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35" windowHeight="14310" activeTab="0"/>
  </bookViews>
  <sheets>
    <sheet name="目次" sheetId="1" r:id="rId1"/>
    <sheet name="株式１，２" sheetId="2" r:id="rId2"/>
    <sheet name="株式３" sheetId="3" r:id="rId3"/>
    <sheet name="株式４" sheetId="4" r:id="rId4"/>
    <sheet name="株式５" sheetId="5" r:id="rId5"/>
    <sheet name="株式６" sheetId="6" r:id="rId6"/>
    <sheet name="株式７" sheetId="7" r:id="rId7"/>
    <sheet name="株式８" sheetId="8" r:id="rId8"/>
    <sheet name="ＣＢ１，２" sheetId="9" r:id="rId9"/>
    <sheet name="ＣＢ３" sheetId="10" r:id="rId10"/>
    <sheet name="新株予約権" sheetId="11" r:id="rId11"/>
    <sheet name="優先出資１，２" sheetId="12" r:id="rId12"/>
    <sheet name="優先出資３" sheetId="13" r:id="rId13"/>
    <sheet name="優先出資４" sheetId="14" r:id="rId14"/>
    <sheet name="優先出資５" sheetId="15" r:id="rId15"/>
    <sheet name="優先出資６" sheetId="16" r:id="rId16"/>
    <sheet name="優先出資７" sheetId="17" r:id="rId17"/>
    <sheet name="優先出資８" sheetId="18" r:id="rId18"/>
    <sheet name="投資口１，２" sheetId="19" r:id="rId19"/>
    <sheet name="投資口３" sheetId="20" r:id="rId20"/>
    <sheet name="投資口４" sheetId="21" r:id="rId21"/>
    <sheet name="投資口５" sheetId="22" r:id="rId22"/>
    <sheet name="投資口６" sheetId="23" r:id="rId23"/>
    <sheet name="投資口７" sheetId="24" r:id="rId24"/>
    <sheet name="投資口８" sheetId="25" r:id="rId25"/>
    <sheet name="ＥＴＦ１，２" sheetId="26" r:id="rId26"/>
    <sheet name="ＥＴＦ３" sheetId="27" r:id="rId27"/>
    <sheet name="ＥＴＦ４" sheetId="28" r:id="rId28"/>
    <sheet name="ＥＴＦ５" sheetId="29" r:id="rId29"/>
    <sheet name="ＥＴＦ６" sheetId="30" r:id="rId30"/>
    <sheet name="ＥＴＦ７" sheetId="31" r:id="rId31"/>
    <sheet name="ＥＴＦ８" sheetId="32" r:id="rId32"/>
    <sheet name="ＪＤＲ１，２" sheetId="33" r:id="rId33"/>
    <sheet name="ＪＤＲ３" sheetId="34" r:id="rId34"/>
    <sheet name="ＪＤＲ４" sheetId="35" r:id="rId35"/>
    <sheet name="ＪＤＲ５" sheetId="36" r:id="rId36"/>
    <sheet name="ＪＤＲ６" sheetId="37" r:id="rId37"/>
    <sheet name="ＪＤＲ７" sheetId="38" r:id="rId38"/>
    <sheet name="ＪＤＲ８" sheetId="39" r:id="rId39"/>
    <sheet name="株式等振替制度(株式関連業務（加入者情報）)" sheetId="40" r:id="rId40"/>
    <sheet name="株式等振替制度(株式関連業務（株主通知）)" sheetId="41" r:id="rId41"/>
    <sheet name="CP(1)(2)" sheetId="42" r:id="rId42"/>
    <sheet name="CP(3)(4)" sheetId="43" r:id="rId43"/>
    <sheet name="CP月次(5)" sheetId="44" r:id="rId44"/>
    <sheet name="CP(6)" sheetId="45" r:id="rId45"/>
    <sheet name="CP(7)" sheetId="46" r:id="rId46"/>
    <sheet name="SB(1)(2)" sheetId="47" r:id="rId47"/>
    <sheet name="SB(3)(4)" sheetId="48" r:id="rId48"/>
    <sheet name="SB(5)債券種類別発行償還状況" sheetId="49" r:id="rId49"/>
    <sheet name="SB(6)(7)" sheetId="50" r:id="rId50"/>
    <sheet name="投信（１）" sheetId="51" r:id="rId51"/>
    <sheet name="投信（２）" sheetId="52" r:id="rId52"/>
    <sheet name="投信（３）" sheetId="53" r:id="rId53"/>
    <sheet name="投信（４）及び（５）" sheetId="54" r:id="rId54"/>
    <sheet name="外株１" sheetId="55" r:id="rId55"/>
    <sheet name="外株２" sheetId="56" r:id="rId56"/>
    <sheet name="DVP１" sheetId="57" r:id="rId57"/>
    <sheet name="DVP２" sheetId="58" r:id="rId58"/>
    <sheet name="DVP３" sheetId="59" r:id="rId59"/>
    <sheet name="DVP４" sheetId="60" r:id="rId60"/>
    <sheet name="DVP５" sheetId="61" r:id="rId61"/>
    <sheet name="DVP６" sheetId="62" r:id="rId62"/>
    <sheet name="利用者数（株式等）" sheetId="63" r:id="rId63"/>
    <sheet name="利用者数（CP・SB・投信）" sheetId="64" r:id="rId64"/>
    <sheet name="利用者数（外国株券等・決済照合・ＤＶＰ）" sheetId="65" r:id="rId65"/>
    <sheet name="業態別口座残高" sheetId="66" r:id="rId66"/>
  </sheets>
  <definedNames>
    <definedName name="_xlnm.Print_Area" localSheetId="8">'ＣＢ１，２'!$A$1:$S$102</definedName>
    <definedName name="_xlnm.Print_Area" localSheetId="9">'ＣＢ３'!$A$1:$I$50</definedName>
    <definedName name="_xlnm.Print_Area" localSheetId="41">'CP(1)(2)'!$A$1:$M$85</definedName>
    <definedName name="_xlnm.Print_Area" localSheetId="42">'CP(3)(4)'!$A$1:$Q$576</definedName>
    <definedName name="_xlnm.Print_Area" localSheetId="44">'CP(6)'!$A$1:$G$84</definedName>
    <definedName name="_xlnm.Print_Area" localSheetId="45">'CP(7)'!$A$1:$I$84</definedName>
    <definedName name="_xlnm.Print_Area" localSheetId="43">'CP月次(5)'!$A$1:$R$46</definedName>
    <definedName name="_xlnm.Print_Area" localSheetId="56">'DVP１'!$A$1:$Q$49</definedName>
    <definedName name="_xlnm.Print_Area" localSheetId="57">'DVP２'!$A$1:$M$85</definedName>
    <definedName name="_xlnm.Print_Area" localSheetId="58">'DVP３'!$A$1:$M$84</definedName>
    <definedName name="_xlnm.Print_Area" localSheetId="59">'DVP４'!$A$1:$P$84</definedName>
    <definedName name="_xlnm.Print_Area" localSheetId="60">'DVP５'!$A$1:$M$244</definedName>
    <definedName name="_xlnm.Print_Area" localSheetId="61">'DVP６'!$A$1:$M$244</definedName>
    <definedName name="_xlnm.Print_Area" localSheetId="25">'ＥＴＦ１，２'!$A$1:$O$101</definedName>
    <definedName name="_xlnm.Print_Area" localSheetId="26">'ＥＴＦ３'!$A$1:$J$49</definedName>
    <definedName name="_xlnm.Print_Area" localSheetId="27">'ＥＴＦ４'!$A$1:$L$39</definedName>
    <definedName name="_xlnm.Print_Area" localSheetId="28">'ＥＴＦ５'!$A$1:$P$49</definedName>
    <definedName name="_xlnm.Print_Area" localSheetId="29">'ＥＴＦ６'!$A$1:$P$48</definedName>
    <definedName name="_xlnm.Print_Area" localSheetId="30">'ＥＴＦ７'!$A$1:$K$41</definedName>
    <definedName name="_xlnm.Print_Area" localSheetId="31">'ＥＴＦ８'!$A$1:$K$42</definedName>
    <definedName name="_xlnm.Print_Area" localSheetId="32">'ＪＤＲ１，２'!$A$1:$O$101</definedName>
    <definedName name="_xlnm.Print_Area" localSheetId="33">'ＪＤＲ３'!$A$1:$J$49</definedName>
    <definedName name="_xlnm.Print_Area" localSheetId="34">'ＪＤＲ４'!$A$1:$L$39</definedName>
    <definedName name="_xlnm.Print_Area" localSheetId="35">'ＪＤＲ５'!$A$1:$P$49</definedName>
    <definedName name="_xlnm.Print_Area" localSheetId="36">'ＪＤＲ６'!$A$1:$P$48</definedName>
    <definedName name="_xlnm.Print_Area" localSheetId="37">'ＪＤＲ７'!$A$1:$K$40</definedName>
    <definedName name="_xlnm.Print_Area" localSheetId="38">'ＪＤＲ８'!$A$1:$K$42</definedName>
    <definedName name="_xlnm.Print_Area" localSheetId="46">'SB(1)(2)'!$A$1:$M$91</definedName>
    <definedName name="_xlnm.Print_Area" localSheetId="47">'SB(3)(4)'!$A$1:$Q$580</definedName>
    <definedName name="_xlnm.Print_Area" localSheetId="48">'SB(5)債券種類別発行償還状況'!$A$1:$V$38</definedName>
    <definedName name="_xlnm.Print_Area" localSheetId="49">'SB(6)(7)'!$A$1:$I$172</definedName>
    <definedName name="_xlnm.Print_Area" localSheetId="54">'外株１'!$A$1:$J$93</definedName>
    <definedName name="_xlnm.Print_Area" localSheetId="55">'外株２'!$A$1:$J$90</definedName>
    <definedName name="_xlnm.Print_Area" localSheetId="1">'株式１，２'!$A$1:$P$100</definedName>
    <definedName name="_xlnm.Print_Area" localSheetId="2">'株式３'!$A$1:$J$49</definedName>
    <definedName name="_xlnm.Print_Area" localSheetId="3">'株式４'!$A$1:$L$38</definedName>
    <definedName name="_xlnm.Print_Area" localSheetId="4">'株式５'!$A$1:$P$48</definedName>
    <definedName name="_xlnm.Print_Area" localSheetId="5">'株式６'!$A$1:$P$48</definedName>
    <definedName name="_xlnm.Print_Area" localSheetId="6">'株式７'!$A$1:$K$41</definedName>
    <definedName name="_xlnm.Print_Area" localSheetId="7">'株式８'!$A$1:$K$41</definedName>
    <definedName name="_xlnm.Print_Area" localSheetId="39">'株式等振替制度(株式関連業務（加入者情報）)'!$A$1:$G$45</definedName>
    <definedName name="_xlnm.Print_Area" localSheetId="40">'株式等振替制度(株式関連業務（株主通知）)'!$A$1:$H$87</definedName>
    <definedName name="_xlnm.Print_Area" localSheetId="65">'業態別口座残高'!$A$1:$H$50</definedName>
    <definedName name="_xlnm.Print_Area" localSheetId="10">'新株予約権'!$A$1:$N$99</definedName>
    <definedName name="_xlnm.Print_Area" localSheetId="18">'投資口１，２'!$A$1:$N$97</definedName>
    <definedName name="_xlnm.Print_Area" localSheetId="19">'投資口３'!$A$1:$J$49</definedName>
    <definedName name="_xlnm.Print_Area" localSheetId="20">'投資口４'!$A$1:$L$37</definedName>
    <definedName name="_xlnm.Print_Area" localSheetId="21">'投資口５'!$A$1:$P$47</definedName>
    <definedName name="_xlnm.Print_Area" localSheetId="22">'投資口６'!$A$1:$P$44</definedName>
    <definedName name="_xlnm.Print_Area" localSheetId="23">'投資口７'!$A$1:$K$40</definedName>
    <definedName name="_xlnm.Print_Area" localSheetId="24">'投資口８'!$A$1:$K$41</definedName>
    <definedName name="_xlnm.Print_Area" localSheetId="50">'投信（１）'!$A$1:$N$49</definedName>
    <definedName name="_xlnm.Print_Area" localSheetId="51">'投信（２）'!$A$1:$M$48</definedName>
    <definedName name="_xlnm.Print_Area" localSheetId="52">'投信（３）'!$A$1:$G$49</definedName>
    <definedName name="_xlnm.Print_Area" localSheetId="53">'投信（４）及び（５）'!$A$1:$Q$502</definedName>
    <definedName name="_xlnm.Print_Area" localSheetId="11">'優先出資１，２'!$A$1:$O$96</definedName>
    <definedName name="_xlnm.Print_Area" localSheetId="12">'優先出資３'!$A$1:$J$49</definedName>
    <definedName name="_xlnm.Print_Area" localSheetId="13">'優先出資４'!$A$1:$L$38</definedName>
    <definedName name="_xlnm.Print_Area" localSheetId="14">'優先出資５'!$A$1:$P$48</definedName>
    <definedName name="_xlnm.Print_Area" localSheetId="15">'優先出資６'!$A$1:$P$48</definedName>
    <definedName name="_xlnm.Print_Area" localSheetId="16">'優先出資７'!$A$1:$K$40</definedName>
    <definedName name="_xlnm.Print_Area" localSheetId="17">'優先出資８'!$A$1:$K$41</definedName>
    <definedName name="_xlnm.Print_Area" localSheetId="63">'利用者数（CP・SB・投信）'!$A$1:$Q$43</definedName>
    <definedName name="_xlnm.Print_Area" localSheetId="64">'利用者数（外国株券等・決済照合・ＤＶＰ）'!$A$1:$R$47</definedName>
    <definedName name="_xlnm.Print_Area" localSheetId="62">'利用者数（株式等）'!$A$1:$Q$46</definedName>
  </definedNames>
  <calcPr fullCalcOnLoad="1"/>
</workbook>
</file>

<file path=xl/sharedStrings.xml><?xml version="1.0" encoding="utf-8"?>
<sst xmlns="http://schemas.openxmlformats.org/spreadsheetml/2006/main" count="8849" uniqueCount="1289">
  <si>
    <t>株式等振替制度　株式１</t>
  </si>
  <si>
    <t>振替株式の増加（新規記録）、減少（抹消）、口座振替及び口座残高の状況（株数）</t>
  </si>
  <si>
    <t>【数量（株数）】</t>
  </si>
  <si>
    <t>増加
（新規記録）</t>
  </si>
  <si>
    <t>減少
（抹消）</t>
  </si>
  <si>
    <t>口座振替</t>
  </si>
  <si>
    <t>口座残高</t>
  </si>
  <si>
    <t>ＤＶＰ方式による
新規記録</t>
  </si>
  <si>
    <t>非ＤＶＰ方式による
新規記録</t>
  </si>
  <si>
    <t>新株式数申告・
配分明細に基づく
新規記録</t>
  </si>
  <si>
    <t>新株予約権行使に基づく
新規記録</t>
  </si>
  <si>
    <t>全部抹消</t>
  </si>
  <si>
    <t>一部抹消</t>
  </si>
  <si>
    <t>一般振替</t>
  </si>
  <si>
    <t>取引所取引</t>
  </si>
  <si>
    <t>機構加入者間振替</t>
  </si>
  <si>
    <t>区分口座間振替</t>
  </si>
  <si>
    <t>（百万株）</t>
  </si>
  <si>
    <t>2019年度</t>
  </si>
  <si>
    <t>2020年度</t>
  </si>
  <si>
    <t>2021年度</t>
  </si>
  <si>
    <t>2022年度</t>
  </si>
  <si>
    <t>2022年 3月</t>
  </si>
  <si>
    <t xml:space="preserve"> 4月</t>
  </si>
  <si>
    <t xml:space="preserve"> 5月</t>
  </si>
  <si>
    <t xml:space="preserve"> 6月</t>
  </si>
  <si>
    <t xml:space="preserve"> 7月</t>
  </si>
  <si>
    <t xml:space="preserve"> 8月</t>
  </si>
  <si>
    <t xml:space="preserve"> 9月</t>
  </si>
  <si>
    <t>10月</t>
  </si>
  <si>
    <t>11月</t>
  </si>
  <si>
    <t>12月</t>
  </si>
  <si>
    <t>2023年 1月</t>
  </si>
  <si>
    <t xml:space="preserve"> 2月</t>
  </si>
  <si>
    <t xml:space="preserve"> 3月</t>
  </si>
  <si>
    <t>注１　「新株式数申告・配分明細に基づく新規記録」は、振替株式の併合に基づく減少（抹消）に係る数値を含む。</t>
  </si>
  <si>
    <t>注２　「新株予約権行使に基づく新規記録」は、振替新株予約権付社債及び振替新株予約権に係る新株予約権行使に基づく増加（新規記録）の数値である。</t>
  </si>
  <si>
    <t>注３　「機構加入者間振替」は、渡方機構加入者から受方機構加入者への振替に係る数値（DVP振替においては、渡方DVP参加者からほふりクリアリングへの振替に係る数値）である。</t>
  </si>
  <si>
    <t>注４　「区分口座間振替」は、渡方機構加入者及び受方機構加入者が同一の機構加入者となる振替に係る数値である。</t>
  </si>
  <si>
    <t>注５　「取引所取引」は、渡方現物清算参加者から日本証券クリアリング機構への振替及び日本証券クリアリング機構から受方現物清算参加者への振替に係る数値の合計である。</t>
  </si>
  <si>
    <t>注６　2013年12月以前の「-」は単位未満の数値の場合を含む。</t>
  </si>
  <si>
    <t xml:space="preserve"> </t>
  </si>
  <si>
    <t>株式等振替制度　株式２</t>
  </si>
  <si>
    <t>振替株式の増加（新規記録）、減少（抹消）、口座振替及び取扱銘柄数の状況（件数・銘柄数）</t>
  </si>
  <si>
    <t>【件数】</t>
  </si>
  <si>
    <t>【銘柄数】</t>
  </si>
  <si>
    <t>増加
（新規記録）</t>
  </si>
  <si>
    <t>減少
（抹消）</t>
  </si>
  <si>
    <t>口座振替</t>
  </si>
  <si>
    <t>取扱銘柄数</t>
  </si>
  <si>
    <t>ＤＶＰ方式による
新規記録</t>
  </si>
  <si>
    <t>非ＤＶＰ方式による
新規記録</t>
  </si>
  <si>
    <t>新株式数申告・
配分明細に基づく
新規記録</t>
  </si>
  <si>
    <t>新株予約権行使に基づく
新規記録</t>
  </si>
  <si>
    <t>全部抹消</t>
  </si>
  <si>
    <t>一部抹消</t>
  </si>
  <si>
    <t>一般振替</t>
  </si>
  <si>
    <t>取引所取引</t>
  </si>
  <si>
    <t>機構加入者間振替</t>
  </si>
  <si>
    <t>区分口座間振替</t>
  </si>
  <si>
    <t>（件）</t>
  </si>
  <si>
    <t>（銘柄）</t>
  </si>
  <si>
    <t>2019年度</t>
  </si>
  <si>
    <t>2020年度</t>
  </si>
  <si>
    <t>2021年度</t>
  </si>
  <si>
    <t>2022年度</t>
  </si>
  <si>
    <t>2022年 3月</t>
  </si>
  <si>
    <t xml:space="preserve"> 4月</t>
  </si>
  <si>
    <t xml:space="preserve"> 5月</t>
  </si>
  <si>
    <t xml:space="preserve"> 6月</t>
  </si>
  <si>
    <t xml:space="preserve"> 7月</t>
  </si>
  <si>
    <t xml:space="preserve"> 8月</t>
  </si>
  <si>
    <t xml:space="preserve"> 9月</t>
  </si>
  <si>
    <t>10月</t>
  </si>
  <si>
    <t>11月</t>
  </si>
  <si>
    <t>12月</t>
  </si>
  <si>
    <t>2023年 1月</t>
  </si>
  <si>
    <t xml:space="preserve"> 2月</t>
  </si>
  <si>
    <t xml:space="preserve"> 3月</t>
  </si>
  <si>
    <t>注１　「ＤＶＰ方式による新規記録」及び「非ＤＶＰ方式による新規記録」は、発行者からの「新規記録通知」に基づく増加の記録処理（記録先の加入者単位）を１件として集計した数値である。</t>
  </si>
  <si>
    <t>注２　「新株式数申告・配分明細に基づく新規記録」における「新株式数申告」は、機構加入者からの「新株式数申告」に基づく記録処理を１件として集計した数値である。具体的には、顧客口や保有口（特別株主の申出なし）等において加入者の</t>
  </si>
  <si>
    <t>　　　情報が記録されていない場合には、記録先の機構加入者の区分口座単位で数値を集計している。ただし、質権口や保有口（特別株主の申出あり）等において加入者の情報が記録されている場合には加入者単位で数値を集計している。</t>
  </si>
  <si>
    <t>注３　「新株式数申告・配分明細に基づく新規記録」における「配分明細に基づく新規記録」は、配分計算に基づく増加の記録処理を１件として集計した数値である。具体的には、顧客口や保有口（特別株主の申出なし）等において加入者の情報が</t>
  </si>
  <si>
    <t>　　　記録されていない場合には、記録先の機構加入者の区分口座単位で数値を集計している。ただし、質権口や保有口（特別株主の申出あり）等において加入者の情報が記録されている場合には加入者単位で数値を集計している。</t>
  </si>
  <si>
    <t>注４　「新株予約権行使に基づく新規記録」は、機構加入者からの振替新株予約権付社債及び振替新株予約権に係る新株予約権行使の取次ぎの請求に基づく増加の処理（記録先の加入者単位）を１件として集計した数値である。</t>
  </si>
  <si>
    <t>注５　「全部抹消」は、全部抹消に基づく減少の記録処理を１件として集計した数値である。具体的には、顧客口や保有口（特別株主の申出なし）等において加入者の情報が記録されていない場合には、記録先の機構加入者の区分口座単位で</t>
  </si>
  <si>
    <t>　　　ただし、質権口や保有口（特別株主の申出あり）等において加入者の情報が記録されている場合には加入者単位で数値を集計している。</t>
  </si>
  <si>
    <t>注６　「一部抹消」は、発行者からの「一部抹消通知」に基づく減少の記録処理（記録先の加入者単位）を１件として集計した数値である。</t>
  </si>
  <si>
    <t>注７　「機構加入者間振替」は、渡方機構加入者から受方機構加入者への振替に係る数値（DVP振替においては、渡方DVP参加者からほふりクリアリングへの振替に係る件数）である。</t>
  </si>
  <si>
    <t>注８　「区分口座間振替」は、渡方機構加入者及び受方機構加入者が同一の機構加入者となる振替に係る数値である。</t>
  </si>
  <si>
    <t>注９  「取引所取引」は、渡方現物清算参加者から日本証券クリアリング機構への振替及び日本証券クリアリング機構から受方現物清算参加者への振替に係る数値の合計である。</t>
  </si>
  <si>
    <t>株式等振替制度　株式３</t>
  </si>
  <si>
    <t>振替株式の口座振替及び口座残高の状況（時価総額）</t>
  </si>
  <si>
    <t>【振替（時価総額）】</t>
  </si>
  <si>
    <t>【口座残高（時価総額）】</t>
  </si>
  <si>
    <t>口座振替
（金額）</t>
  </si>
  <si>
    <t>口座残高
（金額）</t>
  </si>
  <si>
    <t>（百万円）</t>
  </si>
  <si>
    <t>注1　「振替（時価総額）」は、「各年度又は各月の各営業日における各銘柄の振替株数」に「各銘柄の振替日における終値（終値が付かなかった場合には、直近の終値とする）」を乗じて算出した</t>
  </si>
  <si>
    <t>　　　数値を合計したものである。なお、株式分割等が行われた銘柄については、当該銘柄の数量（株数）は株式分割等の効力発生日から変更となるが、当該銘柄の株価（終値）は株式分割等の</t>
  </si>
  <si>
    <t>　　　効力発生日よりも前の権利落ち日からその効果が反映されるため、実態面の時価総額とかい離する場合がある。</t>
  </si>
  <si>
    <t>注2　「口座残高（時価総額）」は、「各年度又は各月の最終営業日における各銘柄の口座残高（株数）」に「同日における各銘柄の終値（終値が付かなかった場合には、直近の終値とする）」を乗</t>
  </si>
  <si>
    <t>　　　じて算出した数値を合計したものである。なお、株式分割等が行われた銘柄については、当該銘柄の数量（株数）は株式分割等の効力発生日から変更となるが、当該銘柄の株価（終値）は株</t>
  </si>
  <si>
    <t>　　　式分割等の効力発生日よりも前の権利落ち日からその効果が反映されるため、実態面の時価総額とかい離する場合がある。</t>
  </si>
  <si>
    <t>株式等振替制度　株式４</t>
  </si>
  <si>
    <t>株主数別銘柄分布状況（銘柄数）</t>
  </si>
  <si>
    <t>【株主数別銘柄分布状況（月間累計）】</t>
  </si>
  <si>
    <t>決算（中間決算）期日</t>
  </si>
  <si>
    <t>銘柄数</t>
  </si>
  <si>
    <t>1千人未満</t>
  </si>
  <si>
    <t>1千人以上～
2千人未満</t>
  </si>
  <si>
    <t>2千人以上～
3千人未満</t>
  </si>
  <si>
    <t>3千人以上～
4千人未満</t>
  </si>
  <si>
    <t>4千人以上～
5千人未満</t>
  </si>
  <si>
    <t>5千人以上～
7千人未満</t>
  </si>
  <si>
    <t>7千人以上～
1万人未満</t>
  </si>
  <si>
    <t>1万人以上～
2万人未満</t>
  </si>
  <si>
    <t>2万人以上～
10万人未満</t>
  </si>
  <si>
    <t>10万人以上</t>
  </si>
  <si>
    <t>【株主数別銘柄分布状況（６か月累計）】</t>
  </si>
  <si>
    <t>株式等振替制度　株式５</t>
  </si>
  <si>
    <t>属性別株主数状況（人数）</t>
  </si>
  <si>
    <t>【属性別株主数状況（月間累計）】</t>
  </si>
  <si>
    <t>株主数</t>
  </si>
  <si>
    <t>延べ株主数</t>
  </si>
  <si>
    <t>個人</t>
  </si>
  <si>
    <t>法人</t>
  </si>
  <si>
    <t>居住者</t>
  </si>
  <si>
    <t>非居住者</t>
  </si>
  <si>
    <t>（人）</t>
  </si>
  <si>
    <t>【属性別株主数状況（６か月累計）】</t>
  </si>
  <si>
    <t>注４　「株主数」及び「延べ株主数」の合計は、株主属性が「共有」（１つの口座が複数の者によって共有されている場合のもの）である株主を含むことから、「個人」、「法人」を合算した数値とは一致しない。</t>
  </si>
  <si>
    <t>株式等振替制度　株式６</t>
  </si>
  <si>
    <t>属性別株式保有残高状況（株数・時価総額）</t>
  </si>
  <si>
    <t>【属性別株式保有残高状況（月間累計）】</t>
  </si>
  <si>
    <t>残高（株式数）</t>
  </si>
  <si>
    <t>残高（金額）</t>
  </si>
  <si>
    <t>（百万株）</t>
  </si>
  <si>
    <t>【属性別株式保有残高状況（６か月累計）】</t>
  </si>
  <si>
    <t>株式等振替制度　株式７</t>
  </si>
  <si>
    <t>年齢別株主数分布状況（人数）</t>
  </si>
  <si>
    <t>【年齢別株主数分布状況（月間累計）】</t>
  </si>
  <si>
    <t>20歳未満</t>
  </si>
  <si>
    <t>20歳以上～30歳未満</t>
  </si>
  <si>
    <t>30歳以上～40歳未満</t>
  </si>
  <si>
    <t>40歳以上～50歳未満</t>
  </si>
  <si>
    <t>50歳以上～60歳未満</t>
  </si>
  <si>
    <t>60歳以上～70歳未満</t>
  </si>
  <si>
    <t>70歳以上～80歳未満</t>
  </si>
  <si>
    <t>80歳以上</t>
  </si>
  <si>
    <t>年齢不明</t>
  </si>
  <si>
    <t>注４　株主属性及び生年月日の登録状況の判別は、各銘柄の期日（決算期日又は中間決算期日）時点のものではなく、月初時点のものである。</t>
  </si>
  <si>
    <t>【年齢別株主数分布状況（６か月累計）】</t>
  </si>
  <si>
    <t>株式等振替制度　株式８</t>
  </si>
  <si>
    <t>年齢別株式保有金額分布状況（時価総額）</t>
  </si>
  <si>
    <t>【年齢別株式保有金額分布状況（月間累計）】</t>
  </si>
  <si>
    <t>20歳以上～
30歳未満</t>
  </si>
  <si>
    <t>30歳以上～
40歳未満</t>
  </si>
  <si>
    <t>40歳以上～
50歳未満</t>
  </si>
  <si>
    <t>50歳以上～
60歳未満</t>
  </si>
  <si>
    <t>60歳以上～
70歳未満</t>
  </si>
  <si>
    <t>70歳以上～
80歳未満</t>
  </si>
  <si>
    <t>【年齢別株式保有金額分布状況（６か月累計）】</t>
  </si>
  <si>
    <t>注６　上記の注１～注５の事情により、月間累計の数値の単純な合計と6か月累計の数値は必ずしも一致しない。</t>
  </si>
  <si>
    <t>株式等振替制度　新株予約権付社債１</t>
  </si>
  <si>
    <t>振替新株予約権付社債の増加（新規記録）、減少（抹消）、口座振替及び口座残高の状況（金額）</t>
  </si>
  <si>
    <t>【数量（金額）】</t>
  </si>
  <si>
    <t>口座残高</t>
  </si>
  <si>
    <t>ＤＶＰ方式
による
新規記録</t>
  </si>
  <si>
    <t>非ＤＶＰ方式
による
新規記録</t>
  </si>
  <si>
    <t>新株予約権付社債数申告・
配分明細に
基づく
新規記録</t>
  </si>
  <si>
    <t>個別移行
による
新規記録</t>
  </si>
  <si>
    <t>償還</t>
  </si>
  <si>
    <t>買入消却</t>
  </si>
  <si>
    <t>新株予約権行使</t>
  </si>
  <si>
    <t>機構加入者間
振替</t>
  </si>
  <si>
    <t>区分口座間
振替</t>
  </si>
  <si>
    <t>ＤＶＰ方式
による
償還</t>
  </si>
  <si>
    <t>非ＤＶＰ方式
による
償還</t>
  </si>
  <si>
    <t>注１　「機構加入者間振替」は、渡方機構加入者から受方機構加入者への振替に係る数値（DVP振替においては、渡方DVP参加者からほふりクリアリングへの振替に係る数値）である。</t>
  </si>
  <si>
    <t>注２　「区分口座間振替」は、渡方機構加入者及び受方機構加入者が同一の機構加入者となる振替に係る数値である。</t>
  </si>
  <si>
    <t>注３　「取引所取引」は、渡方現物清算参加者から日本証券クリアリング機構への振替及び日本証券クリアリング機構から受方現物清算参加者への振替に係る数値の合計である。</t>
  </si>
  <si>
    <t>注４　2013年12月以前の「-」は単位未満の数値の場合を含む。</t>
  </si>
  <si>
    <t xml:space="preserve"> </t>
  </si>
  <si>
    <t>株式等振替制度　新株予約権付社債２</t>
  </si>
  <si>
    <t>振替新株予約権付社債の増加（新規記録）、減少（抹消）、口座振替及び取扱銘柄数の状況（件数・銘柄数）</t>
  </si>
  <si>
    <t>注１　「ＤＶＰ方式による新規記録」及び「非ＤＶＰ方式による新規記録」は、発行代理人からの「新規記録通知」に基づく増加の記録処理（記録先の加入者単位）を１件として集計した数値である。</t>
  </si>
  <si>
    <t>注２　「新株予約権付社債数申告・配分明細に基づく新規記録」における「新株予約権付社債数申告」は、機構加入者からの「新株予約権付社債数申告」に基づく記録処理を１件として集計した数値である。</t>
  </si>
  <si>
    <t>　　　具体的には、顧客口等において加入者の情報が記録されていない場合には、記録先の機構加入者の区分口座単位で数値を集計している。ただし、質権口等において加入者の情報が記録されている場合には加入者単位で数値を集計している。</t>
  </si>
  <si>
    <t>注３　「新株予約権付社債数申告・配分明細に基づく新規記録」における「配分明細に基づく新規記録」は、配分計算に基づく増加の記録処理を１件として集計した数値である。具体的には、顧客口等において加入者の情報が記録されていない場合には、</t>
  </si>
  <si>
    <t>　　　記録先の機構加入者の区分口座単位で数値を集計している。ただし、質権口等において加入者の情報が記録されている場合には加入者単位で数値を集計している。</t>
  </si>
  <si>
    <t>注４　「個別移行による新規記録」は、口座管理機関からの「個別移行申請」に基づく増加の記録処理を１件として集計した数値である。</t>
  </si>
  <si>
    <t>注５　「全部抹消」は、全部抹消に基づく減少の記録処理を１件として集計した数値である。具体的には、顧客口等において加入者の情報が記録されていない場合には、記録先の機構加入者の区分口座単位で数値を集計している。</t>
  </si>
  <si>
    <t>　　　ただし、質権口等において加入者の情報が記録されている場合には加入者単位で数値を集計している。</t>
  </si>
  <si>
    <t>注６　「償還」は、償還に基づく減少の記録処理（記録先の機構加入者の区分口座単位）を１件として集計した数値である。</t>
  </si>
  <si>
    <t>注７　「買入消却」は、機構加入者からの「一部抹消通知」に基づく減少の記録処理を１件として集計した数値である。</t>
  </si>
  <si>
    <t>注８　「新株予約権行使」は、機構加入者からの「新株予約権行使の取次ぎ請求」に基づく減少の記録処理（記録先の加入者単位）を１件として集計した数値である。</t>
  </si>
  <si>
    <t>注９　「機構加入者間振替」は、渡方機構加入者から受方機構加入者への振替に係る数値（DVP振替においては、渡方DVP参加者からほふりクリアリングへの振替に係る数値）である。</t>
  </si>
  <si>
    <t>注１０「区分口座間振替」は、渡方機構加入者及び受方機構加入者が同一の機構加入者となる振替に係る数値である。</t>
  </si>
  <si>
    <t>注１１「取引所取引」は、渡方現物清算参加者から日本証券クリアリング機構への振替及び日本証券クリアリング機構から受方現物清算参加者への振替に係る数値の合計である。</t>
  </si>
  <si>
    <t>株式等振替制度　新株予約権付社債３</t>
  </si>
  <si>
    <t>振替新株予約権付社債の口座振替及び口座残高の状況（時価総額）</t>
  </si>
  <si>
    <t>口座振替（金額）</t>
  </si>
  <si>
    <t>2024年 1月</t>
  </si>
  <si>
    <t>注1　上場新株予約権付社債を集計の対象としている（機構取扱いの非上場新株予約権付社債については、集計の対象外である。）。</t>
  </si>
  <si>
    <t>注2　「振替（時価総額）」は、「各年度又は各月の各営業日における各銘柄の振替数量（金額）」を「各銘柄の振替日における終値（終値が付かなかった場合には、直近の終値とする）」で換算した</t>
  </si>
  <si>
    <t>　　　数値を合計したものである。</t>
  </si>
  <si>
    <t>注3　「口座残高（時価総額）」は、「各年度又は各月の最終営業日における各銘柄の口座残高（金額）」を「同日における各銘柄の終値（終値が付かなかった場合には、直近の終値とする）」で換算</t>
  </si>
  <si>
    <t>　　　した数値を合計したものである。</t>
  </si>
  <si>
    <t>株式等振替制度　新株予約権１</t>
  </si>
  <si>
    <t>振替新株予約権の増加（新規記録）、減少（抹消）、口座振替及び口座残高の状況（株数）</t>
  </si>
  <si>
    <t>【数量（株数）】</t>
  </si>
  <si>
    <t>新株予約権数申告
・配分明細に基づく
新規記録</t>
  </si>
  <si>
    <t>（株）</t>
  </si>
  <si>
    <t>注１　非上場新株予約権の単位は、「個」である。</t>
  </si>
  <si>
    <t>注２　新株予約権については、新規記録方法は非DVP方式のみである（DVP方式はない）。</t>
  </si>
  <si>
    <t>注３　「機構加入者間振替」は、渡方機構加入者から受方機構加入者への振替に係る数値（DVP振替においては、渡方DVP参加者からほふりクリアリングへの振替に係る数値）である。</t>
  </si>
  <si>
    <t>注４　「区分口座間振替」は、渡方機構加入者及び受方機構加入者が同一の機構加入者となる振替に係る数値である。　</t>
  </si>
  <si>
    <t>注５　「取引所取引」は、渡方現物清算参加者から日本証券クリアリング機構への振替及び日本証券クリアリング機構から受方現物清算参加者への振替に係る数値の合計である。</t>
  </si>
  <si>
    <t>株式等振替制度　新株予約権２</t>
  </si>
  <si>
    <t>振替新株予約権の増加（新規記録）、減少（抹消）、口座振替及び取扱銘柄数の状況（件数・銘柄数）</t>
  </si>
  <si>
    <t>注１　新株予約権については、新規記録方法は非DVP方式のみである（DVP方式はない）。</t>
  </si>
  <si>
    <t>注２　「非ＤＶＰ方式による新規記録」は、発行者からの「新規記録通知」に基づく増加の記録処理（記録先の加入者単位）を１件として集計した数値である。</t>
  </si>
  <si>
    <t>注３　「新株予約権数申告・配分明細に基づく新規記録」における「新株予約権数申告」は、機構加入者からの「新株予約権数申告」に基づく記録処理を１件として集計した数値である。具体的には、</t>
  </si>
  <si>
    <t>　　　顧客口等において加入者の情報が記録されていない場合には、記録先の機構加入者の区分口座単位で数値を集計している。ただし、質権口等において加入者の情報が記録されている場合には加入者単位で数値を集計している。</t>
  </si>
  <si>
    <t>注４　「新株予約権数申告・配分明細に基づく新規記録」における「配分明細に基づく新規記録」は、配分計算に基づく増加の記録処理を１件として集計した数値である。具体的には、</t>
  </si>
  <si>
    <t>注６　「一部抹消」は、発行者からの「一部抹消通知」及び機構加入者からの「新株予約権行使の取次ぎの請求」に基づく減少の記録処理（記録先の加入者単位）を１件として集計した数値である。</t>
  </si>
  <si>
    <t>注７　「機構加入者間振替」は、渡方機構加入者から受方機構加入者への振替に係る数値（DVP振替においては、渡方DVP参加者からほふりクリアリングへの振替に係る数値）である。</t>
  </si>
  <si>
    <t>株式等振替制度　優先出資１</t>
  </si>
  <si>
    <t>振替優先出資の増加（新規記録）、減少（抹消）、口座振替及び口座残高の状況（口数）</t>
  </si>
  <si>
    <t>【数量（口数）】</t>
  </si>
  <si>
    <t>新優先出資口数
申告・配分明細に基づく新規記録</t>
  </si>
  <si>
    <t>（口）</t>
  </si>
  <si>
    <t>株式等振替制度　優先出資２</t>
  </si>
  <si>
    <t>振替優先出資の増加（新規記録）、減少（抹消）、口座振替及び取扱銘柄数の状況（件数・銘柄数）</t>
  </si>
  <si>
    <t>注２　「新優先出資口数申告・配分明細に基づく新規記録」における「新優先出資口数申告」は、機構加入者からの「新優先出資口数申告」に基づく記録処理を１件として集計した数値である。具体的には、顧客口や保有口（特別優先出資者の申出なし）等において</t>
  </si>
  <si>
    <t>　　　加入者の情報が記録されていない場合には、記録先の機構加入者の区分口座単位で数値を集計している。ただし、質権口や保有口（特別優先出資者の申出あり）等において加入者の情報が記録されている場合には加入者単位で数値を集計している。</t>
  </si>
  <si>
    <t>注３　「新優先出資口数申告・配分明細に基づく新規記録」における「配分明細に基づく新規記録」は、配分計算に基づく増加の記録処理を１件として集計した数値である。具体的には、顧客口や保有口（特別優先出資者の申出なし）等において加入者の情報が記録</t>
  </si>
  <si>
    <t>　　　されていない場合には、記録先の機構加入者の区分口座単位で数値を集計している。ただし、質権口や保有口（特別優先出資者の申出あり）等において加入者の情報が記録されている場合には加入者単位で数値を集計している。</t>
  </si>
  <si>
    <t>注４　「全部抹消」は、全部抹消に基づく減少の記録処理を１件として集計した数値である。具体的には、顧客口や保有口（特別優先出資者の申出なし）等において加入者の情報が記録されていない場合には、記録先の機構加入者の区分口座単位で数値を集計している。</t>
  </si>
  <si>
    <t>　　　ただし、質権口や保有口（特別優先出資者の申出あり）等において加入者の情報が記録されている場合には加入者単位で数値を集計している。</t>
  </si>
  <si>
    <t>注５　「一部抹消」は、発行者からの「一部抹消通知」に基づく減少の記録処理（記録先の加入者単位）を１件として集計した数値である。</t>
  </si>
  <si>
    <t>注６　「機構加入者間振替」は、渡方機構加入者から受方機構加入者への振替に係る数値（DVP振替においては、渡方DVP参加者からほふりクリアリングへの振替に係る件数）である。</t>
  </si>
  <si>
    <t>注７　「区分口座間振替」は、渡方機構加入者及び受方機構加入者が同一の機構加入者となる振替に係る数値である。</t>
  </si>
  <si>
    <t>注８　「取引所取引」は、渡方現物清算参加者から日本証券クリアリング機構への振替及び日本証券クリアリング機構から受方現物清算参加者への振替に係る数値の合計である。</t>
  </si>
  <si>
    <t>株式等振替制度　優先出資３</t>
  </si>
  <si>
    <t>振替優先出資の口座振替及び口座残高の状況（時価総額）</t>
  </si>
  <si>
    <t>注1　「振替（時価総額）」は、「各年度又は各月の各営業日における各銘柄の振替口数」に「各銘柄の振替日における終値（終値が付かなかった場合には、直近の終値とする）」を乗じて算出した</t>
  </si>
  <si>
    <t>　　　数値を合計したものである。なお、優先出資分割が行われた銘柄については、当該銘柄の数量（口数）は優先出資分割の効力発生日から変更となるが、当該銘柄の価格（終値）は優先出資</t>
  </si>
  <si>
    <t>　　　分割の効力発生日よりも前の権利落ち日からその効果が反映されるため、実態面の時価総額とかい離する場合がある。</t>
  </si>
  <si>
    <t>注2　「口座残高（時価総額）」は、「各年度又は各月の最終営業日における各銘柄の口座残高（口数）」に「同日における各銘柄の終値（終値が付かなかった場合には、直近の終値とする）」を乗</t>
  </si>
  <si>
    <t>　　　じて算出した数値を合計したものである。なお、優先出資分割が行われた銘柄については、当該銘柄の数量（口数）は優先出資分割の効力発生日から変更となるが、当該銘柄の価格（終値）</t>
  </si>
  <si>
    <t>　　　は優先出資分割の効力発生日よりも前の権利落ち日からその効果が反映されるため、実態面の時価総額とかい離する場合がある。</t>
  </si>
  <si>
    <t>株式等振替制度　優先出資４</t>
  </si>
  <si>
    <t>出資者数別銘柄分布状況（銘柄数）</t>
  </si>
  <si>
    <t>【出資者数別銘柄分布状況（月間累計）】</t>
  </si>
  <si>
    <t>株式等振替制度　優先出資５</t>
  </si>
  <si>
    <t>属性別出資者数状況（人数）</t>
  </si>
  <si>
    <t>【属性別出資者数状況（月間累計）】</t>
  </si>
  <si>
    <t>出資者数</t>
  </si>
  <si>
    <t>延べ出資者数</t>
  </si>
  <si>
    <t>注１　「出資者数」は、保有銘柄数を考慮せず出資者ごとに合計した数値であり、「延べ出資者数」は、銘柄ごとの出資者の人数を合計した数値である。</t>
  </si>
  <si>
    <t>注２　「出資者数」及び「延べ出資者数」の合計は、出資者属性が「共有」（１つの口座が複数の者によって共有されている場合のもの）である出資者を含むことから、「個人」、「法人」を合算した数値とは一致しない。</t>
  </si>
  <si>
    <t>注３　「出資者数」及び「延べ出資者数」の合計は、出資者属性が「共有」（１つの口座が複数の者によって共有されている場合のもの）である出資者を含むことから、「個人」、「法人」を合算した数値とは一致しない。</t>
  </si>
  <si>
    <t>株式等振替制度　優先出資６</t>
  </si>
  <si>
    <t>属性別優先出資保有残高状況（口数・時価総額）</t>
  </si>
  <si>
    <t>【属性別優先出資保有残高状況（月間累計）】</t>
  </si>
  <si>
    <t>残高（口数）</t>
  </si>
  <si>
    <t>注1　「残高（口数）」及び「残高（金額）」の合計は、出資者属性が「共有」である出資者が有する優先出資数及び金額を含むことから、「個人」、「法人」を合算した数値とは一致しない。なお、「共有」とは、１つの口座が複数の者によって共有されている場合のものである。</t>
  </si>
  <si>
    <t>注2　「残高（金額）」は、「各銘柄の決算（中間決算）期日における出資者属性別の残高（口数）」に「同日における各銘柄の終値（終値が付かなかった場合には、直近の終値とする）」を乗じて算出した数値を合計したものである。</t>
  </si>
  <si>
    <t>　　　なお、優先出資分割が行われた銘柄については、当該銘柄の数量（口数）は優先出資分割の効力発生日から変更となるが、当該銘柄の価格（終値）は優先出資分割の効力発生日よりも前の権利落ち日からその効果が反映されるため、実態面の時価総額とかい離する場合がある。</t>
  </si>
  <si>
    <t>株式等振替制度　優先出資７</t>
  </si>
  <si>
    <t>年齢別出資者数分布状況（人数）</t>
  </si>
  <si>
    <t>【年齢別出資者数分布状況（月間累計）】</t>
  </si>
  <si>
    <t>注１　出資者属性が、「個人」であるものを集計対象としている（出資者属性が「法人」及び「共有」であるものは集計対象外である。）。</t>
  </si>
  <si>
    <t>注２　生年月日が通知されていない加入者（出資者）については、「年齢不明」として集計している。</t>
  </si>
  <si>
    <t>注３　数値は、保有銘柄数を考慮せず出資者ごとに合計した数値である。</t>
  </si>
  <si>
    <t>株式等振替制度　優先出資８</t>
  </si>
  <si>
    <t>年齢別優先出資保有金額分布状況（時価総額）</t>
  </si>
  <si>
    <t>【年齢別優先出資保有金額分布状況（月間累計）】</t>
  </si>
  <si>
    <t>注1　出資者属性が、「個人」であるものを集計対象としている（出資者属性が「法人」及び「共有」であるものは集計対象外である。）。</t>
  </si>
  <si>
    <t>注2　生年月日が通知されていない加入者（出資者）については、「年齢不明」として集計している。</t>
  </si>
  <si>
    <t>注3　「年齢別優先出資保有金額」は、「各銘柄の決算（中間決算）期日における年齢別の残高（口数）」に「同日における各銘柄の終値（終値が付かなかった場合には、直近の終値とする）」を乗じて算出した数値を合計したものである。
　　　なお、優先出資分割が行われた銘柄については、当該銘柄の数量（口数）は優先出資分割の効力発生日から変更となるが、当該銘柄の価格（終値）は優先出資分割の効力発生日よりも前の権利落ち日から
　　　その効果が反映されるため、実態面の時価総額とかい離する場合がある。</t>
  </si>
  <si>
    <t>株式等振替制度　投資口１</t>
  </si>
  <si>
    <t>振替投資口の増加（新規記録）、減少（抹消）、口座振替及び口座残高の状況（口数）</t>
  </si>
  <si>
    <t>新投資口口数申告・
配分明細に基づく
新規記録</t>
  </si>
  <si>
    <t>新投資口予約権行使に
基づく新規記録</t>
  </si>
  <si>
    <t>注１　「新投資口数申告・配分明細に基づく新規記録」は、振替投資口の併合に基づく減少（抹消）に係る数値を含む。</t>
  </si>
  <si>
    <t>注２　「新投資口予約権行使に基づく新規記録」は、振替新投資口予約権に係る新投資口予約権行使に基づく増加（新規記録）の数値である。</t>
  </si>
  <si>
    <t>注４　「区分口座間振替」は、渡方機構加入者及び受方機構加入者が同一の機構加入者となる振替に係る数値である。</t>
  </si>
  <si>
    <t>株式等振替制度　投資口２</t>
  </si>
  <si>
    <t>振替投資口の増加（新規記録）、減少（抹消）、口座振替及び取扱銘柄数の状況（件数・銘柄数）</t>
  </si>
  <si>
    <t>注２　「新投資口数申告・配分明細に基づく新規記録」における「新投資口数申告」は、機構加入者からの「新投資口数申告」に基づく記録処理を１件として集計した数値である。具体的には、顧客口や保有口（特別投資主の申出なし）等において加入者の情報が記録されていない場合には、</t>
  </si>
  <si>
    <t>　　　記録先の機構加入者の区分口座単位で数値を集計している。ただし、質権口や保有口（特別投資主の申出あり）等において加入者の情報が記録されている場合には加入者単位で数値を集計している。</t>
  </si>
  <si>
    <t>注３　「新投資口数申告・配分明細に基づく新規記録」における「配分明細に基づく新規記録」は、配分計算に基づく増加の記録処理を１件として集計した数値である。具体的には、顧客口や保有口（特別投資主の申出なし）等において加入者の情報が記録されていない場合には、</t>
  </si>
  <si>
    <t>注４　「新投資口予約権行使に基づく新規記録」は、機構加入者からの振替新投資口予約権に係る新投資口予約権行使の取次ぎの請求に基づく増加の処理（記録先の加入者単位）を1件として集計した数値である。</t>
  </si>
  <si>
    <t>注５　「全部抹消」は、全部抹消に基づく減少の記録処理を１件として集計した数値である。具体的には、顧客口や保有口（特別投資主の申出なし）等において加入者の情報が記録されていない場合には、記録先の機構加入者の区分口座単位で数値を集計している。</t>
  </si>
  <si>
    <t>　　　ただし、質権口や保有口（特別投資主の申出あり）等において加入者の情報が記録されている場合には加入者単位で数値を集計している。</t>
  </si>
  <si>
    <t>株式等振替制度　投資口３</t>
  </si>
  <si>
    <t>振替投資口の口座振替及び口座残高の状況（時価総額）</t>
  </si>
  <si>
    <t>　　　数値を合計したものである。なお、投資口分割等が行われた銘柄については、当該銘柄の数量（口数）は投資口分割等の効力発生日から変更となるが、当該銘柄の価格（終値）は投資口分</t>
  </si>
  <si>
    <t>　　　割等の効力発生日よりも前の権利落ち日からその効果が反映されるため、実態面の時価総額とかい離する場合がある。</t>
  </si>
  <si>
    <t>　　　じて算出した数値を合計したものである。なお、投資口分割等が行われた銘柄については、当該銘柄の数量（口数）は投資口分割等の効力発生日から変更となるが、当該銘柄の価格（終値）</t>
  </si>
  <si>
    <t>　　　は投資口分割等の効力発生日よりも前の権利落ち日からその効果が反映されるため、実態面の時価総額とかい離する場合がある。</t>
  </si>
  <si>
    <t>株式等振替制度　投資口４</t>
  </si>
  <si>
    <t>投資主数別銘柄分布状況（銘柄数）</t>
  </si>
  <si>
    <t>【投資主数別銘柄分布状況（月間累計）】</t>
  </si>
  <si>
    <t>決算（後期決算）期日</t>
  </si>
  <si>
    <t>株式等振替制度　投資口５</t>
  </si>
  <si>
    <t>属性別投資主数状況（人数）</t>
  </si>
  <si>
    <t>【属性別投資主数状況（月間累計）】</t>
  </si>
  <si>
    <t>投資主数</t>
  </si>
  <si>
    <t>延べ投資主数</t>
  </si>
  <si>
    <t>注１　「投資主数」は、保有銘柄数を考慮せず投資主ごとに合計した数値であり、「延べ投資主数」は、銘柄ごとの投資主の人数を合計した数値である。</t>
  </si>
  <si>
    <t>注２　「投資主数」及び「延べ投資主数」の合計は、投資主属性が「共有」である投資主を含むことから、「個人」、「法人」を合算した数値とは一致しない。なお、「共有」とは、１つの口座が複数の者によって共有されている場合のものである。</t>
  </si>
  <si>
    <t>注２　「属性別投資主数（6か月累計）」において、「延べ投資主数」は、対象期間の月次の「延べ投資主数」を投資主属性ごとに合計した数値である。</t>
  </si>
  <si>
    <t>株式等振替制度　投資口６</t>
  </si>
  <si>
    <t>属性別投資口保有残高状況（口数・時価総額）</t>
  </si>
  <si>
    <t>【属性別投資口保有残高状況（月間累計）】</t>
  </si>
  <si>
    <t>注1　「残高（口数）」及び「残高（金額）」の合計は、投資主属性が「共有」である投資主が有する投資口数及び金額を含むことから、「個人」、「法人」を合算した数値とは一致しない。なお、「共有」とは、１つの口座が複数の者によって共有されている場合のものである。</t>
  </si>
  <si>
    <t>注2　「残高（金額）」は、「各銘柄の決算（後期決算）期日における投資主属性別の残高（口数）」に「同日における各銘柄の終値（終値が付かなかった場合には、直近の終値とする）」を乗じて算出した数値を合計したものである。</t>
  </si>
  <si>
    <t>　　　なお、投資口分割等が行われた銘柄については、当該銘柄の数量（口数）は投資口分割等の効力発生日から変更となるが、当該銘柄の価格（終値）は投資口分割等の効力発生日よりも前の権利落ち日からその効果が反映されるため、実態面の時価総額とかい離する場合がある。</t>
  </si>
  <si>
    <t>株式等振替制度　投資口７</t>
  </si>
  <si>
    <t>年齢別投資主数分布状況（人数)</t>
  </si>
  <si>
    <t>【年齢別投資主数分布状況（月間累計）】</t>
  </si>
  <si>
    <t>注１　投資主属性が、「個人」であるものを集計対象としている（投資主属性が「法人」及び「共有」であるものは集計対象外である。）。</t>
  </si>
  <si>
    <t>注２　生年月日が通知されていない加入者（投資主）については、「年齢不明」として集計している。</t>
  </si>
  <si>
    <t>注３　数値は、保有銘柄数を考慮せず投資主ごとに合計した数値である。</t>
  </si>
  <si>
    <t>株式等振替制度　投資口８</t>
  </si>
  <si>
    <t>年齢別投資口保有金額分布状況（時価総額）</t>
  </si>
  <si>
    <t>【年齢別投資口保有金額分布状況（月間累計）】</t>
  </si>
  <si>
    <t>注1　投資主属性が、「個人」であるものを集計対象としている（投資主属性が「法人」及び「共有」であるものは集計対象外である。）。</t>
  </si>
  <si>
    <t>注2　生年月日が通知されていない加入者（投資主）については、「年齢不明」として集計している。</t>
  </si>
  <si>
    <t>注3　「年齢別投資口保有金額」は、「各銘柄の決算（後期決算）期日における年齢別の残高（口数）」に「同日における各銘柄の終値（終値が付かなかった場合には、直近の終値とする）」を乗じて算出した数値を合計したものである。
　　　　なお、投資口分割等が行われた銘柄については、当該銘柄の数量（口数）は投資口分割等の効力発生日から変更となるが、当該銘柄の価格（終値）は投資口分割等の効力発生日よりも前の権利落ち日から
　　　　その効果が反映されるため、実態面の時価総額とかい離する場合がある。</t>
  </si>
  <si>
    <t>株式等振替制度　投資信託受益権（ETF)１</t>
  </si>
  <si>
    <t>振替投資信託受益権（ETF）の増加（新規記録）、減少（抹消）、口座振替及び口座残高の状況（口数）</t>
  </si>
  <si>
    <t>【数量（口数）】</t>
  </si>
  <si>
    <t>増加
（新規記録）</t>
  </si>
  <si>
    <t>減少
（抹消）</t>
  </si>
  <si>
    <t>口座振替</t>
  </si>
  <si>
    <t>口座残高</t>
  </si>
  <si>
    <t>非ＤＶＰ方式による
新規記録</t>
  </si>
  <si>
    <t>新投資信託受益権口数申告・配分明細に基づく新規記録</t>
  </si>
  <si>
    <t>個別移行による
新規記録</t>
  </si>
  <si>
    <t>全部抹消</t>
  </si>
  <si>
    <t>一部抹消</t>
  </si>
  <si>
    <t>一般振替</t>
  </si>
  <si>
    <t>取引所取引</t>
  </si>
  <si>
    <t>機構加入者間振替</t>
  </si>
  <si>
    <t>区分口座間振替</t>
  </si>
  <si>
    <t>（千口）</t>
  </si>
  <si>
    <t>2019年度</t>
  </si>
  <si>
    <t>2020年度</t>
  </si>
  <si>
    <t>2021年度</t>
  </si>
  <si>
    <t>2022年度</t>
  </si>
  <si>
    <t>2022年 3月</t>
  </si>
  <si>
    <t xml:space="preserve"> 4月</t>
  </si>
  <si>
    <t xml:space="preserve"> 5月</t>
  </si>
  <si>
    <t xml:space="preserve"> 6月</t>
  </si>
  <si>
    <t xml:space="preserve"> 7月</t>
  </si>
  <si>
    <t xml:space="preserve"> 8月</t>
  </si>
  <si>
    <t xml:space="preserve"> 9月</t>
  </si>
  <si>
    <t>10月</t>
  </si>
  <si>
    <t>11月</t>
  </si>
  <si>
    <t>12月</t>
  </si>
  <si>
    <t>2023年 1月</t>
  </si>
  <si>
    <t xml:space="preserve"> 2月</t>
  </si>
  <si>
    <t xml:space="preserve"> 3月</t>
  </si>
  <si>
    <t>注１　投資信託受益権（ＥＴＦ）については、新規記録の方法は非ＤＶＰ方式のみである（ＤＶＰ方式はない）。</t>
  </si>
  <si>
    <t>注２　「新投資信託受益権口数申告・配分明細に基づく新規記録」には、振替投資信託受益権（ETF）の併合に基づく減少（抹消）に係る数値を含む。</t>
  </si>
  <si>
    <t>注３　「機構加入者間振替」は、渡方機構加入者から受方機構加入者への振替に係る数値（DVP振替においては、渡方DVP参加者からほふりクリアリングへの振替に係る数値）である。</t>
  </si>
  <si>
    <t>注４　「区分口座間振替」は、渡方機構加入者及び受方機構加入者が同一の機構加入者となる振替に係る数値である。</t>
  </si>
  <si>
    <t>注５　「取引所取引」は、渡方現物清算参加者から日本証券クリアリング機構への振替及び日本証券クリアリング機構から受方現物清算参加者への振替に係る数値の合計である。</t>
  </si>
  <si>
    <t>注６　2013年12月以前の「-」は単位未満の数値の場合を含む。</t>
  </si>
  <si>
    <t xml:space="preserve"> </t>
  </si>
  <si>
    <t>株式等振替制度　投資信託受益権（ETF)２</t>
  </si>
  <si>
    <t>振替投資信託受益権（ETF）の増加（新規記録）、減少（抹消）、口座振替及び取扱銘柄数の状況（件数・銘柄数）</t>
  </si>
  <si>
    <t>【銘柄】</t>
  </si>
  <si>
    <t>新投資信託受益権口数申告・配分明細に基づく新規記録</t>
  </si>
  <si>
    <t>個別移行による
新規記録</t>
  </si>
  <si>
    <t>注１　投資信託受益権（ＥＴＦ）については、新規記録の方法は非ＤＶＰ方式のみである（ＤＶＰ方式はない）。</t>
  </si>
  <si>
    <t>注２　「非DVP方式による新規記録」は、受託会社からの「信託設定済通知」に基づく増加の記録処理を１件として集計した数値である。</t>
  </si>
  <si>
    <t>注３　「新投資信託受益権口数申告・配分明細に基づく新規記録」における「新投資信託受益権口数申告」は、機構加入者からの「新投資信託受益権口数申告」に基づく記録処理を１件として集計した数値である。具体的には、顧客口や保有口（特別受益者の申出なし）等</t>
  </si>
  <si>
    <t>　　　において加入者の情報が記録されていない場合には、記録先の機構加入者の区分口座単位で数値を集計している。ただし、質権口や保有口（特別受益者の申出あり）等において加入者の情報が記録されている場合には加入者単位で数値を集計している。</t>
  </si>
  <si>
    <t>注４　「新投資信託受益権口数申告・配分明細に基づく新規記録」における「配分明細に基づく新規記録」は、配分計算に基づく増加の記録処理を１件として集計した数値である。具体的には、顧客口や保有口（特別受益者の申出なし）等において</t>
  </si>
  <si>
    <t>　　　加入者の情報が記録されていない場合には、記録先の機構加入者の区分口座単位で数値を集計している。ただし、質権口や保有口（特別受益者の申出あり）等において加入者の情報が記録されている場合には加入者単位で数値を集計している。</t>
  </si>
  <si>
    <t>注５　「個別移行による新規記録」は、機構加入者からの「個別移行申請」に基づく増加の記録処理を１件として集計した数値である。</t>
  </si>
  <si>
    <t>注６　「全部抹消」は、全部抹消に基づく減少の記録処理を１件として集計した数値である。具体的には、顧客口や保有口（特別受益者の申出なし）等において加入者の情報が記録されていない場合には、記録先の機構加入者の区分口座単位で数値を集計している。</t>
  </si>
  <si>
    <t>　　　ただし、質権口や保有口（特別受益者の申出あり）等において加入者の情報が記録されている場合には加入者単位で数値を集計している。</t>
  </si>
  <si>
    <t>注７　「一部抹消」は、機構加入者からの交換及び解約等に伴う「抹消申請」に基づく減少の記録処理を１件として集計した数値である。</t>
  </si>
  <si>
    <t>注８　「機構加入者間振替」は、渡方機構加入者から受方機構加入者への振替に係る数値（DVP振替においては、渡方DVP参加者からほふりクリアリングへの振替に係る件数）である。</t>
  </si>
  <si>
    <t>注９　「区分口座間振替」は、渡方機構加入者及び受方機構加入者が同一の機構加入者となる振替に係る数値である。</t>
  </si>
  <si>
    <t>注10「取引所取引」は、渡方現物清算参加者から日本証券クリアリング機構への振替及び日本証券クリアリング機構から受方現物清算参加者への振替に係る数値の合計である。</t>
  </si>
  <si>
    <t>株式等振替制度　投資信託受益権（ETF)３</t>
  </si>
  <si>
    <t>振替投資信託受益権の口座振替及び口座残高の状況（時価総額）</t>
  </si>
  <si>
    <t>注1　「振替（時価総額）」は、「各年度又は各月の各営業日における各銘柄の振替口数」に「各銘柄の振替日における終値（終値が付かなかった場合には、直近の終値とする）」を乗じて</t>
  </si>
  <si>
    <t>　　　算出した数値を合計したものである。なお、投資信託受益権分割等が行われた銘柄については、当該銘柄の数量（口数）は投資信託受益権分割等の効力発生日から変更となるが、</t>
  </si>
  <si>
    <t>　　　当該銘柄の価格（終値）は投資信託受益権分割等の効力発生日よりも前の権利落ち日からその効果が反映されるため、実態面の時価総額とかい離する場合がある。</t>
  </si>
  <si>
    <t>注2　「口座残高（時価総額）」は、「各年度又は各月の最終営業日における各銘柄の口座残高（口数）」に「同日における各銘柄の終値（終値が付かなかった場合には、直近の終値とする）」</t>
  </si>
  <si>
    <t>　　　を乗じて算出した数値を合計したものである。なお、投資信託受益権分割等が行われた銘柄については、当該銘柄の数量（口数）は投資信託受益権分割等の効力発生日から変更と</t>
  </si>
  <si>
    <t>　　　なるが、当該銘柄の価格（終値）は投資信託受益権分割等の効力発生日よりも前の権利落ち日からその効果が反映されるため、実態面の時価総額とかい離する場合がある。</t>
  </si>
  <si>
    <t>株式等振替制度　投資信託受益権（ETF)４</t>
  </si>
  <si>
    <t>受益者数別銘柄分布状況（銘柄数）</t>
  </si>
  <si>
    <t>【受益者数別銘柄分布状況（月間累計）】</t>
  </si>
  <si>
    <t>計算期間終了日</t>
  </si>
  <si>
    <t>注　「受益者数別銘柄分布状況（月間累計）」について、１年の間に複数の計算期間終了日が設定されている銘柄については、そのすべての計算期間終了日における数値を集計対象としている。</t>
  </si>
  <si>
    <t>株式等振替制度　投資信託受益権（ETF)５</t>
  </si>
  <si>
    <t>属性別受益者数状況（人数）</t>
  </si>
  <si>
    <t>【属性別受益者数状況（月間累計）】</t>
  </si>
  <si>
    <t>受益者数</t>
  </si>
  <si>
    <t>延べ受益者数</t>
  </si>
  <si>
    <t>注１　「受益者数」は、保有銘柄数を考慮せず受益者ごとに合計した数値であり、「延べ受益者数」は、銘柄ごとの受益者の人数を合計した数値である。</t>
  </si>
  <si>
    <t>注２　「受益者数」及び「延べ受益者数」の合計は、受益者属性が「共有」である受益者を含むことから、「個人」、「法人」を合算した数値とは一致しない。なお、「共有」とは、１つの口座が複数の者によって共有されている場合のものである。</t>
  </si>
  <si>
    <t>注３　「属性別受益者数状況（月間累計）」について、１年の間に複数の計算期間終了日が設定されている銘柄については、そのすべての計算期間終了日における数値を集計対象としている。</t>
  </si>
  <si>
    <t>株式等振替制度　投資信託受益権（ETF)６</t>
  </si>
  <si>
    <t>属性別投資信託受益権保有残高状況（口数・時価総額）</t>
  </si>
  <si>
    <t>【属性別投資信託受益権保有残高状況（月間累計）】</t>
  </si>
  <si>
    <t>（千口）</t>
  </si>
  <si>
    <t>注1　「残高（口数）」及び「残高（金額）」の合計は、受益者属性が「共有」である受益者が有する口数及び金額を含むことから、「個人」、「法人」を合算した数値とは一致しない。なお、「共有」とは、１つの口座が複数の者によって共有されている場合のものである。</t>
  </si>
  <si>
    <t>注2　「残高（金額）」は、「各銘柄の計算期間終了日における受益者属性別の残高（口数）」に「同日における各銘柄の終値（終値が付かなかった場合には、直近の終値とする）」を乗じて算出した数値を合計したものである。</t>
  </si>
  <si>
    <t>　　　なお、投資信託受益権分割等が行われた銘柄については、当該銘柄の数量（口数）は投資信託受益権分割等の効力発生日から変更となるが、当該銘柄の価格（終値）は投資信託受益権分割等の効力発生日よりも前の権利落ち日からその効果が反映されるため、実態面の時価総額とかい離する場合がある。</t>
  </si>
  <si>
    <t>株式等振替制度　投資信託受益権（ETF)７</t>
  </si>
  <si>
    <t>年齢別受益者数分布状況（人数）</t>
  </si>
  <si>
    <t>【年齢別受益者数分布状況（月間累計）】</t>
  </si>
  <si>
    <t>注１　受益者属性が、「個人」であるものを集計対象としている（受益者属性が「法人」及び「共有」であるものは集計対象外である。）。</t>
  </si>
  <si>
    <t>注２　生年月日が通知されていない加入者（受益者）については、「年齢不明」として集計している。</t>
  </si>
  <si>
    <t>注３　数値は、保有銘柄数を考慮せず受益者ごとに合計した数値である。</t>
  </si>
  <si>
    <t>株式等振替制度　投資信託受益権（ETF)８</t>
  </si>
  <si>
    <t>年齢別投資信託受益権保有金額分布状況（時価総額）</t>
  </si>
  <si>
    <t>【年齢別投資信託受益権保有金額分布状況（月間累計）】</t>
  </si>
  <si>
    <t>注1　受益者属性が、「個人」であるものを集計対象としている（受益者属性が「法人」及び「共有」であるものは集計対象外である。）。</t>
  </si>
  <si>
    <t>注2　生年月日が通知されていない加入者（受益者）については、「年齢不明」として集計している。</t>
  </si>
  <si>
    <t>注3　「年齢別投資信託受益権保有金額」は、「各銘柄の計算期間終了日における年齢別の残高（口数）」に「同日における各銘柄の終値（終値が付かなかった場合には、直近の終値とする）」を乗じて算出した数値を合計したものである。
　　　なお、投資信託受益権分割等が行われた銘柄については、当該銘柄の数量（口数）は投資信託受益権分割等の効力発生日から変更となるが、当該銘柄の価格（終値）は投資信託受益権分割等の効力発生日よりも前の権
利落ち日
　　　からその効果が反映されるため、実態面の時価総額とかい離する場合がある。</t>
  </si>
  <si>
    <t>株式等振替制度　受益証券発行信託の受益権１</t>
  </si>
  <si>
    <t>振替受益権の増加（新規記録）、減少（抹消）、口座振替及び口座残高の状況（口数）</t>
  </si>
  <si>
    <t>新受益権数申告・配分明細に基づく新規記録</t>
  </si>
  <si>
    <t>注１　受益証券発行信託の受益権については、新規記録の方法は非ＤＶＰ方式のみである（ＤＶＰ方式はない）。</t>
  </si>
  <si>
    <t>注２　「新受益権数申告・配分明細に基づく新規記録」には、振替受益権の併合に基づく減少（抹消）に係る数値を含む。</t>
  </si>
  <si>
    <t>注６　2013年12月以前の「-」は単位未満の数値の場合を含む。</t>
  </si>
  <si>
    <t>株式等振替制度　受益証券発行信託の受益権２</t>
  </si>
  <si>
    <t>振替受益権の増加（新規記録）、減少（抹消）、口座振替及び取扱銘柄数の状況（件数・銘柄数）</t>
  </si>
  <si>
    <t>注２　「非DVP方式による新規記録」は、発行者からの「新規記録通知」に基づく増加の記録処理を１件として集計した数値である。</t>
  </si>
  <si>
    <t>注３　「新受益権数申告・配分明細に基づく新規記録」における「新受益権数申告」は、機構加入者からの「新受益権数申告」に基づく記録処理を１件として集計した数値である。具体的には、顧客口や保有口（特別受益者の申出なし）等において</t>
  </si>
  <si>
    <t>注４　「新受益権数申告・配分明細に基づく新規記録」における「配分明細に基づく新規記録」は、配分計算に基づく増加の記録処理を１件として集計した数値である。具体的には、顧客口や保有口（特別受益者の申出なし）等において加入者の情報が記録されていない場合には、</t>
  </si>
  <si>
    <t>　　　記録先の機構加入者の区分口座単位で数値を集計している。ただし、質権口や保有口（特別受益者の申出あり）等において加入者の情報が記録されている場合には加入者単位で数値を集計している。</t>
  </si>
  <si>
    <t>注７　「一部抹消」は、機構加入者からの転換請求等に伴う「抹消申請」に基づく減少の記録処理を１件として集計した数値である。</t>
  </si>
  <si>
    <t>注１０「取引所取引」は、渡方現物清算参加者から日本証券クリアリング機構への振替及び日本証券クリアリング機構から受方現物清算参加者への振替に係る数値の合計である。</t>
  </si>
  <si>
    <t>株式等振替制度　受益証券発行信託の受益権３</t>
  </si>
  <si>
    <t>振替受益権の口座振替及び口座残高の状況（時価総額）</t>
  </si>
  <si>
    <t>　　　数値を合計したものである。なお、受益権分割等が行われた銘柄については、当該銘柄の数量（口数）は受益権分割等の効力発生日から変更となるが、当該銘柄の価格（終値）は受益権分</t>
  </si>
  <si>
    <t>　　　じて算出した数値を合計したものである。なお、受益権分割等が行われた銘柄については、当該銘柄の数量（口数）は受益権分割等の効力発生日から変更となるが、当該銘柄の価格（終値）</t>
  </si>
  <si>
    <t>　　　は受益権分割等の効力発生日よりも前の権利落ち日からその効果が反映されるため、実態面の時価総額とかい離する場合がある。</t>
  </si>
  <si>
    <t>株式等振替制度　受益証券発行信託の受益権４</t>
  </si>
  <si>
    <t>計算期日</t>
  </si>
  <si>
    <t>株式等振替制度　受益証券発行信託の受益権５</t>
  </si>
  <si>
    <t>【属性別受益者数（月間累計）】</t>
  </si>
  <si>
    <t>注３　「属性別受益者数（月間累計）」について、１年の間に複数の計算期間終了日が設定されている銘柄については、そのすべての計算期間終了日における数値を集計対象としている。</t>
  </si>
  <si>
    <t>株式等振替制度　受益証券発行信託の受益権６</t>
  </si>
  <si>
    <t>属性別受益証券発行信託の受益権保有残高状況（口数・時価総額）</t>
  </si>
  <si>
    <t>【属性別受益証券発行信託の受益権保有残高状況（月間累計）】</t>
  </si>
  <si>
    <t>注2　「残高（金額）」は、「各銘柄の計算期日における受益者属性別の残高（口数）」に「同日における各銘柄の終値（終値が付かなかった場合には、直近の終値とする）」を乗じて算出した数値を合計したものである。</t>
  </si>
  <si>
    <t>　　　なお、受益権分割等が行われた銘柄については、当該銘柄の数量（口数）は受益権分割等の効力発生日から変更となるが、当該銘柄の価格（終値）は受益権分割等の効力発生日よりも前の権利落ち日からその効果が反映されるため、実態面の時価総額とかい離する場合がある。</t>
  </si>
  <si>
    <t>株式等振替制度　受益証券発行信託の受益権７</t>
  </si>
  <si>
    <t>株式等振替制度　受益証券発行信託の受益権８</t>
  </si>
  <si>
    <t>年齢別受益証券発行信託の受益権保有金額分布状況（時価総額）</t>
  </si>
  <si>
    <t>【年齢別受益証券発行信託の受益権保有金額分布状況（月間累計）】</t>
  </si>
  <si>
    <t>注3　「年齢別受益証券発行信託の受益権保有金額」は、「各計算期日における年齢別の残高（口数）」に「同日における各銘柄の終値（終値が付かなかった場合には、直近の終値とする）」を乗じて算出した数値を合計したものである。
　　　なお、受益権分割等が行われた銘柄については、当該銘柄の数量（口数）は受益権分割等の効力発生日から変更となるが、当該銘柄の価格（終値）は受益権分割等の効力発生日よりも前の権利落ち日から
　　　その効果が反映されるため、実態面の時価総額とかい離する場合がある。</t>
  </si>
  <si>
    <t>【年齢別受益証券発行信託の受益権保有金額分布状況（１２か月累計）】</t>
  </si>
  <si>
    <t>株式等振替制度　株式関連業務１</t>
  </si>
  <si>
    <t>加入者情報登録状況</t>
  </si>
  <si>
    <t>口座管理機関による加入者情報の登録状況</t>
  </si>
  <si>
    <t>加入者口座情報</t>
  </si>
  <si>
    <t>株主等通知用データ</t>
  </si>
  <si>
    <t>登録</t>
  </si>
  <si>
    <t>変更</t>
  </si>
  <si>
    <t>削除</t>
  </si>
  <si>
    <t>合計</t>
  </si>
  <si>
    <t>注　「加入者口座情報」は、口座管理機関が開設する加入者口座（特別口座分を含む。）に係る加入者情報の件数（口座管理機関の顧客口座の数）及び</t>
  </si>
  <si>
    <t>　　機構が開設する機構加入者口座に係る加入者情報の件数（機構加入者の自己口座の数）の合計である。</t>
  </si>
  <si>
    <t>株式等振替制度　株式関連業務２</t>
  </si>
  <si>
    <t>発行者への総株主通知及び発行者への個別株主通知等の状況</t>
  </si>
  <si>
    <t>発行者への総株主通知</t>
  </si>
  <si>
    <t>発行者への
株主情報
変更等通知件数</t>
  </si>
  <si>
    <t>発行者への個別株主通知</t>
  </si>
  <si>
    <t>総株主数</t>
  </si>
  <si>
    <t>総株主通知株数</t>
  </si>
  <si>
    <t>通知件数</t>
  </si>
  <si>
    <t>うち総株主通知
請求銘柄数</t>
  </si>
  <si>
    <t>注１　「株式関連業務（株主通知）」に係る統計数値は、発行者に対する通知日ベースの件数である。</t>
  </si>
  <si>
    <t>注２　「発行者への株主情報変更等通知件数」は、銘柄ごとの株主情報の変更等の通知の合計の件数である。</t>
  </si>
  <si>
    <t>株式等振替制度　株式関連業務３</t>
  </si>
  <si>
    <t>発行者への情報提供及び配当金振込指定の状況</t>
  </si>
  <si>
    <t>発行者への情報提供</t>
  </si>
  <si>
    <t>配当金の振込指定の取次ぎ</t>
  </si>
  <si>
    <t>全部情報</t>
  </si>
  <si>
    <t>部分情報</t>
  </si>
  <si>
    <t>配当金振込指定の状況</t>
  </si>
  <si>
    <t>登録配当金受領口座方式</t>
  </si>
  <si>
    <t>株式数比例配分方式</t>
  </si>
  <si>
    <t>その他</t>
  </si>
  <si>
    <t>注１　「配当金振込指定の状況」は、「株主等通知用データ」における配当金振込指定の方法のそれぞれの合計の件数を表している。</t>
  </si>
  <si>
    <t>注２　「配当金振込指定の状況」における「その他」は、配当金の振込指定として、「登録配当金受領口座方式」又は「株式数比例配分方式」のいずれも指定をしていない株主</t>
  </si>
  <si>
    <t>　　　（配当金の振込指定として、「単純取次ぎ」を指定している株主を含む。）に係る件数を表している。</t>
  </si>
  <si>
    <t>短期社債振替制度　１</t>
  </si>
  <si>
    <t>増加（引受）、減少（償還・買入消却）、振替及び口座残高の状況(金額）</t>
  </si>
  <si>
    <t>増加</t>
  </si>
  <si>
    <t>減少</t>
  </si>
  <si>
    <t>振替</t>
  </si>
  <si>
    <t>（引受）</t>
  </si>
  <si>
    <t>（償還・買入消却）</t>
  </si>
  <si>
    <t>DVP</t>
  </si>
  <si>
    <t>非DVP</t>
  </si>
  <si>
    <t>注　金額は、額面金額である。</t>
  </si>
  <si>
    <t>短期社債振替制度　２</t>
  </si>
  <si>
    <t>増加（引受）、減少（償還・買入消却）、振替及び取扱銘柄数の状況(件数・銘柄数）</t>
  </si>
  <si>
    <t>短期社債振替制度　３</t>
  </si>
  <si>
    <t>「増加（引受）」時間帯別決済状況（金額）</t>
  </si>
  <si>
    <t>９時台</t>
  </si>
  <si>
    <t>１０時台</t>
  </si>
  <si>
    <t>１１時台</t>
  </si>
  <si>
    <t>１２時台</t>
  </si>
  <si>
    <t>ＤＶＰ</t>
  </si>
  <si>
    <t>非ＤＶＰ</t>
  </si>
  <si>
    <t>（％）</t>
  </si>
  <si>
    <t>１３時台</t>
  </si>
  <si>
    <t>１４時台</t>
  </si>
  <si>
    <t>１５時台</t>
  </si>
  <si>
    <t>１６時台</t>
  </si>
  <si>
    <t>注１　金額は、額面金額である。</t>
  </si>
  <si>
    <t>注２　金額は、１営業日平均の数値である。</t>
  </si>
  <si>
    <t>「減少（償還）」時間帯別決済状況（金額）</t>
  </si>
  <si>
    <t>「減少（買入消却）」時間帯別決済状況（金額）</t>
  </si>
  <si>
    <t>注３　「減少（買入消却）」において、ＤＶＰの取扱いはない。</t>
  </si>
  <si>
    <t>「振替」時間帯別決済状況（金額）</t>
  </si>
  <si>
    <t>短期社債振替制度　４</t>
  </si>
  <si>
    <t>「増加（引受）」時間帯別決済状況（件数）</t>
  </si>
  <si>
    <t>注　件数は、１営業日平均の数値である。</t>
  </si>
  <si>
    <t>「減少（償還）」時間帯別決済状況（件数）</t>
  </si>
  <si>
    <t>「減少（買入消却）」時間帯別決済状況（件数）</t>
  </si>
  <si>
    <t>注１　件数は、１営業日平均の数値である。</t>
  </si>
  <si>
    <t>注２　「減少（買入消却）」において、ＤＶＰの取扱いはない。</t>
  </si>
  <si>
    <t>「振替」時間帯別決済状況（件数）</t>
  </si>
  <si>
    <t>短期社債振替制度　５</t>
  </si>
  <si>
    <t>発行者区分別残高（金額・銘柄数）</t>
  </si>
  <si>
    <t>（単位：百万円）</t>
  </si>
  <si>
    <t>発行者区分</t>
  </si>
  <si>
    <t>月　末</t>
  </si>
  <si>
    <t>合　計</t>
  </si>
  <si>
    <t>金融機関</t>
  </si>
  <si>
    <t>事業法人</t>
  </si>
  <si>
    <t>SPC</t>
  </si>
  <si>
    <t>電力・ガス</t>
  </si>
  <si>
    <t>その他金融</t>
  </si>
  <si>
    <t>事業法人
（除く電力・ガス、その他金融）</t>
  </si>
  <si>
    <t>事業法人合計</t>
  </si>
  <si>
    <t>発行残高</t>
  </si>
  <si>
    <t>9月</t>
  </si>
  <si>
    <t>注１　金融機関：「銀行、証券会社」、その他金融：「リース会社、カード会社、消費者金融、証券金融等」、SPC（特定目的会社）：「海外SPCを含む」、その他：「保険会社、投資法人（REITCP）、海外事業法人、合同会社等」</t>
  </si>
  <si>
    <t>注２　「発行残高」は、月末の数値（額面金額）である。</t>
  </si>
  <si>
    <t>短期社債振替制度　６</t>
  </si>
  <si>
    <t>発行期間別発行金額分布状況（金額）</t>
  </si>
  <si>
    <t>1日～7日</t>
  </si>
  <si>
    <t>8日～29日</t>
  </si>
  <si>
    <t>30日～59日</t>
  </si>
  <si>
    <t>60日～89日</t>
  </si>
  <si>
    <t>90日～119日</t>
  </si>
  <si>
    <t>120日～1年未満</t>
  </si>
  <si>
    <t>注　金額は、年度中・月中に新規発行された短期社債等の発行期間別の額面金額の合計である。</t>
  </si>
  <si>
    <t>発行期間別銘柄分布状況（銘柄数）</t>
  </si>
  <si>
    <t>（銘柄数）</t>
  </si>
  <si>
    <t>注　銘柄数は、年度中・月中に新規発行された短期社債等の発行期間別の合計である。</t>
  </si>
  <si>
    <t>短期社債振替制度　７</t>
  </si>
  <si>
    <t>発行総額別発行金額分布状況（金額）</t>
  </si>
  <si>
    <t>5億円以下</t>
  </si>
  <si>
    <t>5億円超～
　10億円以下</t>
  </si>
  <si>
    <t>10億円超～
　25億円以下</t>
  </si>
  <si>
    <t>25億円超～
　50億円以下</t>
  </si>
  <si>
    <t>50億円超～
　　100億円以下</t>
  </si>
  <si>
    <t>100億円超～
　　500億円以下</t>
  </si>
  <si>
    <t>500億円超～
　　　　1,000億円以下</t>
  </si>
  <si>
    <t>1,000億円超</t>
  </si>
  <si>
    <t>注　金額は、年度中・月中に新規発行された短期社債等の発行総額別の額面金額の合計である。</t>
  </si>
  <si>
    <t>発行総額別銘柄分布状況（銘柄数）</t>
  </si>
  <si>
    <t>注　銘柄数は、年度中・月中に新規発行された短期社債等の発行総額別の合計である。</t>
  </si>
  <si>
    <t>一般債振替制度　１</t>
  </si>
  <si>
    <t>増加（引受）、減少（償還・買入消却）、振替及び口座残高の状況（金額）</t>
  </si>
  <si>
    <t>※参考情報</t>
  </si>
  <si>
    <t>償還合計</t>
  </si>
  <si>
    <t>DVP合計</t>
  </si>
  <si>
    <t>（DVP・非DVP）</t>
  </si>
  <si>
    <t>（新規記録・償還・振替）</t>
  </si>
  <si>
    <t>注１　円建発行の銘柄を集計対象としている。</t>
  </si>
  <si>
    <t>※この参考情報は、2014年1月より掲載。</t>
  </si>
  <si>
    <t>注２　「口座残高」は、移行済みの特例社債等の残高を含む。</t>
  </si>
  <si>
    <t>注３　ファクターの減少に伴う定時償還及び繰上償還（一部）が行われた銘柄については、当該銘柄が満期償還を迎えた際に「償還」の項目に計上される。</t>
  </si>
  <si>
    <t>注４　定時償還銘柄については、実質金額（振替口座簿に記録された金額にファクターを乗じて得た金額）ではなく、各社債の金額が計上される。</t>
  </si>
  <si>
    <t>一般債振替制度　２</t>
  </si>
  <si>
    <t>増加（引受）、減少（償還・買入消却）、振替及び取扱銘柄数の状況（件数・銘柄数）</t>
  </si>
  <si>
    <t>注２　ファクターの減少に伴う定時償還及び繰上償還（一部）が行われた銘柄については、当該銘柄が満期償還を迎えた際に「償還」の項目に計上される。</t>
  </si>
  <si>
    <t>注３　「取扱銘柄数」は、移行済みの特例社債等を含む。</t>
  </si>
  <si>
    <t>一般債振替制度　３</t>
  </si>
  <si>
    <t>一般債振替制度　４</t>
  </si>
  <si>
    <t>注２　件数は、１営業日平均の数値である。</t>
  </si>
  <si>
    <t>満期償還額</t>
  </si>
  <si>
    <t>地方債（公募）</t>
  </si>
  <si>
    <t>地方債（非公募）</t>
  </si>
  <si>
    <t xml:space="preserve">政府保証債（公募） </t>
  </si>
  <si>
    <t>非公募特別債</t>
  </si>
  <si>
    <t>一般債振替制度　６</t>
  </si>
  <si>
    <t>１年以下</t>
  </si>
  <si>
    <t>１年超～３年以下</t>
  </si>
  <si>
    <t>３年超～５年以下</t>
  </si>
  <si>
    <t>５年超～１０年以下</t>
  </si>
  <si>
    <t>１０年超～２０年以下</t>
  </si>
  <si>
    <t>２０年超</t>
  </si>
  <si>
    <t>注２　金額は、年度中・月中に新規発行された一般債の発行期間別の名目金額の合計である。</t>
  </si>
  <si>
    <t>注２　銘柄数は、年度中・月中に新規発行された一般債の発行期間別の合計である。</t>
  </si>
  <si>
    <t>一般債振替制度　７</t>
  </si>
  <si>
    <t>１億円以下</t>
  </si>
  <si>
    <t>１億円超～
　５億円以下</t>
  </si>
  <si>
    <t>５億円超～
　１０億円以下</t>
  </si>
  <si>
    <t>１０億円超～
　５０億円以下</t>
  </si>
  <si>
    <t>５０億円超～
　１００億円以下</t>
  </si>
  <si>
    <t>１００億円超～
　５００億円以下</t>
  </si>
  <si>
    <t>５００億円超～
　１，０００億円以下</t>
  </si>
  <si>
    <t>１，０００億円超</t>
  </si>
  <si>
    <t>注２　金額は、年度中・月中に新規発行された一般債の発行総額別の名目金額の合計である。</t>
  </si>
  <si>
    <t>注２　銘柄数は、年度中・月中に新規発行された一般債の発行総額別の合計である。</t>
  </si>
  <si>
    <t>投資信託振替制度　１</t>
  </si>
  <si>
    <t>増加（新規記録・移行）、減少（抹消解約・抹消償還）、振替及び口座残高の状況（金額）</t>
  </si>
  <si>
    <t>（新規記録・移行）</t>
  </si>
  <si>
    <t>（抹消解約・抹消償還）</t>
  </si>
  <si>
    <t>新規記録</t>
  </si>
  <si>
    <t>移行</t>
  </si>
  <si>
    <t>抹消解約</t>
  </si>
  <si>
    <t>抹消償還</t>
  </si>
  <si>
    <t>公募</t>
  </si>
  <si>
    <t>私募</t>
  </si>
  <si>
    <t>新規記録合計</t>
  </si>
  <si>
    <t>抹消解約合計</t>
  </si>
  <si>
    <t>（新規記録・抹消解約）</t>
  </si>
  <si>
    <t>注１　本利用状況は、公募投信及び私募投信の銘柄（上場しているものを除く）が含まれる。</t>
  </si>
  <si>
    <t>注２　金額は、銘柄毎の１口当り元本×口数を算出し、合計したものである。</t>
  </si>
  <si>
    <t>投資信託振替制度　２</t>
  </si>
  <si>
    <t>増加（新規記録）、減少（抹消解約・抹消償還）、振替及び取扱銘柄数の状況（件数・銘柄数）</t>
  </si>
  <si>
    <t>（新規記録）</t>
  </si>
  <si>
    <t>注　本利用状況は、公募投信及び私募投信の銘柄（上場しているものを除く）が含まれる。</t>
  </si>
  <si>
    <t>投資信託振替制度　３</t>
  </si>
  <si>
    <t>資金決済状況（金額）</t>
  </si>
  <si>
    <t>（抹消解約）</t>
  </si>
  <si>
    <t>注１　本資金決済状況は、公募投信及び私募投信の銘柄（上場しているものを除く）が含まれる。</t>
  </si>
  <si>
    <t>注２　金額は、それぞれの資金決済金額を合計したものである。</t>
  </si>
  <si>
    <t>注３　「増加（新規記録）」は、当初設定分及び追加設定分の両方を含み、「減少（抹消解約）」は、償還分（抹消償還による決済分）を含まない。</t>
  </si>
  <si>
    <t>投資信託振替制度　４</t>
  </si>
  <si>
    <t>「増加（新規記録）」時間帯別決済状況（金額）</t>
  </si>
  <si>
    <t>注１　金額は、銘柄毎の１口あたり元本×口数を算出し、合計したものである。</t>
  </si>
  <si>
    <t>「減少（抹消解約）」時間帯別決済状況（金額）</t>
  </si>
  <si>
    <t>「減少（抹消償還）」時間帯別決済状況（金額）</t>
  </si>
  <si>
    <t>注３　「減少（抹消償還）」において、ＤＶＰの取扱いはない。</t>
  </si>
  <si>
    <t>（時間帯別決済状況　振替）</t>
  </si>
  <si>
    <t>注３　「振替」において、ＤＶＰの取扱いはない。</t>
  </si>
  <si>
    <t>投資信託振替制度　５</t>
  </si>
  <si>
    <t>「増加（新規記録）」時間帯別決済状況（件数）</t>
  </si>
  <si>
    <t>「減少（抹消解約）」時間帯別決済状況（件数）</t>
  </si>
  <si>
    <t>「減少（抹消償還）」時間帯別決済状況（件数）</t>
  </si>
  <si>
    <t>注２　「減少（抹消償還）」において、ＤＶＰの取扱いはない。</t>
  </si>
  <si>
    <t>注２　「振替」において、ＤＶＰの取扱いはない。</t>
  </si>
  <si>
    <t>外国株券等保管振替決済制度　１</t>
  </si>
  <si>
    <t>外国株券等の預託、交付、口座振替及び口座残高の状況（株数・口数等）</t>
  </si>
  <si>
    <t>【株数・口数等の数量】</t>
  </si>
  <si>
    <t>預託</t>
  </si>
  <si>
    <t>交付</t>
  </si>
  <si>
    <t>（株・口等）</t>
  </si>
  <si>
    <t>注１  口座残高の前月からの変動要因には「預託」及び「交付」以外のもの（株式配当、株式分割、無償交付、抹消、株式併合等）があるため、前月の口座残高に当月の預託数量及び交付数量を加減算した数値が</t>
  </si>
  <si>
    <t>　　　当月の口座残高と一致しない場合がある。</t>
  </si>
  <si>
    <t>注２　「口座振替」における「一般振替」は、渡方外国株券等機構加入者から受方外国株券等機構加入者への振替に係る数値（ＤＶＰ振替においては、渡方ＤＶＰ参加者からほふりクリアリングへの振替に係る数値）としている。</t>
  </si>
  <si>
    <t>注３　「口座振替」における「取引所取引」は、渡方現物清算参加者から日本証券クリアリング機構への振替及び日本証券クリアリング機構から受方現物清算参加者への振替に係る数値の合計としている。</t>
  </si>
  <si>
    <t>外国株券等保管振替決済制度　２</t>
  </si>
  <si>
    <t>外国株券等の預託、交付及び口座振替の状況（件数）</t>
  </si>
  <si>
    <t>注１　「口座振替」における「一般振替」は、渡方外国株券等機構加入者から受方外国株券等機構加入者への振替に係る数値（DVP振替においては、渡方DVP参加者からほふりクリアリングへの振替に係る数値）としている。</t>
  </si>
  <si>
    <t>注２　「口座振替」における「取引所取引」は、渡方現物清算参加者から日本証券クリアリング機構への振替及び日本証券クリアリング機構から受方現物清算参加者への振替に係る数値の合計としている。</t>
  </si>
  <si>
    <t>外国株券等保管振替決済制度　３</t>
  </si>
  <si>
    <t>外国株券等の口座振替及び口座残高の状況（時価総額）</t>
  </si>
  <si>
    <t>注1　「振替（時価総額）」は、「各年度又は各月の各営業日における各銘柄の振替株数」に「各銘柄の振替日における終値（終値が付かなかった場合には、直近の終値とする）」を乗じて算出した数値を合計したものである。</t>
  </si>
  <si>
    <t>　　　なお、株式分割等が行われた銘柄については、株式分割等の効果が数量（株数）より先に株価（終値）に反映される場合があるため、実態面の時価総額とかい離する場合がある。</t>
  </si>
  <si>
    <t>注2　「口座残高（時価総額）」は、「各年度又は各月の最終営業日における各銘柄の口座残高（株数）」に「同日における各銘柄の終値（終値が付かなかった場合には、直近の終値とする）」を乗じて算出した数値を合計したものである。</t>
  </si>
  <si>
    <t>外国株券等保管振替決済制度　４　</t>
  </si>
  <si>
    <t>外国株券等の取扱銘柄数の状況（銘柄数）</t>
  </si>
  <si>
    <t>外国株券及び外国株式</t>
  </si>
  <si>
    <t>外国新株予約権証券等</t>
  </si>
  <si>
    <t>外国投資信託受益証券等</t>
  </si>
  <si>
    <t>外国投資証券等
(カントリーファンド）</t>
  </si>
  <si>
    <t>外国投資証券等(ETC）</t>
  </si>
  <si>
    <t>外国受益証券発行信託の
受益証券等</t>
  </si>
  <si>
    <t>外国カバードワラント</t>
  </si>
  <si>
    <t>外国株預託証券</t>
  </si>
  <si>
    <t>注　「取扱銘柄数」は、年度末・月末の数値である。</t>
  </si>
  <si>
    <t>一般振替ＤＶＰ制度　１</t>
  </si>
  <si>
    <t>（一般振替の状況及び資金決済の状況）</t>
  </si>
  <si>
    <t>【一般振替の状況】</t>
  </si>
  <si>
    <t>【資金決済の状況】</t>
  </si>
  <si>
    <t>一般振替件数の合計</t>
  </si>
  <si>
    <t>一般振替数量（株式）</t>
  </si>
  <si>
    <t>総支払額</t>
  </si>
  <si>
    <t>総決済価額支払額</t>
  </si>
  <si>
    <t>圧縮率</t>
  </si>
  <si>
    <t>売買分</t>
  </si>
  <si>
    <t>貸株分</t>
  </si>
  <si>
    <t>貸株担保分</t>
  </si>
  <si>
    <t>注１　「ＤＶＰ」は、証券振替の実行（渡方DVP参加者からほふりクリアリングへの振替）に係る件数及び数量を表している。</t>
  </si>
  <si>
    <t>注２　「貸株担保分」の件数は、国債証券の振替件数を除く。</t>
  </si>
  <si>
    <t>注３　「総支払額」は、証券振替の実行に係る金額である。</t>
  </si>
  <si>
    <t>注４　「総決済価額支払額」は、DVP参加者毎に総支払額から総受取額を控除し、支払超過となったDVP参加者の超過額を合計した金額である。</t>
  </si>
  <si>
    <t>注５　「圧縮率」は、「総決済価額支払額/総支払額×100」により計算された比率である。</t>
  </si>
  <si>
    <t>一般振替ＤＶＰ制度　２</t>
  </si>
  <si>
    <t>（債務引受の状況（売買分）その１）</t>
  </si>
  <si>
    <t>【債務引受の状況(売買分：株式、新株予約権付社債、新株予約権、優先出資）】</t>
  </si>
  <si>
    <t>株式</t>
  </si>
  <si>
    <t>新株予約権付社債</t>
  </si>
  <si>
    <t>新株予約権</t>
  </si>
  <si>
    <t>協同組織金融機関の優先出資</t>
  </si>
  <si>
    <t>件数</t>
  </si>
  <si>
    <t>数量</t>
  </si>
  <si>
    <t>金額</t>
  </si>
  <si>
    <t>注　「債務引受の状況」は、証券振替の実行（渡方DVP参加者からほふりクリアリングへの振替）に係る件数、数量及び金額を表している。</t>
  </si>
  <si>
    <t>（債務引受の状況（売買分）その２）</t>
  </si>
  <si>
    <t>【債務引受の状況（売買分：投資口、投資信託受益権（ETF）、受益証券発行信託の受益権、外国株券等）】</t>
  </si>
  <si>
    <t>投資口</t>
  </si>
  <si>
    <t>投資信託受益権（ＥＴＦ）</t>
  </si>
  <si>
    <t>受益証券発行信託の受益権</t>
  </si>
  <si>
    <t>外国株券等</t>
  </si>
  <si>
    <t>注1　「債務引受の状況」は、証券振替の実行（渡方DVP参加者からほふりクリアリングへの振替）に係る件数、数量及び金額を表している。</t>
  </si>
  <si>
    <t>注2　2013年12月までの投資信託受益権（ETF）の件数、数量及び金額には、受益証券発行信託の受益権のそれらを含む。</t>
  </si>
  <si>
    <t>一般振替ＤＶＰ制度　３</t>
  </si>
  <si>
    <t>（債務引受の状況（貸株分）その１）</t>
  </si>
  <si>
    <t>【債務引受の状況(貸株分：株式、新株予約権、優先出資、投資口）】</t>
  </si>
  <si>
    <t>注　　「債務引受の状況」は、証券振替の実行（渡方DVP参加者からほふりクリアリングへの振替）に係る件数、数量及び金額を表している。</t>
  </si>
  <si>
    <t>（債務引受の状況（貸株分）その２）</t>
  </si>
  <si>
    <t>【債務引受の状況（貸株分：投資信託受益権（ETF）、受益証券発行信託の受益権、外国株券等）】</t>
  </si>
  <si>
    <t>一般振替ＤＶＰ制度　４</t>
  </si>
  <si>
    <t>（債務引受の状況（貸株担保分）その１）</t>
  </si>
  <si>
    <t>【債務引受の状況(貸株担保分：株式、新株予約権付社債、新株予約権、優先出資、投資口）】</t>
  </si>
  <si>
    <t>（債務引受の状況（貸株担保分）その２）</t>
  </si>
  <si>
    <t>【債務引受の状況（貸株担保分：投資信託受益権（ETF）、受益証券発行信託の受益権、外国株券等、国債）】</t>
  </si>
  <si>
    <t>国債</t>
  </si>
  <si>
    <t>一般振替ＤＶＰ制度　５</t>
  </si>
  <si>
    <t>（時間帯別決済状況　振替（売買分）_金額）</t>
  </si>
  <si>
    <t>【金額】</t>
  </si>
  <si>
    <t>9:00</t>
  </si>
  <si>
    <t>9：01～9：30</t>
  </si>
  <si>
    <t>9：31～10：00</t>
  </si>
  <si>
    <t>10：01～10：30</t>
  </si>
  <si>
    <t>10：31～11：00</t>
  </si>
  <si>
    <t>11：01～11：30</t>
  </si>
  <si>
    <t>11：31～12：00</t>
  </si>
  <si>
    <t>12：01～12：30</t>
  </si>
  <si>
    <t>12：31～13：00</t>
  </si>
  <si>
    <t>13：01～13：30</t>
  </si>
  <si>
    <t>13：31～14：00</t>
  </si>
  <si>
    <t>注1　数値は、売買分に係る証券振替の実行（渡方ＤＶＰ参加者からほふりクリアリングへの振替）の数値である。</t>
  </si>
  <si>
    <t>注2　数値は、１営業日平均の数値である。</t>
  </si>
  <si>
    <t>（時間帯別決済状況　振替（貸株分）_金額）</t>
  </si>
  <si>
    <t>注1　数値は、貸株分に係る証券振替の実行（渡方ＤＶＰ参加者からほふりクリアリングへの振替）の数値である。</t>
  </si>
  <si>
    <t>（時間帯別決済状況　振替（貸株担保分）_金額）</t>
  </si>
  <si>
    <t>注1　数値は、渡方ＤＶＰ参加者の担保指定証券から受方ＤＶＰ参加者の受入予定証券となった数値である。</t>
  </si>
  <si>
    <t>一般振替ＤＶＰ制度　６</t>
  </si>
  <si>
    <t>（時間帯別決済状況　振替（売買分）_件数）</t>
  </si>
  <si>
    <t>（時間帯別決済状況　振替（貸株分）_件数）</t>
  </si>
  <si>
    <t>（時間帯別決済状況　振替（貸株担保分）_件数）</t>
  </si>
  <si>
    <t>証券保管振替機構の利用者数　１</t>
  </si>
  <si>
    <t>(株式等振替制度)</t>
  </si>
  <si>
    <t>株式等振替制度</t>
  </si>
  <si>
    <t>発行者</t>
  </si>
  <si>
    <t>機構加入者</t>
  </si>
  <si>
    <t>間接口座管理機関</t>
  </si>
  <si>
    <t>資金決済会社</t>
  </si>
  <si>
    <t>指定株主名簿管理人等</t>
  </si>
  <si>
    <t>発行・支払代理人</t>
  </si>
  <si>
    <t>受託会社</t>
  </si>
  <si>
    <t>優先出資</t>
  </si>
  <si>
    <t>投資信託受益権(ETF)</t>
  </si>
  <si>
    <t>（社）</t>
  </si>
  <si>
    <t>証券保管振替機構の利用者数　２</t>
  </si>
  <si>
    <t>(短期社債振替制度・一般債振替制度・投資信託振替制度)</t>
  </si>
  <si>
    <t>短期社債振替制度</t>
  </si>
  <si>
    <t>一般債振替制度</t>
  </si>
  <si>
    <t>投資信託振替制度</t>
  </si>
  <si>
    <t>注　一般債振替制度の発行者数については、発行体コードを有する発行者を集計対象としている。</t>
  </si>
  <si>
    <t>証券保管振替機構の利用者数　３</t>
  </si>
  <si>
    <t>(外国株券等保管振替決済制度・決済照合システム・一般振替ＤＶＰ制度)</t>
  </si>
  <si>
    <t>外国株券等保管振替決済制度</t>
  </si>
  <si>
    <t>決済照合システム</t>
  </si>
  <si>
    <t>一般振替ＤＶＰ制度</t>
  </si>
  <si>
    <t>外国株券等機構加入者</t>
  </si>
  <si>
    <t>利用者</t>
  </si>
  <si>
    <t>DVP参加者</t>
  </si>
  <si>
    <t>決済銀行</t>
  </si>
  <si>
    <t>国内取引利用者</t>
  </si>
  <si>
    <t>非居住者取引利用者</t>
  </si>
  <si>
    <t>うち貸株ＤＶＰ利用者</t>
  </si>
  <si>
    <t>注 外国株券等保管振替決済制度における発行者とは、取扱外国株券等の発行者をいい、外国株預託証券にあっては、当該外国株預託証券に表示される権利に係る外国株券等の発行者をいう。</t>
  </si>
  <si>
    <t>全制度口座残高一覧（2024年3月末時点）</t>
  </si>
  <si>
    <t>制　　度</t>
  </si>
  <si>
    <t>証券種類</t>
  </si>
  <si>
    <t>銘　柄　数</t>
  </si>
  <si>
    <t>合　　計</t>
  </si>
  <si>
    <t>証券</t>
  </si>
  <si>
    <t>銀行</t>
  </si>
  <si>
    <t>信託銀行</t>
  </si>
  <si>
    <t>そ　の　他</t>
  </si>
  <si>
    <t>投資信託受益権（ETF）</t>
  </si>
  <si>
    <t xml:space="preserve">地方債（公募）                        </t>
  </si>
  <si>
    <t xml:space="preserve">地方債（非公募）                        </t>
  </si>
  <si>
    <t xml:space="preserve">政府保証債（公募）                      </t>
  </si>
  <si>
    <t xml:space="preserve">財投機関債等(公募)                           </t>
  </si>
  <si>
    <t xml:space="preserve">非公募特別債                            </t>
  </si>
  <si>
    <t xml:space="preserve">地方公社債（公募）                      </t>
  </si>
  <si>
    <t xml:space="preserve">地方公社債（非公募）                    </t>
  </si>
  <si>
    <t xml:space="preserve">金融債（割引）                          </t>
  </si>
  <si>
    <t xml:space="preserve">金融債（利付）                          </t>
  </si>
  <si>
    <t xml:space="preserve">社債（公募）                            </t>
  </si>
  <si>
    <t xml:space="preserve">社債（公募）うち一般担保付                         </t>
  </si>
  <si>
    <t xml:space="preserve">社債（非公募）                          </t>
  </si>
  <si>
    <t xml:space="preserve">社債（非公募）うち一般担保付                      </t>
  </si>
  <si>
    <t xml:space="preserve">資産担保型社債（公募）                  </t>
  </si>
  <si>
    <t xml:space="preserve">資産担保型社債（非公募）                </t>
  </si>
  <si>
    <t xml:space="preserve">円建外債（公募）                        </t>
  </si>
  <si>
    <t xml:space="preserve">円建外債（非公募）                      </t>
  </si>
  <si>
    <t xml:space="preserve">資産担保型社債（非居住者分）（公募）    </t>
  </si>
  <si>
    <t xml:space="preserve">資産担保型社債（非居住者分）（非公募）  </t>
  </si>
  <si>
    <t xml:space="preserve">その他（公募）                          </t>
  </si>
  <si>
    <t xml:space="preserve">その他（非公募）                        </t>
  </si>
  <si>
    <t>CP</t>
  </si>
  <si>
    <t>投資信託（公募）</t>
  </si>
  <si>
    <t>投資信託（私募）</t>
  </si>
  <si>
    <t>注1　株式等振替制度及び外国株券等保管振替決済制度における「口座残高（時価総額）」は、「基準日時点における各銘柄の口座残高（株数/口数）」に「同日における各銘柄の終値（終値が付かなかった場合には、直近の終値とする）」を乗じて算出した数値を合計したものである。</t>
  </si>
  <si>
    <t>　　　なお、株式分割等が行われた銘柄については、当該銘柄の数量（株数/口数）は株式分割等の効力発生日から変更となるが、当該銘柄の価格（終値）は株式分割等の効力発生日よりも前の権利落ち日からその効果が反映されるため、実態面の時価総額とかい離</t>
  </si>
  <si>
    <t>　　　する場合がある。</t>
  </si>
  <si>
    <t>2023年度</t>
  </si>
  <si>
    <t>2024年 1月</t>
  </si>
  <si>
    <t>2023年度</t>
  </si>
  <si>
    <t>（期末）</t>
  </si>
  <si>
    <t>2023年10月（中間）</t>
  </si>
  <si>
    <t>2023年11月（中間）</t>
  </si>
  <si>
    <t>2023年12月（中間）</t>
  </si>
  <si>
    <t>2024年 1月（中間）</t>
  </si>
  <si>
    <t>2024年 2月（中間）</t>
  </si>
  <si>
    <t>2023年 5月～2023年10月</t>
  </si>
  <si>
    <t>2023年 6月～2023年11月</t>
  </si>
  <si>
    <t>2023年 7月～2023年12月</t>
  </si>
  <si>
    <t>2023年 8月～2024年 1月</t>
  </si>
  <si>
    <t>2023年 9月～2024年 2月</t>
  </si>
  <si>
    <t>注１　その6か月の期間に決算期変更等により2つの期日（決算期日又は中間決算期日）が存在する銘柄については、その6か月の期間の終了日に近い期日における数値のみを集計対象としている。</t>
  </si>
  <si>
    <t>注２　株主数の判別は、各銘柄の期日（決算期日又は中間決算期日）時点のものではなく、その6か月の期間の終了日時点のものである。</t>
  </si>
  <si>
    <t>注３　上記の注１～注２の事情により、月間累計の数値の単純な合計と6か月累計の数値は必ずしも一致しない。</t>
  </si>
  <si>
    <t>注１　「株主数」は、その月に決算期日又は中間決算期日が到来した銘柄について、それらの銘柄の株主を銘柄横断的に名寄せを行った結果の数値である。</t>
  </si>
  <si>
    <t>注２　「延べ株主数」は、その月に決算期日又は中間決算期日が到来した銘柄について、それらの銘柄ごとの株主の人数を単純に合計した数値である。</t>
  </si>
  <si>
    <t>注３　「株主数」及び「延べ株主数」の合計は、株主属性が「共有」（１つの口座が複数の者によって共有されている場合のもの）である株主を含むことから、「個人」、「法人」を合算した数値とは一致しない。</t>
  </si>
  <si>
    <t>注４　株主属性の判別は、各銘柄の期日（決算期日又は中間決算期日）時点のものではなく、月末時点のものである。</t>
  </si>
  <si>
    <t>注１　「株主数」は、その6か月の期間に決算期日又は中間決算期日が到来した銘柄について、それらの銘柄の株主を銘柄横断的に名寄せを行った結果の数値である。</t>
  </si>
  <si>
    <t>注２　「延べ株主数」は、その6か月の期間に決算期日又は中間決算期日が到来した銘柄について、それらの銘柄ごとの株主の人数を単純に合計した数値である。</t>
  </si>
  <si>
    <t>注３　「株主数」及び「延べ株主数」には、単元未満株式のみを保有する株主を含む。</t>
  </si>
  <si>
    <t>注５　その6か月の期間に決算期の変更等により2つの期日（決算期日又は中間決算期日）が存在する銘柄については、その6か月の期間の終了日に近い期日における数値のみを集計対象としている。</t>
  </si>
  <si>
    <t>注６　株主属性の判別は、各銘柄の期日（決算期日又は中間決算期日）時点のものではなく、その6か月の期間の終了日時点のものである。</t>
  </si>
  <si>
    <t>注７　上記の注1～注６の事情により、月間累計の数値の単純な合計と6か月累計の数値は必ずしも一致しない。</t>
  </si>
  <si>
    <t>注１　「残高（株式数）」及び「残高（金額）」の合計は、株主属性が「共有」（１つの口座が複数の者によって共有されている場合のもの）である株主を含むことから、「個人」、「法人」を合算した数値とは一致しない。</t>
  </si>
  <si>
    <t>注２　「残高（金額）」の数値は、その月に決算期日又は中間決算期日が到来した銘柄について、「銘柄ごとの期日（決算期日又は中間決算期日）における株主属性別の残高（株式数）」に「当該期日における各銘柄の終値（終値が付かなかった場合には、直近の終値とする）」を乗じて算出した数値を合計したものである。
　　　　なお、決算期日又は中間決算期日を基準日、その翌日を効力発生日とする株式分割等が行われた銘柄については、当該銘柄の残高（株式数）は株式分割等の効力発生日から変更となるが、当該銘柄の株価（終値）には株式分割等の効力発生日よりも前の権利落ち日からその効果が反映されるため、
　　　　この方法により算出した数値は、期日における実質的な時価総額とかい離する場合がある。</t>
  </si>
  <si>
    <t>注３　各株式数及び各金額は表示単位未満切り捨てにより表示している。</t>
  </si>
  <si>
    <t>注１　「残高（株式数）」及び「残高（金額）」の数値は、その6か月の期間における月間累計の数値を合計したものである。</t>
  </si>
  <si>
    <t>注２　「残高（株式数）」及び「残高（金額）」の合計は、株主属性が「共有」（１つの口座が複数の者によって共有されている場合のもの）である株主を含むことから、「個人」、「法人」を合算した数値とは一致しない。</t>
  </si>
  <si>
    <t>注３　その6か月の期間に決算期の変更等により2つの期日（決算期日又は中間決算期日）が存在する銘柄については、その6か月の期間の終了日に近い期日における数値のみを集計対象としている。</t>
  </si>
  <si>
    <t>注４　株主属性の判別は、各銘柄の期日（決算期日又は中間決算期日）時点のものではなく、その6か月の期間の終了日時点のものである。</t>
  </si>
  <si>
    <t>注５　上記の注１～注４の事情により、月間累計の数値の単純な合計と6か月累計の数値は必ずしも一致しない。</t>
  </si>
  <si>
    <t>注１　その月に決算期末又は中間決算期末が到来した銘柄の株主のうち、株主属性が「個人」であるものを集計対象としている（株主属性が「法人」及び「共有」であるものは集計対象外）。</t>
  </si>
  <si>
    <t>注２　「生年月日」が登録されていない加入者（株主）については、「年齢不明」として集計している。</t>
  </si>
  <si>
    <t>注３　年齢別の数値は、その月に決算期日又は中間決算期日が到来した銘柄について、それらの銘柄の株主を銘柄横断的に名寄せを行った結果の数値である。</t>
  </si>
  <si>
    <t>注１　その6か月の期間に決算期日又は中間決算期日が到来した銘柄の株主のうち、株主属性が「個人」（居住者・非居住者）であるものを集計対象としている（株主属性が「法人」及び「共有」であるものは集計対象外）。</t>
  </si>
  <si>
    <t>注４　年齢別の数値は、その6か月の期間に決算期日又は中間決算期日が到来した銘柄について、それらの銘柄の株主を銘柄横断的に名寄せを行った結果の数値である。</t>
  </si>
  <si>
    <t>注６　株主属性及び生年月日の登録状況の判別は、各銘柄の期日（決算期日又は中間決算期日）時点のものではなく、その6か月の期間の終了日時点（生年月日の登録状況の判別については、その終了日の翌日時点）のものである。</t>
  </si>
  <si>
    <t>注７　上記の注１～注６の事情により、月間累計の数値の単純な合計と6か月累計の数値は必ずしも一致しない。</t>
  </si>
  <si>
    <t>注１　その月に決算期日又は中間決算期日が到来した銘柄の株主のうち、株主属性が「個人」であるものを集計対象としている（株主属性が「法人」及び「共有」であるものは集計対象外）。</t>
  </si>
  <si>
    <t>注３　年齢別の数値は、その月に決算期日又は中間決算期日が到来した銘柄について、「銘柄ごとの期日（決算期日又は中間決算期日）における年齢別の残高（株式数）」に「当該期日における各銘柄の終値（終値が付かなかった場合には、
　　　 直近の終値とする）」を乗じて算出した数値を合計したものである。
　　　 なお、決算期日又は中間決算期日を基準日、その翌日を効力発生日とする株式分割等が行われた銘柄については、当該銘柄の残高（株式数）は株式分割等の効力発生日から変更となるが、当該銘柄の株価（終値）には株式分割等の
　　　 効力発生日よりも前の権利落ち日からその効果が反映されるため、この方法により算出した数値は、期日における実質的な時価総額とかい離する場合がある。</t>
  </si>
  <si>
    <t>注４　株主属性及び生年月日の登録状況の判別は、各銘柄の期日（決算期日又は中間決算期日）時点のものではなく、その6か月の期間の終了日時点（生年月日の登録状況の判別については、その終了日の翌日時点）のものである。</t>
  </si>
  <si>
    <t>注５　対象の銘柄の時価は、各月の月間累計を算出した時の時価を用いている。</t>
  </si>
  <si>
    <t>【出資者数別銘柄分布状況（６か月累計）】</t>
  </si>
  <si>
    <t>注２　出資者数の判別は、各銘柄の期日（決算期日又は中間決算期日）時点のものではなく、その6か月の期間の終了日時点のものである。</t>
  </si>
  <si>
    <t>【属性別出資者数状況（６か月累計）】</t>
  </si>
  <si>
    <t>注１　「出資者数」は、その6か月の期間に決算期日又は中間決算期日が到来した銘柄について、それらの銘柄の出資者を銘柄横断的に名寄せを行った結果の数値である。</t>
  </si>
  <si>
    <t>注２　「延べ出資者数」は、その6か月の期間に決算期日又は中間決算期日が到来した銘柄について、それらの銘柄毎の出資者の人数を単純に合計した数値である。</t>
  </si>
  <si>
    <t>注４　その6か月の期間に決算期の変更等により２つの期日（決算期日又は中間決算期日）が存在する銘柄については、その6か月の期間の終了日に近い決算期日における数値を集計対象としている。</t>
  </si>
  <si>
    <t>注５　出資者属性の判別は、各銘柄の期日（決算期日又は中間決算期日）時点のものではなく、その6か月の期間の終了日時点のものである。</t>
  </si>
  <si>
    <t>【属性別優先出資保有残高状況（６か月累計）】</t>
  </si>
  <si>
    <t>注１　「属性別優先出資保有残高状況（6か月累計）」において、「残高（口数）」と「残高（金額）」は、その6か月の期間の月次の「残高（口数）」と「残高（金額）」を出資者属性ごとに合計した数値である。</t>
  </si>
  <si>
    <t>注２　「残高（口数）」及び「残高（金額）」の合計は、出資者属性が「共有」（１つの口座が複数の者によって共有されている場合のもの）である出資者を含むことから、「個人」、「法人」を合算した数値とは一致しない。</t>
  </si>
  <si>
    <t>注３　その6か月の期間に決算期の変更等により２つの期日（決算期日又は中間決算期日）が存在する銘柄については、その6か月の期間の終了日に近い決算期日における数値を集計対象としている。</t>
  </si>
  <si>
    <t>注４　出資者属性の判別は、各銘柄の期日（決算期日又は中間決算期日）時点のものではなく、その6か月の期間の終了日時点のものである。</t>
  </si>
  <si>
    <t>注４　出資者属性及び生年月日の登録状況の判別は、各銘柄の期日（決算期日又は中間決算期日）時点のものではなく、月初時点のものである。</t>
  </si>
  <si>
    <t>【年齢別出資者数分布状況（６か月累計）】</t>
  </si>
  <si>
    <t>注１　その6か月の期間に決算期日又は中間決算期日が到来した銘柄の出資者のうち、出資者属性が、「個人」（居住者・非居住者）であるものを集計対象としている（出資者属性が「法人」及び「共有」であるものは集計対象外である。）。</t>
  </si>
  <si>
    <t>注２　「生年月日」が登録されていない加入者（出資者）については、「年齢不明」として集計している。</t>
  </si>
  <si>
    <t>注３　年齢別の数値は、その6か月の期間に決算期日又は中間決算期日が到来した銘柄について、それらの銘柄の出資者を銘柄横断的に名寄せを行った結果の数値である。</t>
  </si>
  <si>
    <t>注４　その6か月の期間に決算期の変更等により2つの期日（決算期日又は中間決算期日）が存在する銘柄については、その6か月の期間の終了日に近い期日における数値のみを集計対象としている。</t>
  </si>
  <si>
    <t>注５　出資者属性及び生年月日の登録状況の判別は、各銘柄の期日（決算期日又は中間決算期日）時点のものではなく、その6か月の期間の終了日（生年月日の登録状況の判別については、その終了日の翌日時点）時点のものである。</t>
  </si>
  <si>
    <t>【年齢別優先出資保有金額分布状況（６か月累計）】</t>
  </si>
  <si>
    <t>注４　出資者属性及び生年月日の登録状況の判別は、各銘柄の期日（決算期日又は中間決算期日）時点のものではなく、その6か月の期間の終了日（生年月日の登録状況の判別については、その終了日の翌日時点）時点のものである。</t>
  </si>
  <si>
    <t>（後期）</t>
  </si>
  <si>
    <t>2023年10月（前期）</t>
  </si>
  <si>
    <t>2023年11月（前期）</t>
  </si>
  <si>
    <t>2023年12月（前期）</t>
  </si>
  <si>
    <t>2024年 1月（前期）</t>
  </si>
  <si>
    <t>2024年 2月（前期）</t>
  </si>
  <si>
    <t>【投資主数別銘柄分布状況（６か月累計）】</t>
  </si>
  <si>
    <t>注１　その6か月の期間に決算期変更等により2つの期日（決算期日又は後期決算期日）が存在する銘柄については、その6か月の期間の終了日に近い期日における数値のみを集計対象としている。</t>
  </si>
  <si>
    <t>注２　投資主数の判別は、各銘柄の期日（決算期日又は後期決算期日）時点のものではなく、その6か月の期間の終了日時点のものである。</t>
  </si>
  <si>
    <t>【属性別投資主数状況（６か月累計）】</t>
  </si>
  <si>
    <t>注１　「投資主数」は、その6か月の期間に決算期日又は後期決算期日が到来した銘柄について、それらの銘柄の投資主を銘柄横断的に名寄せを行った結果の数値である。</t>
  </si>
  <si>
    <t>注３　「投資主数」及び「延べ投資主数」の合計は、投資主属性が「共有」（１つの口座が複数の者によって共有されている場合のもの）である投資主を含むことから、「個人」、「法人」を合算した数値とは一致しない。</t>
  </si>
  <si>
    <t>注４　その6か月の期間に決算期の変更等により２つの期日（決算期日又は後期決算期日）が存在する銘柄については、その6か月の期間の終了日に近い決算期日における数値を集計対象としている。</t>
  </si>
  <si>
    <t>注５　投資主属性の判別は、各銘柄の期日（決算期日又は後期決算期日）時点のものではなく、その6か月の期間の終了日時点のものである。</t>
  </si>
  <si>
    <t>【属性別投資口保有残高状況（６か月累計）】</t>
  </si>
  <si>
    <t>注１　「属性別投資口保有残高状況（６か月累計）」において、「残高（投資口数）」と「残高（金額）」は、その6か月の期間の月次の「残高（投資口数）」と「残高（金額）」を投資主属性ごとに合計した数値である。</t>
  </si>
  <si>
    <t>注２　「残高（投資口数）」と「残高（金額）」の合計は、投資主属性が「共有」（１つの口座が複数の者によって共有されている場合のもの）である投資主を含むことから、「個人」、「法人」を合算した数値とは一致しない。</t>
  </si>
  <si>
    <t>注３　その6か月の期間に決算期の変更等により２つの期日（決算期日又は後期決算期日）が存在する銘柄については、その6か月の期間の終了日に近い決算期日における数値を集計対象としている。</t>
  </si>
  <si>
    <t>注４　投資主属性の判別は、各銘柄の期日（決算期日又は後期決算期日）時点のものではなく、その6か月の期間の終了日時点のものである。</t>
  </si>
  <si>
    <t>注４　投資主属性及び生年月日の登録状況の判別は、各銘柄の期日（決算期日又は後期決算期日）時点のものではなく、月初時点のものである。</t>
  </si>
  <si>
    <t>【年齢別投資主数分布状況（６か月累計）】</t>
  </si>
  <si>
    <t>注１　その6か月の期間に決算期日又は後期決算期日が到来した銘柄の投資主のうち、投資主属性が、「個人」（居住者・非居住者）であるものを集計対象としている（投資主属性が「法人」及び「共有」であるものは集計対象外である。）。</t>
  </si>
  <si>
    <t>注２　「生年月日」が登録されていない加入者（投資主）については、「年齢不明」として集計している。</t>
  </si>
  <si>
    <t>注３　年齢別の数値は、その6か月の期間に決算期日又は後期決算期日が到来した銘柄について、それらの銘柄の投資主を銘柄横断的に名寄せを行った結果の数値である。</t>
  </si>
  <si>
    <t>注４　その6か月の期間に決算期の変更等により2つの期日（決算期日又は後期決算期日）が存在する銘柄については、その6か月の期間の終了日に近い期日における数値のみを集計対象としている。</t>
  </si>
  <si>
    <t>注５　投資主属性及び生年月日の登録状況の判別は、各銘柄の期日（決算期日又は後期決算期日）時点のものではなく、その6か月の期間の終了日（生年月日の登録状況の判別については、その終了日の翌日時点）時点のものである。</t>
  </si>
  <si>
    <t>【年齢別投資口保有金額分布状況（６か月累計）】</t>
  </si>
  <si>
    <t>注３　その6か月の期間に決算期の変更等により2つの期日（決算期日又は後期決算期日）が存在する銘柄については、その6か月の期間の終了日に近い決算期日における数値を集計対象としている。</t>
  </si>
  <si>
    <t>注４　投資主属性及び生年月日の登録状況の判別は、各銘柄の期日（決算期日又は後期決算期日）時点のものではなく、その6か月の期間の終了日（生年月日の登録状況の判別については、その終了日の翌日時点）時点のものである。</t>
  </si>
  <si>
    <t>2023年度</t>
  </si>
  <si>
    <t>2024年 1月</t>
  </si>
  <si>
    <t>2023年 4月</t>
  </si>
  <si>
    <t>2023年 5月</t>
  </si>
  <si>
    <t>2023年 6月</t>
  </si>
  <si>
    <t>2023年 7月</t>
  </si>
  <si>
    <t>2023年 8月</t>
  </si>
  <si>
    <t>2023年 9月</t>
  </si>
  <si>
    <t>2023年10月</t>
  </si>
  <si>
    <t>2023年11月</t>
  </si>
  <si>
    <t>2023年12月</t>
  </si>
  <si>
    <t>2024年 2月</t>
  </si>
  <si>
    <t>【受益者数別銘柄分布状況（１２か月累計）】</t>
  </si>
  <si>
    <t>2022年11月～2023年10月</t>
  </si>
  <si>
    <t>2022年12月～2023年11月</t>
  </si>
  <si>
    <t>2023年 1月～2023年12月</t>
  </si>
  <si>
    <t>2023年 2月～2024年 1月</t>
  </si>
  <si>
    <t>2023年 3月～2024年 2月</t>
  </si>
  <si>
    <t>注１　その1年の期間に計算期間の変更等により複数の計算期間終了日が存在する銘柄については、その1年の期間の終了日に近い計算終了日における数値を集計対象としている。</t>
  </si>
  <si>
    <t>注２　受益者属性の判別は、各銘柄の計算期間終了日時点のものではなく、その1年の期間の終了日時点のものである。</t>
  </si>
  <si>
    <t>【属性別受益者数状況（１２か月累計）】</t>
  </si>
  <si>
    <t>注１　「受益者数」は、その1年の期間に計算期間が終了した銘柄について、それらの銘柄の受益者を銘柄横断的に名寄せを行った結果の数値である。</t>
  </si>
  <si>
    <t>注２　「延べ受益者数」は、その1年の期間の月次の「延べ受益者数」を受益者属性ごとに合計した数値である。</t>
  </si>
  <si>
    <t>注３　「受益者数」及び「延べ受益者数」の合計は、受益者属性が「共有」（１つの口座が複数の者によって共有されている場合のもの）である受益者を含むことから、「個人」、「法人」を合算した数値とは一致しない。</t>
  </si>
  <si>
    <t>注４　その1年の期間に計算期間の変更等により複数の計算期間終了日が存在する銘柄については、その1年の期間の終了日に近い計算終了日における数値を集計対象としている。</t>
  </si>
  <si>
    <t>注５　受益者属性の判別は、各銘柄の計算期間終了日時点のものではなく、その1年の期間の終了日時点のものである。</t>
  </si>
  <si>
    <t>注６　上記の注１～注５の事情により、月間累計の数値の単純な合計と12か月累計の数値は必ずしも一致しない。</t>
  </si>
  <si>
    <t>【属性別投資信託受益権保有残高状況（１２か月累計）】</t>
  </si>
  <si>
    <t>注１　「属性別投資信託受益権保有残高状況（１２か月累計）」において、「残高（口数）」と「残高（金額）」は、その1年の期間の月次の「残高（口数）」と「残高（金額）」を受益者属性ごとに合計した数値である。</t>
  </si>
  <si>
    <t>注２　「残高（口数）」と「残高（金額）」の合計は、受益者属性が「共有」（１つの口座が複数の者によって共有されている場合のもの）である受益者を含むことから、「個人」、「法人」を合算した数値とは一致しない。</t>
  </si>
  <si>
    <t>注３　その1年の期間に計算期間の変更等により複数の計算期間終了日が存在する銘柄については、その1年の終了日に近い計算終了日における数値を集計対象としている。</t>
  </si>
  <si>
    <t>注４　受益者属性の判別は、各銘柄の計算終了日時点のものではなく、その1年の期間の終了日時点のものである。</t>
  </si>
  <si>
    <t>注５　上記の注１～注４の事情により、月間累計の数値の単純な合計と12か月累計の数値は必ずしも一致しない。</t>
  </si>
  <si>
    <t>注４　受益者属性及び生年月日の登録状況の判別は、各銘柄の計算期間終了日時点のものではなく、月初時点のものである。</t>
  </si>
  <si>
    <t>【年齢別受益者数分布状況（１２か月累計）】</t>
  </si>
  <si>
    <t>注１　その1年の期間に計算期間終了日が到来した銘柄の受益者のうち、受益者属性が、「個人」（居住者・非居住者）であるものを集計対象としている（受益者属性が「法人」及び「共有」であるものは集計対象外である。）。</t>
  </si>
  <si>
    <t>注２　「生年月日」が登録されていない加入者（受益者）については、「年齢不明」として集計している。</t>
  </si>
  <si>
    <t>注３　年齢別の数値は、その1年の期間に計算期間終了日が到来した銘柄について、それらの銘柄の受益者を銘柄横断的に名寄せを行った結果の数値である。</t>
  </si>
  <si>
    <t>注４　その1年の期間に計算期間の変更等により複数の計算期間終了日が存在する銘柄については、その1年の期間の終了日に近い期日における数値のみを集計対象としている。</t>
  </si>
  <si>
    <t>注５　受益者属性及び生年月日の登録状況の判別は、各銘柄の計算期間終了日時点のものではなく、その1年の期間の終了日（生年月日の登録状況の判別については、その終了日の翌日時点）時点のものである。</t>
  </si>
  <si>
    <t>【年齢別投資信託受益権保有金額分布状況（１２か月累計）】</t>
  </si>
  <si>
    <t>注３　その1年の期間に計算期間の変更等により複数の計算期間終了日が存在する銘柄については、その1年の期間の終了日に近い計算期間終了日における数値を集計対象としている。</t>
  </si>
  <si>
    <t>注４　受益者属性及び生年月日の登録状況の判別は、各銘柄の計算期間終了日時点のものではなく、その1年の期間の終了日（生年月日の登録状況の判別については、その終了日の翌日時点）時点のものである。</t>
  </si>
  <si>
    <t>注１　その1年の期間に計算期日の変更等により複数の計算期日が存在する銘柄については、その1年の終了日に近い計算期日における数値を集計対象としている。</t>
  </si>
  <si>
    <t>注２　受益者属性の判別は、各銘柄の計算期日時点のものではなく、その1年の期間の終了日時点のものである。</t>
  </si>
  <si>
    <t>【属性別受益者数（１２か月累計）】</t>
  </si>
  <si>
    <t>注１　「受益者数」は、その1年の期間に計算期日が到来した銘柄について、それらの銘柄の受益者を銘柄横断的に名寄せを行った結果の数値である。</t>
  </si>
  <si>
    <t>注４　その1年の期間に計算期日の変更等により複数の計算期日が存在する銘柄については、その1年の終了日に近い計算期日における数値を集計対象としている。</t>
  </si>
  <si>
    <t>注５　受益者属性の判別は、各銘柄の計算期日時点のものではなく、その1年の期間の終了日時点のものである。</t>
  </si>
  <si>
    <t>【属性別受益証券発行信託の受益権保有残高状況（１２か月累計）】</t>
  </si>
  <si>
    <t>注１　「属性別受益証券発行信託の受益権保有残高状況（１２か月累計）」において、「残高（口数）」と「残高（金額）」は、その1年の期間の月次の「残高（口数）」と「残高（金額）」を受益者属性ごとに合計した数値である。</t>
  </si>
  <si>
    <t>注３　その1年の期間に計算期日の変更等により複数の計算期日が存在する銘柄については、その1年の終了日に近い計算期日における数値を集計対象としている。</t>
  </si>
  <si>
    <t>注４　受益者属性の判別は、各銘柄の計算期日時点のものではなく、その1年の期間の終了日時点のものである。</t>
  </si>
  <si>
    <t>注４　受益者属性及び生年月日の登録状況の判別は、各銘柄の計算期日時点のものではなく、月初時点のものである。</t>
  </si>
  <si>
    <t>注１　その1年の期間に計算期日が到来した銘柄の受益者のうち、受益者属性が、「個人」（居住者・非居住者）であるものを集計対象としている（受益者属性が「法人」及び「共有」であるものは集計対象外である。）。</t>
  </si>
  <si>
    <t>注３　年齢別の数値は、その1年の期間に計算期日が到来した銘柄について、それらの銘柄の受益者を銘柄横断的に名寄せを行った結果の数値である。</t>
  </si>
  <si>
    <t>注４　その1年の期間に計算期日の変更等により複数の計算期日が存在する銘柄については、その1年の期間の終了日に近い計算期日における数値のみを集計対象としている。</t>
  </si>
  <si>
    <t>注５　受益者属性及び生年月日の登録状況の判別は、各銘柄の計算期日時点のものではなく、その1年の期間の終了日（生年月日の登録状況の判別については、その終了日の翌日時点）時点のものである。</t>
  </si>
  <si>
    <t>注３　その1年の期間に計算期日の変更等により複数の計算期日が存在する銘柄については、その1年の期間の終了日に近い計算期日における数値を集計対象としている。</t>
  </si>
  <si>
    <t>注４　受益者属性及び生年月日の登録状況の判別は、各銘柄の計算期日時点のものではなく、その1年の期間の終了日（生年月日の登録状況の判別については、その終了日の翌日時点）時点のものである。</t>
  </si>
  <si>
    <t>2022年</t>
  </si>
  <si>
    <t>3月</t>
  </si>
  <si>
    <t>4月</t>
  </si>
  <si>
    <t>5月</t>
  </si>
  <si>
    <t>6月</t>
  </si>
  <si>
    <t>7月</t>
  </si>
  <si>
    <t>8月</t>
  </si>
  <si>
    <t>2023年</t>
  </si>
  <si>
    <t>1月</t>
  </si>
  <si>
    <t>2月</t>
  </si>
  <si>
    <t>2024年</t>
  </si>
  <si>
    <t>一般債振替制度　５</t>
  </si>
  <si>
    <t>債券種類別発行償還状況（金額・銘柄数）</t>
  </si>
  <si>
    <t>対象月</t>
  </si>
  <si>
    <t>通貨</t>
  </si>
  <si>
    <t>JPY</t>
  </si>
  <si>
    <t>発行</t>
  </si>
  <si>
    <t>増減</t>
  </si>
  <si>
    <t>発行残高（月末）</t>
  </si>
  <si>
    <t>定時償還額</t>
  </si>
  <si>
    <t>買入消却額・プットオプション行使額</t>
  </si>
  <si>
    <t>実質金額ベース</t>
  </si>
  <si>
    <t>名目金額ベース</t>
  </si>
  <si>
    <t>うち特例社債等</t>
  </si>
  <si>
    <t xml:space="preserve">財投機関債等(公募)  </t>
  </si>
  <si>
    <t xml:space="preserve">地方公社債（公募） </t>
  </si>
  <si>
    <t>地方公社債（非公募）</t>
  </si>
  <si>
    <t xml:space="preserve">金融債（割引） </t>
  </si>
  <si>
    <t xml:space="preserve">金融債（利付） </t>
  </si>
  <si>
    <t>社債（公募）</t>
  </si>
  <si>
    <t>社債（公募）うち一般担保付</t>
  </si>
  <si>
    <t xml:space="preserve">社債（非公募） </t>
  </si>
  <si>
    <t>社債（非公募）うち一般担保付</t>
  </si>
  <si>
    <t xml:space="preserve">資産担保型社債（公募） </t>
  </si>
  <si>
    <t xml:space="preserve">資産担保型社債（非公募）  </t>
  </si>
  <si>
    <t>円建外債（公募）</t>
  </si>
  <si>
    <t xml:space="preserve">円建外債（非公募） </t>
  </si>
  <si>
    <t xml:space="preserve">資産担保型社債（非居住者分）（公募） </t>
  </si>
  <si>
    <t xml:space="preserve">その他（公募） </t>
  </si>
  <si>
    <t>その他（非公募）</t>
  </si>
  <si>
    <t>注１　発行代理人が機構に対し銘柄情報として通知した債券種類に基づき集計している。</t>
  </si>
  <si>
    <t>注２　発行残高（月末）における銘柄数は、残存銘柄に基づき集計している。なお、特例社債等のうち親子銘柄（記番号定時償還債等を複数のＩＳＩＮコードで分割管理する銘柄）については、子銘柄に基づき集計している。</t>
  </si>
  <si>
    <t>注３　実質金額は、定時償還銘柄の各社債の金額にファクターを乗じて得た金額をいう （定時償還銘柄以外の銘柄の場合、名目金額と実質金額の差異は生じない）。</t>
  </si>
  <si>
    <t>注４　名目金額は、発行時点の金額から買入消却及びプットオプション行使に伴う抹消分を除いた金額をいう。</t>
  </si>
  <si>
    <t>注５　発行、償還及び増減における金額は、実質金額ベースで集計している。</t>
  </si>
  <si>
    <t>注６　コールオプション行使に伴う全額繰上償還は、満期償還額に含む。また、コールオプション行使に伴う一部繰上償還は、定時償還額に含む。</t>
  </si>
  <si>
    <t>注７　各項目における金額は百万円単位（百万円未満切捨て）。</t>
  </si>
  <si>
    <t>注８　円建発行の銘柄を集計対象としている。</t>
  </si>
  <si>
    <t>注９　元利払遅延等に伴いファクターの修正等が発生した場合においても、原則として数値の補正は実施していない。</t>
  </si>
  <si>
    <t>　　　（例：2023年11月及び12月の数値は、WisdomTree天然ガス上場投資信託等の投資口併合の効果が、11月30日から12月4日の期間において数量より先に価格（基準値段）にのみ反映された結果、実態面の時価総額とかい離が生じている。）</t>
  </si>
  <si>
    <t>　　　（例：2023年11月の数値は、WisdomTree天然ガス上場投資信託等の投資口併合の効果が、同月末時点において数量より先に価格（基準値段）にのみ反映された結果、実態面の時価総額とかい離が生じている。）</t>
  </si>
  <si>
    <t>シート名</t>
  </si>
  <si>
    <t>帳票名</t>
  </si>
  <si>
    <t>株式１，２</t>
  </si>
  <si>
    <t>株式等振替制度　株式１</t>
  </si>
  <si>
    <t>振替株式の増加（新規記録）、減少（抹消）、口座振替及び口座残高の状況（株数）</t>
  </si>
  <si>
    <t>株式等振替制度　株式２</t>
  </si>
  <si>
    <t>振替株式の増加（新規記録）、減少（抹消）、口座振替及び取扱銘柄数の状況（件数・銘柄数）</t>
  </si>
  <si>
    <t>株式３</t>
  </si>
  <si>
    <t>株式等振替制度　株式３</t>
  </si>
  <si>
    <t>振替株式の口座振替及び口座残高の状況（時価総額）</t>
  </si>
  <si>
    <t>株式４</t>
  </si>
  <si>
    <t>株式等振替制度　株式４</t>
  </si>
  <si>
    <t>株主数別銘柄分布状況（銘柄数）</t>
  </si>
  <si>
    <t>株式５</t>
  </si>
  <si>
    <t>株式等振替制度　株式５</t>
  </si>
  <si>
    <t>属性別株主数状況（人数）</t>
  </si>
  <si>
    <t>株式６</t>
  </si>
  <si>
    <t>株式等振替制度　株式６</t>
  </si>
  <si>
    <t>属性別株式保有残高状況（株数・時価総額）</t>
  </si>
  <si>
    <t>株式７</t>
  </si>
  <si>
    <t>株式等振替制度　株式７</t>
  </si>
  <si>
    <t>年齢別株主数分布状況（人数）</t>
  </si>
  <si>
    <t>株式８</t>
  </si>
  <si>
    <t>株式等振替制度　株式８</t>
  </si>
  <si>
    <t>年齢別株式保有金額分布状況（時価総額）</t>
  </si>
  <si>
    <t>ＣＢ１，２</t>
  </si>
  <si>
    <t>株式等振替制度　新株予約権付社債１</t>
  </si>
  <si>
    <t>新株予約権付社債の増加（新規記録）、減少（抹消）、口座振替及び口座残高の状況（金額）</t>
  </si>
  <si>
    <t>株式等振替制度　新株予約権付社債２</t>
  </si>
  <si>
    <t>新株予約権付社債の増加（新規記録）、減少（抹消）、口座振替及び取扱銘柄数の状況（件数・銘柄数）</t>
  </si>
  <si>
    <t>ＣＢ３</t>
  </si>
  <si>
    <t>株式等振替制度　新株予約権付社債３</t>
  </si>
  <si>
    <t>新株予約権付社債の口座振替及び口座残高の状況（時価総額）</t>
  </si>
  <si>
    <t>新株予約権</t>
  </si>
  <si>
    <t>株式等振替制度　新株予約権１</t>
  </si>
  <si>
    <t>株式等振替制度　新株予約権２</t>
  </si>
  <si>
    <t>優先出資１，２</t>
  </si>
  <si>
    <t>株式等振替制度　優先出資１</t>
  </si>
  <si>
    <t>株式等振替制度　優先出資２</t>
  </si>
  <si>
    <t>優先出資３</t>
  </si>
  <si>
    <t>株式等振替制度　優先出資３</t>
  </si>
  <si>
    <t>優先出資４</t>
  </si>
  <si>
    <t>株式等振替制度　優先出資４</t>
  </si>
  <si>
    <t>優先出資５</t>
  </si>
  <si>
    <t>株式等振替制度　優先出資５</t>
  </si>
  <si>
    <t>優先出資６</t>
  </si>
  <si>
    <t>株式等振替制度　優先出資６</t>
  </si>
  <si>
    <t>優先出資７</t>
  </si>
  <si>
    <t>株式等振替制度　優先出資７</t>
  </si>
  <si>
    <t>優先出資８</t>
  </si>
  <si>
    <t>株式等振替制度　優先出資８</t>
  </si>
  <si>
    <t>投資口１，２</t>
  </si>
  <si>
    <t>株式等振替制度　投資口１</t>
  </si>
  <si>
    <t>振替投資口の増加（新規記録）、減少（抹消）、口座振替及び口座残高の状況（口数）</t>
  </si>
  <si>
    <t>株式等振替制度　投資口２</t>
  </si>
  <si>
    <t>振替投資口の増加（新規記録）、減少（抹消）、口座振替及び取扱銘柄数の状況（口数）</t>
  </si>
  <si>
    <t>投資口３</t>
  </si>
  <si>
    <t>株式等振替制度　投資口３</t>
  </si>
  <si>
    <t>振替投資口の口座振替及び口座残高の状況（時価総額）</t>
  </si>
  <si>
    <t>投資口４</t>
  </si>
  <si>
    <t>株式等振替制度　投資口４</t>
  </si>
  <si>
    <t>投資主数別銘柄分布状況（銘柄数）</t>
  </si>
  <si>
    <t>投資口５</t>
  </si>
  <si>
    <t>株式等振替制度　投資口５</t>
  </si>
  <si>
    <t>属性別投資主数状況（人数）</t>
  </si>
  <si>
    <t>投資口６</t>
  </si>
  <si>
    <t>株式等振替制度　投資口６</t>
  </si>
  <si>
    <t>属性別投資口保有残高状況（口数・時価総額）</t>
  </si>
  <si>
    <t>投資口７</t>
  </si>
  <si>
    <t>株式等振替制度　投資口７</t>
  </si>
  <si>
    <t>年齢別投資主数分布状況（人数)</t>
  </si>
  <si>
    <t>投資口８</t>
  </si>
  <si>
    <t>株式等振替制度　投資口８</t>
  </si>
  <si>
    <t>年齢別投資口保有金額分布状況（時価総額）</t>
  </si>
  <si>
    <t>ＥＴＦ１，２</t>
  </si>
  <si>
    <t>株式等振替制度　投資信託受益権（ETF)１</t>
  </si>
  <si>
    <t>振替投資信託受益権の増加（新規記録）、減少（抹消）、口座振替及び口座残高の状況（口数）</t>
  </si>
  <si>
    <t>株式等振替制度　投資信託受益権（ETF)２</t>
  </si>
  <si>
    <t>振替投資信託受益権の増加（新規記録）、減少（抹消）、口座振替及び取扱銘柄数の状況（件数・銘柄数）</t>
  </si>
  <si>
    <t>ＥＴＦ３</t>
  </si>
  <si>
    <t>株式等振替制度　投資信託受益権（ETF)３</t>
  </si>
  <si>
    <t>振替投資信託受益権の口座振替及び口座残高の状況（時価総額）</t>
  </si>
  <si>
    <t>ＥＴＦ４</t>
  </si>
  <si>
    <t>株式等振替制度　投資信託受益権（ETF)４</t>
  </si>
  <si>
    <t>受益者数別銘柄分布状況（銘柄数）</t>
  </si>
  <si>
    <t>ＥＴＦ５</t>
  </si>
  <si>
    <t>株式等振替制度　投資信託受益権（ETF)５</t>
  </si>
  <si>
    <t>属性別受益者数状況（人数）</t>
  </si>
  <si>
    <t>ＥＴＦ６</t>
  </si>
  <si>
    <t>株式等振替制度　投資信託受益権（ETF)６</t>
  </si>
  <si>
    <t>属性別投資信託受益権保有残高状況（口数・時価総額）</t>
  </si>
  <si>
    <t>ＥＴＦ７</t>
  </si>
  <si>
    <t>株式等振替制度　投資信託受益権（ETF)７</t>
  </si>
  <si>
    <t>年齢別受益者数分布状況（人数）</t>
  </si>
  <si>
    <t>ＥＴＦ８</t>
  </si>
  <si>
    <t>株式等振替制度　投資信託受益権（ETF)８</t>
  </si>
  <si>
    <t>年齢別投資信託受益権保有金額分布状況（時価総額）</t>
  </si>
  <si>
    <t>ＪＤＲ１，２</t>
  </si>
  <si>
    <t>株式等振替制度　受益証券発行信託の受益権１</t>
  </si>
  <si>
    <t>振替受益権の増加（新規記録）、減少（抹消）、口座振替及び口座残高の状況（口数）</t>
  </si>
  <si>
    <t>株式等振替制度　受益証券発行信託の受益権２</t>
  </si>
  <si>
    <t>振替受益権の増加（新規記録）、減少（抹消）、口座振替及び取扱銘柄数の状況（件数・銘柄数）</t>
  </si>
  <si>
    <t>ＪＤＲ３</t>
  </si>
  <si>
    <t>株式等振替制度　受益証券発行信託の受益権３</t>
  </si>
  <si>
    <t>振替受益権の口座振替及び口座残高の状況（時価総額）</t>
  </si>
  <si>
    <t>ＪＤＲ４</t>
  </si>
  <si>
    <t>株式等振替制度　受益証券発行信託の受益権４</t>
  </si>
  <si>
    <t>ＪＤＲ５</t>
  </si>
  <si>
    <t>株式等振替制度　受益証券発行信託の受益権５</t>
  </si>
  <si>
    <t>ＪＤＲ６</t>
  </si>
  <si>
    <t>株式等振替制度　受益証券発行信託の受益権６</t>
  </si>
  <si>
    <t>属性別受益証券発行信託の受益権保有残高状況（口数・時価総額）</t>
  </si>
  <si>
    <t>ＪＤＲ７</t>
  </si>
  <si>
    <t>株式等振替制度　受益証券発行信託の受益権７</t>
  </si>
  <si>
    <t>ＪＤＲ８</t>
  </si>
  <si>
    <t>株式等振替制度　受益証券発行信託の受益権８</t>
  </si>
  <si>
    <t>年齢別受益証券発行信託の受益権保有金額分布状況（時価総額）</t>
  </si>
  <si>
    <t>株式等振替制度(株式関連業務（加入者情報）)</t>
  </si>
  <si>
    <t>株式等振替制度　株式関連業務１</t>
  </si>
  <si>
    <t>加入者情報登録状況</t>
  </si>
  <si>
    <t>株式等振替制度(株式関連業務（株主通知）)</t>
  </si>
  <si>
    <t>株式等振替制度　株式関連業務２</t>
  </si>
  <si>
    <t>発行者への総株主通知及び発行者への個別株主通知等の状況</t>
  </si>
  <si>
    <t>株式等振替制度(株式関連業務（株主通知）)</t>
  </si>
  <si>
    <t>株式等振替制度　株式関連業務３</t>
  </si>
  <si>
    <t>発行者への情報提供及び配当金振込指定の状況</t>
  </si>
  <si>
    <t>CP(1)(2)</t>
  </si>
  <si>
    <t>短期社債振替制度　１</t>
  </si>
  <si>
    <t>増加（引受）、減少（償還・買入消却）、振替及び口座残高の状況(金額）</t>
  </si>
  <si>
    <t>短期社債振替制度　２</t>
  </si>
  <si>
    <t>増加（引受）、減少（償還・買入消却）、振替及び取扱銘柄数の状況(件数・銘柄数）</t>
  </si>
  <si>
    <t>CP(3)(4)</t>
  </si>
  <si>
    <t>短期社債振替制度　３</t>
  </si>
  <si>
    <t>「増加（引受）」時間帯別決済状況（金額）</t>
  </si>
  <si>
    <t>「減少（償還）」時間帯別決済状況（金額）</t>
  </si>
  <si>
    <t>「減少（買入消却）」時間帯別決済状況（金額）</t>
  </si>
  <si>
    <t>「振替」時間帯別決済状況（金額）</t>
  </si>
  <si>
    <t>短期社債振替制度　４</t>
  </si>
  <si>
    <t>「増加（引受）」時間帯別決済状況（件数）</t>
  </si>
  <si>
    <t>「減少（償還）」時間帯別決済状況（件数）</t>
  </si>
  <si>
    <t>「減少（買入消却）」時間帯別決済状況（件数）</t>
  </si>
  <si>
    <t>「振替」時間帯別決済状況（件数）</t>
  </si>
  <si>
    <t>CP月次(5)</t>
  </si>
  <si>
    <t>短期社債振替制度　５</t>
  </si>
  <si>
    <t>発行者区分別残高状況（金額・銘柄数）</t>
  </si>
  <si>
    <t>CP(6)</t>
  </si>
  <si>
    <t>短期社債振替制度　６</t>
  </si>
  <si>
    <t>発行期間別発行金額分布状況（金額）</t>
  </si>
  <si>
    <t>発行期間別発行金額分布状況（銘柄数）</t>
  </si>
  <si>
    <t>CP(7)</t>
  </si>
  <si>
    <t>短期社債振替制度　７</t>
  </si>
  <si>
    <t>発行総額別発行金額分布状況（金額）</t>
  </si>
  <si>
    <t>発行総額別発行金額分布状況（銘柄数）</t>
  </si>
  <si>
    <t>SB(1)(2)</t>
  </si>
  <si>
    <t>一般債振替制度　１</t>
  </si>
  <si>
    <t>増加（引受）、減少（償還・買入消却）、振替及び口座残高の状況（金額）</t>
  </si>
  <si>
    <t>一般債振替制度　２</t>
  </si>
  <si>
    <t>増加（引受）、減少（償還・買入消却）、振替及び取扱銘柄数の状況（件数・銘柄数）</t>
  </si>
  <si>
    <t>SB(3)(4)</t>
  </si>
  <si>
    <t>一般債振替制度　３</t>
  </si>
  <si>
    <t>一般債振替制度　４</t>
  </si>
  <si>
    <t>SB(5)</t>
  </si>
  <si>
    <t>一般債振替制度　５</t>
  </si>
  <si>
    <t>債券種類別発行償還状況（金額・銘柄数）</t>
  </si>
  <si>
    <t>SB(6)(7)</t>
  </si>
  <si>
    <t>一般債振替制度　６</t>
  </si>
  <si>
    <t>発行期間別銘柄分布状況（銘柄数）</t>
  </si>
  <si>
    <t>一般債振替制度　７</t>
  </si>
  <si>
    <t>発行総額別銘柄分布状況（銘柄数）</t>
  </si>
  <si>
    <t>投信（１）</t>
  </si>
  <si>
    <t>投資信託振替制度　１</t>
  </si>
  <si>
    <t>増加（新規記録・移行）、減少（抹消解約・抹消償還）、振替及び口座残高の状況（金額）</t>
  </si>
  <si>
    <t>投信（２）</t>
  </si>
  <si>
    <t>投資信託振替制度　２</t>
  </si>
  <si>
    <t>増加（新規記録・移行）、減少（抹消解約・抹消償還）、振替及び取扱銘柄数の状況（件数・銘柄数）</t>
  </si>
  <si>
    <t>投信（３）</t>
  </si>
  <si>
    <t>投資信託振替制度　３</t>
  </si>
  <si>
    <t>資金決済状況（金額）</t>
  </si>
  <si>
    <t>投信（４）及び（５）</t>
  </si>
  <si>
    <t>投資信託振替制度　４</t>
  </si>
  <si>
    <t>「増加（新規記録）」時間帯別決済状況（金額）</t>
  </si>
  <si>
    <t>「減少（抹消解約）」時間帯別決済状況（金額）</t>
  </si>
  <si>
    <t>「減少（抹消償還）」時間帯別決済状況（金額）</t>
  </si>
  <si>
    <t>（時間帯別決済状況　振替）</t>
  </si>
  <si>
    <t>投信（４）及び（５）</t>
  </si>
  <si>
    <t>投資信託振替制度　５</t>
  </si>
  <si>
    <t>「増加（新規記録）」時間帯別決済状況（件数）</t>
  </si>
  <si>
    <t>「減少（抹消解約）」時間帯別決済状況（件数）</t>
  </si>
  <si>
    <t>「減少（抹消償還）」時間帯別決済状況（件数）</t>
  </si>
  <si>
    <t>外株１</t>
  </si>
  <si>
    <t>外国株券等保管振替決済制度　１</t>
  </si>
  <si>
    <t>外国株券等の預託、交付、口座振替及び口座残高の状況（株数・口数等）</t>
  </si>
  <si>
    <t>外国株券等保管振替決済制度　２</t>
  </si>
  <si>
    <t>外国株券等の預託、交付及び口座振替の状況（件数）</t>
  </si>
  <si>
    <t>外株２</t>
  </si>
  <si>
    <t>外国株券等保管振替決済制度　３</t>
  </si>
  <si>
    <t>外国株券等の口座振替及び口座残高の状況（時価総額）</t>
  </si>
  <si>
    <t>外株２</t>
  </si>
  <si>
    <t>外国株券等保管振替決済制度　４</t>
  </si>
  <si>
    <t>外国株券等の取扱銘柄数の状況（銘柄数）</t>
  </si>
  <si>
    <t>DVP１</t>
  </si>
  <si>
    <t>一般振替ＤＶＰ制度 １</t>
  </si>
  <si>
    <t>一般振替の状況及び資金決済の状況</t>
  </si>
  <si>
    <t>DVP２</t>
  </si>
  <si>
    <t>一般振替ＤＶＰ制度 ２</t>
  </si>
  <si>
    <t>債務引受の状況（売買分）その１</t>
  </si>
  <si>
    <t>債務引受の状況（売買分）その２</t>
  </si>
  <si>
    <t>DVP３</t>
  </si>
  <si>
    <t>一般振替ＤＶＰ制度 ３</t>
  </si>
  <si>
    <t>債務引受の状況（貸株分）その１</t>
  </si>
  <si>
    <t>債務引受の状況（貸株分）その２</t>
  </si>
  <si>
    <t>DVP４</t>
  </si>
  <si>
    <t>一般振替ＤＶＰ制度 ４</t>
  </si>
  <si>
    <t>債務引受の状況（貸株担保分）その１</t>
  </si>
  <si>
    <t>債務引受の状況（貸株担保分）その２</t>
  </si>
  <si>
    <t>DVP５</t>
  </si>
  <si>
    <t>一般振替ＤＶＰ制度 ５</t>
  </si>
  <si>
    <t>時間帯別決済状況　振替（売買分）_金額</t>
  </si>
  <si>
    <t>時間帯別決済状況　振替（貸株分）_金額</t>
  </si>
  <si>
    <t>時間帯別決済状況　振替（貸株担保分）_金額</t>
  </si>
  <si>
    <t>DVP６</t>
  </si>
  <si>
    <t>一般振替ＤＶＰ制度 ６</t>
  </si>
  <si>
    <t>時間帯別決済状況　振替（売買分）_件数</t>
  </si>
  <si>
    <t>時間帯別決済状況　振替（貸株分）_件数</t>
  </si>
  <si>
    <t>時間帯別決済状況　振替（貸株担保分）_件数</t>
  </si>
  <si>
    <t>利用者数（株式等）</t>
  </si>
  <si>
    <t>証券保管振替機構の利用者数　１</t>
  </si>
  <si>
    <t>株式等振替制度</t>
  </si>
  <si>
    <t>利用者数（CP・SB・投信）</t>
  </si>
  <si>
    <t>証券保管振替機構の利用者数　２</t>
  </si>
  <si>
    <t>短期社債振替制度・一般債振替制度・投資信託振替制度</t>
  </si>
  <si>
    <t>利用者数（外国株券等・決済照合・ＤＶＰ）</t>
  </si>
  <si>
    <t>証券保管振替機構の利用者数　３</t>
  </si>
  <si>
    <t>外国株券等保管振替決済制度・決済照合システム・一般振替ＤＶＰ制度</t>
  </si>
  <si>
    <t>業態別口座残高</t>
  </si>
  <si>
    <t>全制度口座残高一覧</t>
  </si>
  <si>
    <t>口座残高（時価総額）</t>
  </si>
  <si>
    <t>2024年 3月（中間）</t>
  </si>
  <si>
    <t>2023年10月～2024年 3月</t>
  </si>
  <si>
    <t>2024年 3月（前期）</t>
  </si>
  <si>
    <t>2024年 3月</t>
  </si>
  <si>
    <t>2023年 4月～2024年 3月</t>
  </si>
  <si>
    <t>N/A</t>
  </si>
  <si>
    <t>注2　参考：2024年3月末時点の契約型私募投信の銘柄数及び純資産残高（投資信託協会公表）8,361銘柄、116,670,854百万円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</si>
</sst>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 ;_ \-#,##0\ ;_ \-\ ;_ General\ "/>
    <numFmt numFmtId="177" formatCode="_ #,##0\ ;_ \-#,##0\ ;_ 0\ ;_ General\ "/>
    <numFmt numFmtId="178" formatCode="_ ##0.00\ ;_ \-##0.00\ ;_ \-\ ;_ General\ "/>
    <numFmt numFmtId="179" formatCode="0.00_);[Red]\(0.00\)"/>
    <numFmt numFmtId="180" formatCode="_ ##0.00\ ;_ \-##0.00\ ;_ 0.00\ ;_ General\ "/>
    <numFmt numFmtId="181" formatCode="####&quot;年&quot;##&quot;月&quot;"/>
    <numFmt numFmtId="182" formatCode="_ #,##0\ ;[Red]_ \-#,##0\ ;_ \-\ ;_ General\ "/>
    <numFmt numFmtId="183" formatCode="#,##0_ "/>
    <numFmt numFmtId="184" formatCode="0.00_ "/>
    <numFmt numFmtId="185" formatCode="[$]ggge&quot;年&quot;m&quot;月&quot;d&quot;日&quot;;@"/>
    <numFmt numFmtId="186" formatCode="[$-411]gge&quot;年&quot;m&quot;月&quot;d&quot;日&quot;;@"/>
    <numFmt numFmtId="187" formatCode="[$]gge&quot;年&quot;m&quot;月&quot;d&quot;日&quot;;@"/>
    <numFmt numFmtId="188" formatCode="_ #,##0.0\ ;_ \-#,##0.0\ ;_ \-\ ;_ General\ "/>
    <numFmt numFmtId="189" formatCode="_ #,##0.00\ ;_ \-#,##0.00\ ;_ \-\ ;_ General\ "/>
    <numFmt numFmtId="190" formatCode="_ #,##0.000\ ;_ \-#,##0.000\ ;_ \-\ ;_ General\ "/>
    <numFmt numFmtId="191" formatCode="_ #,##0.0000\ ;_ \-#,##0.0000\ ;_ \-\ ;_ General\ "/>
    <numFmt numFmtId="192" formatCode="_ #,##0.00000\ ;_ \-#,##0.00000\ ;_ \-\ ;_ General\ "/>
    <numFmt numFmtId="193" formatCode="_ #,##0.000000\ ;_ \-#,##0.000000\ ;_ \-\ ;_ General\ "/>
  </numFmts>
  <fonts count="92">
    <font>
      <sz val="11"/>
      <name val="ＭＳ Ｐゴシック"/>
      <family val="3"/>
    </font>
    <font>
      <sz val="11"/>
      <color indexed="8"/>
      <name val="游ゴシック"/>
      <family val="3"/>
    </font>
    <font>
      <sz val="14"/>
      <name val="ＭＳ Ｐゴシック"/>
      <family val="3"/>
    </font>
    <font>
      <sz val="6"/>
      <name val="ＭＳ Ｐゴシック"/>
      <family val="3"/>
    </font>
    <font>
      <b/>
      <sz val="11"/>
      <color indexed="9"/>
      <name val="ＭＳ Ｐゴシック"/>
      <family val="3"/>
    </font>
    <font>
      <sz val="11"/>
      <name val="ＭＳ Ｐ明朝"/>
      <family val="1"/>
    </font>
    <font>
      <sz val="12"/>
      <name val="ＭＳ Ｐ明朝"/>
      <family val="1"/>
    </font>
    <font>
      <sz val="8"/>
      <name val="ＭＳ Ｐ明朝"/>
      <family val="1"/>
    </font>
    <font>
      <sz val="8"/>
      <name val="ＭＳ Ｐゴシック"/>
      <family val="3"/>
    </font>
    <font>
      <sz val="10"/>
      <name val="ＭＳ Ｐ明朝"/>
      <family val="1"/>
    </font>
    <font>
      <sz val="10"/>
      <name val="ＭＳ Ｐゴシック"/>
      <family val="3"/>
    </font>
    <font>
      <sz val="9"/>
      <name val="ＭＳ Ｐ明朝"/>
      <family val="1"/>
    </font>
    <font>
      <sz val="10"/>
      <color indexed="8"/>
      <name val="ＭＳ Ｐ明朝"/>
      <family val="1"/>
    </font>
    <font>
      <sz val="18"/>
      <name val="ＭＳ Ｐゴシック"/>
      <family val="3"/>
    </font>
    <font>
      <sz val="16"/>
      <name val="ＭＳ Ｐ明朝"/>
      <family val="1"/>
    </font>
    <font>
      <sz val="14"/>
      <name val="ＭＳ Ｐ明朝"/>
      <family val="1"/>
    </font>
    <font>
      <sz val="12"/>
      <name val="ＭＳ Ｐゴシック"/>
      <family val="3"/>
    </font>
    <font>
      <sz val="9"/>
      <name val="ＭＳ Ｐゴシック"/>
      <family val="3"/>
    </font>
    <font>
      <sz val="8"/>
      <color indexed="8"/>
      <name val="ＭＳ Ｐ明朝"/>
      <family val="1"/>
    </font>
    <font>
      <sz val="9"/>
      <name val="ＭＳ 明朝"/>
      <family val="1"/>
    </font>
    <font>
      <sz val="8"/>
      <name val="ＭＳ 明朝"/>
      <family val="1"/>
    </font>
    <font>
      <sz val="11"/>
      <color indexed="9"/>
      <name val="ＭＳ Ｐゴシック"/>
      <family val="3"/>
    </font>
    <font>
      <sz val="11"/>
      <color indexed="8"/>
      <name val="ＭＳ Ｐゴシック"/>
      <family val="3"/>
    </font>
    <font>
      <sz val="11"/>
      <name val="ＭＳ 明朝"/>
      <family val="1"/>
    </font>
    <font>
      <sz val="10"/>
      <name val="ＭＳ 明朝"/>
      <family val="1"/>
    </font>
    <font>
      <sz val="9"/>
      <color indexed="8"/>
      <name val="ＭＳ Ｐ明朝"/>
      <family val="1"/>
    </font>
    <font>
      <sz val="13"/>
      <name val="ＭＳ Ｐゴシック"/>
      <family val="3"/>
    </font>
    <font>
      <b/>
      <sz val="11"/>
      <color indexed="44"/>
      <name val="ＭＳ Ｐゴシック"/>
      <family val="3"/>
    </font>
    <font>
      <b/>
      <sz val="11"/>
      <color indexed="10"/>
      <name val="ＭＳ Ｐ明朝"/>
      <family val="1"/>
    </font>
    <font>
      <sz val="24"/>
      <name val="ＭＳ Ｐゴシック"/>
      <family val="3"/>
    </font>
    <font>
      <sz val="22"/>
      <name val="ＭＳ Ｐ明朝"/>
      <family val="1"/>
    </font>
    <font>
      <sz val="18"/>
      <color indexed="8"/>
      <name val="ＭＳ Ｐゴシック"/>
      <family val="3"/>
    </font>
    <font>
      <sz val="16"/>
      <name val="ＭＳ Ｐゴシック"/>
      <family val="3"/>
    </font>
    <font>
      <b/>
      <sz val="14"/>
      <color indexed="44"/>
      <name val="ＭＳ Ｐゴシック"/>
      <family val="3"/>
    </font>
    <font>
      <b/>
      <sz val="14"/>
      <color indexed="10"/>
      <name val="ＭＳ Ｐ明朝"/>
      <family val="1"/>
    </font>
    <font>
      <sz val="14"/>
      <color indexed="8"/>
      <name val="ＭＳ Ｐ明朝"/>
      <family val="1"/>
    </font>
    <font>
      <sz val="16"/>
      <color indexed="8"/>
      <name val="ＭＳ Ｐ明朝"/>
      <family val="1"/>
    </font>
    <font>
      <sz val="11"/>
      <color indexed="8"/>
      <name val="ＭＳ Ｐ明朝"/>
      <family val="1"/>
    </font>
    <font>
      <sz val="10"/>
      <color indexed="8"/>
      <name val="ＭＳ Ｐゴシック"/>
      <family val="3"/>
    </font>
    <font>
      <sz val="16"/>
      <color indexed="8"/>
      <name val="ＭＳ Ｐゴシック"/>
      <family val="3"/>
    </font>
    <font>
      <sz val="7"/>
      <name val="ＭＳ Ｐ明朝"/>
      <family val="1"/>
    </font>
    <font>
      <sz val="10"/>
      <color indexed="12"/>
      <name val="ＭＳ Ｐゴシック"/>
      <family val="3"/>
    </font>
    <font>
      <sz val="11"/>
      <color indexed="44"/>
      <name val="ＭＳ Ｐゴシック"/>
      <family val="3"/>
    </font>
    <font>
      <sz val="10"/>
      <color indexed="10"/>
      <name val="ＭＳ Ｐゴシック"/>
      <family val="3"/>
    </font>
    <font>
      <sz val="20"/>
      <name val="ＭＳ Ｐゴシック"/>
      <family val="3"/>
    </font>
    <font>
      <sz val="12"/>
      <color indexed="8"/>
      <name val="ＭＳ Ｐ明朝"/>
      <family val="1"/>
    </font>
    <font>
      <sz val="6"/>
      <name val="ＭＳ 明朝"/>
      <family val="1"/>
    </font>
    <font>
      <sz val="6"/>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name val="游ゴシック"/>
      <family val="3"/>
    </font>
    <font>
      <u val="single"/>
      <sz val="10"/>
      <color indexed="30"/>
      <name val="游ゴシック"/>
      <family val="3"/>
    </font>
    <font>
      <u val="single"/>
      <sz val="10"/>
      <color indexed="30"/>
      <name val="ＭＳ Ｐゴシック"/>
      <family val="3"/>
    </font>
    <font>
      <sz val="6"/>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
      <u val="single"/>
      <sz val="10"/>
      <color theme="10"/>
      <name val="Calibri"/>
      <family val="3"/>
    </font>
    <font>
      <u val="single"/>
      <sz val="10"/>
      <color theme="1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2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double"/>
      <top/>
      <bottom/>
    </border>
    <border>
      <left/>
      <right/>
      <top style="thin"/>
      <bottom style="thin"/>
    </border>
    <border>
      <left/>
      <right/>
      <top style="thin"/>
      <bottom/>
    </border>
    <border>
      <left style="thin"/>
      <right/>
      <top style="thin"/>
      <bottom style="double"/>
    </border>
    <border>
      <left style="thin"/>
      <right style="thin"/>
      <top style="thin"/>
      <bottom style="double"/>
    </border>
    <border>
      <left style="medium"/>
      <right style="double"/>
      <top style="double"/>
      <bottom/>
    </border>
    <border>
      <left/>
      <right/>
      <top style="double"/>
      <bottom/>
    </border>
    <border>
      <left style="thin"/>
      <right/>
      <top style="double"/>
      <bottom/>
    </border>
    <border>
      <left style="thin"/>
      <right style="thin"/>
      <top style="double"/>
      <bottom/>
    </border>
    <border>
      <left style="medium"/>
      <right/>
      <top style="double"/>
      <bottom/>
    </border>
    <border>
      <left style="thin"/>
      <right style="medium"/>
      <top style="double"/>
      <bottom/>
    </border>
    <border>
      <left style="medium"/>
      <right style="medium"/>
      <top style="double"/>
      <bottom/>
    </border>
    <border>
      <left style="thin"/>
      <right style="thin"/>
      <top/>
      <bottom/>
    </border>
    <border>
      <left style="medium"/>
      <right/>
      <top/>
      <bottom/>
    </border>
    <border>
      <left style="thin"/>
      <right/>
      <top/>
      <bottom/>
    </border>
    <border>
      <left style="thin"/>
      <right style="medium"/>
      <top/>
      <bottom/>
    </border>
    <border>
      <left style="medium"/>
      <right style="medium"/>
      <top/>
      <bottom/>
    </border>
    <border>
      <left style="double"/>
      <right style="thin"/>
      <top/>
      <bottom/>
    </border>
    <border>
      <left/>
      <right style="medium"/>
      <top/>
      <bottom/>
    </border>
    <border>
      <left style="medium"/>
      <right style="double"/>
      <top/>
      <bottom style="thin"/>
    </border>
    <border>
      <left style="double"/>
      <right style="thin"/>
      <top/>
      <bottom style="thin"/>
    </border>
    <border>
      <left style="thin"/>
      <right style="thin"/>
      <top/>
      <bottom style="thin"/>
    </border>
    <border>
      <left/>
      <right style="medium"/>
      <top/>
      <bottom style="thin"/>
    </border>
    <border>
      <left style="medium"/>
      <right/>
      <top/>
      <bottom style="thin"/>
    </border>
    <border>
      <left style="thin"/>
      <right style="medium"/>
      <top/>
      <bottom style="thin"/>
    </border>
    <border>
      <left style="medium"/>
      <right style="medium"/>
      <top/>
      <bottom style="thin"/>
    </border>
    <border>
      <left style="medium"/>
      <right style="double"/>
      <top/>
      <bottom style="medium"/>
    </border>
    <border>
      <left style="double"/>
      <right style="thin"/>
      <top/>
      <bottom style="medium"/>
    </border>
    <border>
      <left style="thin"/>
      <right style="thin"/>
      <top/>
      <bottom style="medium"/>
    </border>
    <border>
      <left/>
      <right style="medium"/>
      <top/>
      <bottom style="medium"/>
    </border>
    <border>
      <left style="medium"/>
      <right/>
      <top/>
      <bottom style="medium"/>
    </border>
    <border>
      <left style="thin"/>
      <right style="medium"/>
      <top/>
      <bottom style="medium"/>
    </border>
    <border>
      <left style="medium"/>
      <right style="medium"/>
      <top/>
      <bottom style="medium"/>
    </border>
    <border>
      <left/>
      <right style="thin"/>
      <top style="thin"/>
      <bottom style="thin"/>
    </border>
    <border>
      <left style="thin"/>
      <right/>
      <top/>
      <bottom style="double"/>
    </border>
    <border>
      <left style="double"/>
      <right/>
      <top/>
      <bottom/>
    </border>
    <border>
      <left style="double"/>
      <right/>
      <top/>
      <bottom style="thin"/>
    </border>
    <border>
      <left style="double"/>
      <right/>
      <top/>
      <bottom style="medium"/>
    </border>
    <border>
      <left style="thin"/>
      <right/>
      <top style="thin"/>
      <bottom/>
    </border>
    <border>
      <left/>
      <right style="thin"/>
      <top style="thin"/>
      <bottom/>
    </border>
    <border>
      <left style="medium"/>
      <right style="double"/>
      <top/>
      <bottom style="double"/>
    </border>
    <border>
      <left/>
      <right style="thin"/>
      <top/>
      <bottom/>
    </border>
    <border>
      <left style="double"/>
      <right style="medium"/>
      <top/>
      <bottom/>
    </border>
    <border>
      <left style="double"/>
      <right style="medium"/>
      <top/>
      <bottom style="thin"/>
    </border>
    <border>
      <left style="thin"/>
      <right style="thin"/>
      <top style="thin"/>
      <bottom/>
    </border>
    <border>
      <left style="thin"/>
      <right style="medium"/>
      <top style="thin"/>
      <bottom/>
    </border>
    <border>
      <left/>
      <right style="thin"/>
      <top/>
      <bottom style="medium"/>
    </border>
    <border>
      <left style="double"/>
      <right style="medium"/>
      <top/>
      <bottom style="medium"/>
    </border>
    <border>
      <left style="medium"/>
      <right style="double"/>
      <top style="medium"/>
      <bottom style="double"/>
    </border>
    <border>
      <left style="double"/>
      <right style="medium"/>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right style="medium"/>
      <top style="thin"/>
      <bottom style="thin"/>
    </border>
    <border>
      <left style="thin"/>
      <right style="medium"/>
      <top style="thin"/>
      <bottom style="double"/>
    </border>
    <border>
      <left/>
      <right/>
      <top/>
      <bottom style="medium"/>
    </border>
    <border>
      <left/>
      <right style="thin"/>
      <top style="double"/>
      <bottom/>
    </border>
    <border>
      <left style="thin"/>
      <right style="thin"/>
      <top style="thin"/>
      <bottom style="thin"/>
    </border>
    <border>
      <left/>
      <right style="medium"/>
      <top style="double"/>
      <bottom/>
    </border>
    <border>
      <left style="medium"/>
      <right style="thin"/>
      <top/>
      <bottom/>
    </border>
    <border>
      <left/>
      <right style="thin"/>
      <top/>
      <bottom style="thin"/>
    </border>
    <border>
      <left style="medium"/>
      <right style="thin"/>
      <top/>
      <bottom style="thin"/>
    </border>
    <border>
      <left style="medium"/>
      <right style="thin"/>
      <top/>
      <bottom style="medium"/>
    </border>
    <border>
      <left style="thin"/>
      <right/>
      <top/>
      <bottom style="thin"/>
    </border>
    <border>
      <left style="thin"/>
      <right/>
      <top/>
      <bottom style="medium"/>
    </border>
    <border>
      <left/>
      <right style="double"/>
      <top/>
      <bottom style="medium"/>
    </border>
    <border>
      <left style="medium"/>
      <right/>
      <top style="medium"/>
      <bottom/>
    </border>
    <border>
      <left style="medium"/>
      <right/>
      <top/>
      <bottom style="double"/>
    </border>
    <border>
      <left/>
      <right/>
      <top/>
      <bottom style="thin"/>
    </border>
    <border>
      <left style="medium"/>
      <right/>
      <top style="thin"/>
      <bottom/>
    </border>
    <border>
      <left style="double"/>
      <right style="medium"/>
      <top style="double"/>
      <bottom/>
    </border>
    <border>
      <left style="medium"/>
      <right style="thin"/>
      <top style="double"/>
      <bottom/>
    </border>
    <border>
      <left/>
      <right style="thin"/>
      <top style="thin"/>
      <bottom style="double"/>
    </border>
    <border>
      <left style="double"/>
      <right/>
      <top style="thin"/>
      <bottom/>
    </border>
    <border>
      <left/>
      <right style="medium"/>
      <top style="thin"/>
      <bottom/>
    </border>
    <border>
      <left style="medium"/>
      <right style="medium"/>
      <top style="thin"/>
      <bottom/>
    </border>
    <border>
      <left/>
      <right/>
      <top style="thin"/>
      <bottom style="double"/>
    </border>
    <border>
      <left style="hair"/>
      <right style="hair"/>
      <top style="thin"/>
      <bottom style="double"/>
    </border>
    <border>
      <left style="hair"/>
      <right style="thin"/>
      <top style="thin"/>
      <bottom style="double"/>
    </border>
    <border>
      <left/>
      <right style="hair"/>
      <top/>
      <bottom/>
    </border>
    <border>
      <left style="hair"/>
      <right style="hair"/>
      <top/>
      <bottom/>
    </border>
    <border>
      <left style="hair"/>
      <right style="thin"/>
      <top/>
      <bottom/>
    </border>
    <border>
      <left style="double"/>
      <right style="hair"/>
      <top/>
      <bottom/>
    </border>
    <border>
      <left style="thin"/>
      <right style="hair"/>
      <top style="thin"/>
      <bottom/>
    </border>
    <border>
      <left style="hair"/>
      <right style="hair"/>
      <top style="thin"/>
      <bottom/>
    </border>
    <border>
      <left style="hair"/>
      <right style="thin"/>
      <top style="thin"/>
      <bottom/>
    </border>
    <border>
      <left style="double"/>
      <right style="hair"/>
      <top/>
      <bottom style="medium"/>
    </border>
    <border>
      <left style="hair"/>
      <right style="hair"/>
      <top/>
      <bottom style="medium"/>
    </border>
    <border>
      <left style="hair"/>
      <right style="thin"/>
      <top/>
      <bottom style="medium"/>
    </border>
    <border>
      <left/>
      <right/>
      <top/>
      <bottom style="double"/>
    </border>
    <border>
      <left style="medium"/>
      <right style="thin"/>
      <top style="thin"/>
      <bottom/>
    </border>
    <border>
      <left style="double"/>
      <right style="thin"/>
      <top style="thin"/>
      <bottom style="double"/>
    </border>
    <border>
      <left style="medium"/>
      <right style="thin"/>
      <top style="thin"/>
      <bottom style="double"/>
    </border>
    <border>
      <left style="double"/>
      <right style="thin"/>
      <top style="thin"/>
      <bottom/>
    </border>
    <border>
      <left/>
      <right style="hair"/>
      <top style="thin"/>
      <bottom/>
    </border>
    <border>
      <left/>
      <right style="hair"/>
      <top/>
      <bottom style="medium"/>
    </border>
    <border>
      <left style="thin"/>
      <right style="medium"/>
      <top style="thin"/>
      <bottom style="thin"/>
    </border>
    <border>
      <left style="double"/>
      <right style="thin"/>
      <top/>
      <bottom style="double"/>
    </border>
    <border>
      <left style="thin"/>
      <right style="thin"/>
      <top/>
      <bottom style="double"/>
    </border>
    <border>
      <left/>
      <right style="thin"/>
      <top/>
      <bottom style="double"/>
    </border>
    <border>
      <left/>
      <right style="medium"/>
      <top/>
      <bottom style="double"/>
    </border>
    <border>
      <left style="medium"/>
      <right style="thin"/>
      <top/>
      <bottom style="double"/>
    </border>
    <border>
      <left style="dashed"/>
      <right style="thin"/>
      <top/>
      <bottom/>
    </border>
    <border>
      <left style="thin"/>
      <right style="dashed"/>
      <top/>
      <bottom/>
    </border>
    <border>
      <left style="dashed"/>
      <right/>
      <top/>
      <bottom/>
    </border>
    <border>
      <left style="dashed"/>
      <right style="medium"/>
      <top/>
      <bottom/>
    </border>
    <border>
      <left style="medium"/>
      <right style="double"/>
      <top style="thin"/>
      <bottom/>
    </border>
    <border>
      <left style="dashed"/>
      <right/>
      <top style="thin"/>
      <bottom/>
    </border>
    <border>
      <left style="dashed"/>
      <right style="medium"/>
      <top style="thin"/>
      <bottom/>
    </border>
    <border>
      <left style="dashed"/>
      <right style="thin"/>
      <top style="thin"/>
      <bottom/>
    </border>
    <border>
      <left style="dashed"/>
      <right/>
      <top/>
      <bottom style="medium"/>
    </border>
    <border>
      <left style="dashed"/>
      <right style="medium"/>
      <top/>
      <bottom style="medium"/>
    </border>
    <border>
      <left style="dashed"/>
      <right style="thin"/>
      <top/>
      <bottom style="medium"/>
    </border>
    <border>
      <left/>
      <right style="dashed"/>
      <top/>
      <bottom/>
    </border>
    <border>
      <left style="medium"/>
      <right style="dashed"/>
      <top/>
      <bottom/>
    </border>
    <border>
      <left style="medium"/>
      <right style="dashed"/>
      <top style="thin"/>
      <bottom/>
    </border>
    <border>
      <left style="medium"/>
      <right style="dashed"/>
      <top/>
      <bottom style="medium"/>
    </border>
    <border>
      <left style="dashed"/>
      <right style="thin"/>
      <top/>
      <bottom style="thin"/>
    </border>
    <border>
      <left style="dashed"/>
      <right style="medium"/>
      <top style="double"/>
      <bottom/>
    </border>
    <border>
      <left style="medium"/>
      <right style="dashed"/>
      <top/>
      <bottom style="thin"/>
    </border>
    <border>
      <left style="double"/>
      <right/>
      <top/>
      <bottom style="double"/>
    </border>
    <border>
      <left style="thin"/>
      <right style="hair"/>
      <top/>
      <bottom/>
    </border>
    <border>
      <left style="hair"/>
      <right style="double"/>
      <top/>
      <bottom/>
    </border>
    <border>
      <left style="hair"/>
      <right style="medium"/>
      <top/>
      <bottom/>
    </border>
    <border>
      <left style="medium"/>
      <right style="hair"/>
      <top/>
      <bottom/>
    </border>
    <border>
      <left style="thin"/>
      <right style="hair"/>
      <top/>
      <bottom style="medium"/>
    </border>
    <border>
      <left style="hair"/>
      <right style="double"/>
      <top/>
      <bottom style="medium"/>
    </border>
    <border>
      <left style="hair"/>
      <right style="medium"/>
      <top/>
      <bottom style="medium"/>
    </border>
    <border>
      <left style="medium"/>
      <right style="hair"/>
      <top/>
      <bottom style="medium"/>
    </border>
    <border>
      <left style="dashed"/>
      <right style="medium"/>
      <top/>
      <bottom style="thin"/>
    </border>
    <border>
      <left style="thin"/>
      <right/>
      <top style="thin"/>
      <bottom style="thin"/>
    </border>
    <border>
      <left style="double"/>
      <right style="hair"/>
      <top style="thin"/>
      <bottom style="hair"/>
    </border>
    <border>
      <left style="thin"/>
      <right style="medium"/>
      <top style="thin"/>
      <bottom style="hair"/>
    </border>
    <border>
      <left style="medium"/>
      <right style="hair"/>
      <top style="thin"/>
      <bottom style="hair"/>
    </border>
    <border>
      <left style="thin"/>
      <right style="hair"/>
      <top style="thin"/>
      <bottom style="hair"/>
    </border>
    <border>
      <left style="thin"/>
      <right style="thin"/>
      <top style="thin"/>
      <bottom style="hair"/>
    </border>
    <border>
      <left style="medium"/>
      <right style="medium"/>
      <top style="thin"/>
      <bottom style="hair"/>
    </border>
    <border>
      <left/>
      <right style="hair"/>
      <top style="thin"/>
      <bottom style="hair"/>
    </border>
    <border>
      <left style="double"/>
      <right style="hair"/>
      <top style="thin"/>
      <bottom style="double"/>
    </border>
    <border>
      <left style="medium"/>
      <right style="hair"/>
      <top style="thin"/>
      <bottom style="double"/>
    </border>
    <border>
      <left style="thin"/>
      <right style="hair"/>
      <top style="thin"/>
      <bottom style="double"/>
    </border>
    <border>
      <left style="medium"/>
      <right style="medium"/>
      <top style="thin"/>
      <bottom style="double"/>
    </border>
    <border>
      <left/>
      <right style="hair"/>
      <top style="thin"/>
      <bottom style="double"/>
    </border>
    <border>
      <left style="double"/>
      <right style="medium"/>
      <top style="thin"/>
      <bottom/>
    </border>
    <border>
      <left style="thin"/>
      <right style="dashed"/>
      <top/>
      <bottom style="medium"/>
    </border>
    <border>
      <left style="double"/>
      <right style="thin"/>
      <top style="double"/>
      <bottom/>
    </border>
    <border>
      <left/>
      <right style="dashed"/>
      <top/>
      <bottom style="thin"/>
    </border>
    <border>
      <left/>
      <right style="dashed"/>
      <top/>
      <bottom style="medium"/>
    </border>
    <border>
      <left style="double"/>
      <right/>
      <top style="thin"/>
      <bottom style="double"/>
    </border>
    <border>
      <left style="thin"/>
      <right style="double"/>
      <top/>
      <bottom/>
    </border>
    <border>
      <left style="thin"/>
      <right style="double"/>
      <top/>
      <bottom style="hair"/>
    </border>
    <border>
      <left style="double"/>
      <right style="thin"/>
      <top/>
      <bottom style="hair"/>
    </border>
    <border>
      <left/>
      <right style="thin"/>
      <top/>
      <bottom style="hair"/>
    </border>
    <border>
      <left style="thin"/>
      <right style="thin"/>
      <top/>
      <bottom style="hair"/>
    </border>
    <border>
      <left style="thin"/>
      <right style="medium"/>
      <top/>
      <bottom style="hair"/>
    </border>
    <border>
      <left style="thin"/>
      <right style="double"/>
      <top style="hair"/>
      <bottom style="hair"/>
    </border>
    <border>
      <left style="double"/>
      <right style="thin"/>
      <top style="hair"/>
      <bottom style="hair"/>
    </border>
    <border>
      <left/>
      <right style="thin"/>
      <top style="hair"/>
      <bottom style="hair"/>
    </border>
    <border>
      <left style="thin"/>
      <right style="thin"/>
      <top style="hair"/>
      <bottom style="hair"/>
    </border>
    <border>
      <left style="thin"/>
      <right style="medium"/>
      <top style="hair"/>
      <bottom style="hair"/>
    </border>
    <border>
      <left style="thin"/>
      <right style="double"/>
      <top/>
      <bottom style="thin"/>
    </border>
    <border>
      <left style="thin"/>
      <right style="double"/>
      <top style="thin"/>
      <bottom/>
    </border>
    <border>
      <left style="double"/>
      <right style="thin"/>
      <top style="thin"/>
      <bottom style="thin"/>
    </border>
    <border>
      <left style="thin"/>
      <right style="double"/>
      <top style="thin"/>
      <bottom style="hair"/>
    </border>
    <border>
      <left style="double"/>
      <right style="thin"/>
      <top style="thin"/>
      <bottom style="hair"/>
    </border>
    <border>
      <left/>
      <right style="thin"/>
      <top style="thin"/>
      <bottom style="hair"/>
    </border>
    <border>
      <left style="thin"/>
      <right style="double"/>
      <top/>
      <bottom style="mediu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style="thin"/>
      <top style="hair"/>
      <bottom/>
    </border>
    <border>
      <left style="thin"/>
      <right style="thin"/>
      <top style="dotted"/>
      <bottom>
        <color indexed="63"/>
      </bottom>
    </border>
    <border>
      <left style="thin"/>
      <right style="medium"/>
      <top/>
      <bottom style="double"/>
    </border>
    <border>
      <left style="double"/>
      <right/>
      <top style="medium"/>
      <bottom/>
    </border>
    <border>
      <left style="medium"/>
      <right style="medium"/>
      <top style="medium"/>
      <bottom/>
    </border>
    <border>
      <left style="double"/>
      <right style="medium"/>
      <top style="medium"/>
      <bottom/>
    </border>
    <border>
      <left style="double"/>
      <right style="medium"/>
      <top/>
      <bottom style="double"/>
    </border>
    <border>
      <left style="double"/>
      <right style="medium"/>
      <top style="medium"/>
      <bottom style="thin"/>
    </border>
    <border>
      <left style="double"/>
      <right style="medium"/>
      <top style="thin"/>
      <bottom style="thin"/>
    </border>
    <border>
      <left style="double"/>
      <right style="medium"/>
      <top style="thin"/>
      <bottom style="double"/>
    </border>
    <border>
      <left/>
      <right style="thin"/>
      <top style="medium"/>
      <bottom style="thin"/>
    </border>
    <border>
      <left style="thin"/>
      <right style="thin"/>
      <top style="medium"/>
      <bottom style="thin"/>
    </border>
    <border>
      <left style="thin"/>
      <right style="medium"/>
      <top style="medium"/>
      <bottom style="thin"/>
    </border>
    <border>
      <left style="medium"/>
      <right style="double"/>
      <top style="medium"/>
      <bottom style="thin"/>
    </border>
    <border>
      <left style="medium"/>
      <right style="double"/>
      <top style="thin"/>
      <bottom style="thin"/>
    </border>
    <border>
      <left style="medium"/>
      <right style="double"/>
      <top style="thin"/>
      <bottom style="double"/>
    </border>
    <border>
      <left style="medium"/>
      <right style="medium"/>
      <top/>
      <bottom style="double"/>
    </border>
    <border>
      <left style="medium"/>
      <right style="medium"/>
      <top style="medium"/>
      <bottom style="thin"/>
    </border>
    <border>
      <left style="medium"/>
      <right style="medium"/>
      <top style="thin"/>
      <bottom style="thin"/>
    </border>
    <border>
      <left style="double"/>
      <right/>
      <top style="medium"/>
      <bottom style="thin"/>
    </border>
    <border>
      <left/>
      <right style="medium"/>
      <top style="thin"/>
      <bottom style="double"/>
    </border>
    <border>
      <left style="medium"/>
      <right style="thin"/>
      <top style="medium"/>
      <bottom style="thin"/>
    </border>
    <border>
      <left style="medium"/>
      <right/>
      <top style="medium"/>
      <bottom style="thin"/>
    </border>
    <border>
      <left style="medium"/>
      <right/>
      <top style="thin"/>
      <bottom style="double"/>
    </border>
    <border>
      <left/>
      <right style="double"/>
      <top style="medium"/>
      <bottom/>
    </border>
    <border>
      <left/>
      <right style="double"/>
      <top/>
      <bottom style="thin"/>
    </border>
    <border>
      <left/>
      <right style="double"/>
      <top style="thin"/>
      <bottom/>
    </border>
    <border>
      <left/>
      <right style="double"/>
      <top/>
      <bottom/>
    </border>
    <border>
      <left style="medium"/>
      <right/>
      <top style="thin"/>
      <bottom style="thin"/>
    </border>
    <border>
      <left style="hair"/>
      <right/>
      <top style="thin"/>
      <bottom/>
    </border>
    <border>
      <left style="hair"/>
      <right/>
      <top/>
      <bottom style="double"/>
    </border>
    <border>
      <left style="hair"/>
      <right style="medium"/>
      <top style="thin"/>
      <bottom/>
    </border>
    <border>
      <left style="hair"/>
      <right style="medium"/>
      <top/>
      <bottom style="double"/>
    </border>
    <border>
      <left style="hair"/>
      <right style="thin"/>
      <top/>
      <bottom style="double"/>
    </border>
    <border>
      <left style="thin"/>
      <right style="thin"/>
      <top style="medium"/>
      <bottom/>
    </border>
    <border>
      <left style="double"/>
      <right style="thin"/>
      <top style="medium"/>
      <bottom style="thin"/>
    </border>
    <border>
      <left style="medium"/>
      <right style="thin"/>
      <top style="thin"/>
      <bottom style="thin"/>
    </border>
    <border>
      <left style="thin"/>
      <right style="double"/>
      <top style="thin"/>
      <bottom style="thin"/>
    </border>
    <border>
      <left style="thin"/>
      <right style="double"/>
      <top style="thin"/>
      <bottom style="double"/>
    </border>
    <border>
      <left style="thin"/>
      <right style="medium"/>
      <top style="medium"/>
      <bottom/>
    </border>
    <border>
      <left style="medium"/>
      <right style="thin"/>
      <top style="medium"/>
      <bottom/>
    </border>
    <border>
      <left/>
      <right style="hair"/>
      <top/>
      <bottom style="double"/>
    </border>
    <border>
      <left style="hair"/>
      <right/>
      <top style="hair"/>
      <bottom style="double"/>
    </border>
    <border>
      <left/>
      <right style="thin"/>
      <top style="hair"/>
      <bottom style="double"/>
    </border>
    <border>
      <left style="double"/>
      <right/>
      <top style="double"/>
      <bottom/>
    </border>
    <border>
      <left style="hair"/>
      <right/>
      <top style="double"/>
      <bottom/>
    </border>
    <border>
      <left style="thin"/>
      <right style="double"/>
      <top style="medium"/>
      <bottom style="thin"/>
    </border>
  </borders>
  <cellStyleXfs count="65">
    <xf numFmtId="0" fontId="0" fillId="0" borderId="0">
      <alignment vertical="center"/>
      <protection/>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70" fillId="0" borderId="0" applyFont="0" applyFill="0" applyBorder="0" applyAlignment="0" applyProtection="0"/>
    <xf numFmtId="0" fontId="75" fillId="0" borderId="0" applyNumberFormat="0" applyFill="0" applyBorder="0" applyAlignment="0" applyProtection="0"/>
    <xf numFmtId="0" fontId="7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7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70" fillId="0" borderId="0" applyFont="0" applyFill="0" applyBorder="0" applyAlignment="0" applyProtection="0"/>
    <xf numFmtId="8" fontId="70" fillId="0" borderId="0" applyFont="0" applyFill="0" applyBorder="0" applyAlignment="0" applyProtection="0"/>
    <xf numFmtId="0" fontId="86" fillId="31" borderId="4" applyNumberFormat="0" applyAlignment="0" applyProtection="0"/>
    <xf numFmtId="0" fontId="0" fillId="0" borderId="0">
      <alignment vertical="center"/>
      <protection/>
    </xf>
    <xf numFmtId="0" fontId="0"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1737">
    <xf numFmtId="0" fontId="0" fillId="0" borderId="0" xfId="0"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41" fontId="5" fillId="0" borderId="0" xfId="0" applyNumberFormat="1" applyFont="1" applyAlignment="1">
      <alignment vertical="center"/>
    </xf>
    <xf numFmtId="0" fontId="5" fillId="0" borderId="1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5" fillId="0" borderId="15" xfId="0" applyFont="1" applyBorder="1" applyAlignment="1">
      <alignment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0" xfId="0" applyFont="1" applyAlignment="1">
      <alignment vertical="center"/>
    </xf>
    <xf numFmtId="0" fontId="10" fillId="0" borderId="26" xfId="0" applyFont="1" applyBorder="1" applyAlignment="1">
      <alignment vertical="center"/>
    </xf>
    <xf numFmtId="0" fontId="8" fillId="0" borderId="0" xfId="0" applyFont="1" applyAlignment="1">
      <alignment vertical="center"/>
    </xf>
    <xf numFmtId="0" fontId="10" fillId="0" borderId="15" xfId="0" applyFont="1" applyBorder="1" applyAlignment="1">
      <alignment vertical="center"/>
    </xf>
    <xf numFmtId="0" fontId="9" fillId="0" borderId="0" xfId="0" applyFont="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11" fillId="0" borderId="15" xfId="0" applyFont="1" applyBorder="1" applyAlignment="1">
      <alignment horizontal="right" vertical="center"/>
    </xf>
    <xf numFmtId="176" fontId="9" fillId="0" borderId="32" xfId="49" applyNumberFormat="1" applyFont="1" applyFill="1" applyBorder="1" applyAlignment="1">
      <alignment horizontal="right" vertical="center"/>
    </xf>
    <xf numFmtId="176" fontId="9" fillId="0" borderId="27" xfId="49" applyNumberFormat="1" applyFont="1" applyFill="1" applyBorder="1" applyAlignment="1">
      <alignment horizontal="right" vertical="center"/>
    </xf>
    <xf numFmtId="176" fontId="9" fillId="0" borderId="33" xfId="49" applyNumberFormat="1" applyFont="1" applyFill="1" applyBorder="1" applyAlignment="1">
      <alignment horizontal="right" vertical="center"/>
    </xf>
    <xf numFmtId="176" fontId="9" fillId="0" borderId="28" xfId="0" applyNumberFormat="1" applyFont="1" applyBorder="1" applyAlignment="1">
      <alignment horizontal="right" vertical="center"/>
    </xf>
    <xf numFmtId="176" fontId="9" fillId="0" borderId="27" xfId="0" applyNumberFormat="1" applyFont="1" applyBorder="1" applyAlignment="1">
      <alignment horizontal="right" vertical="center"/>
    </xf>
    <xf numFmtId="176" fontId="9" fillId="0" borderId="30" xfId="0" applyNumberFormat="1" applyFont="1" applyBorder="1" applyAlignment="1">
      <alignment horizontal="right" vertical="center"/>
    </xf>
    <xf numFmtId="176" fontId="9" fillId="0" borderId="30" xfId="49" applyNumberFormat="1" applyFont="1" applyFill="1" applyBorder="1" applyAlignment="1">
      <alignment horizontal="right" vertical="center"/>
    </xf>
    <xf numFmtId="38" fontId="9" fillId="0" borderId="0" xfId="0" applyNumberFormat="1" applyFont="1" applyAlignment="1">
      <alignment horizontal="right" vertical="center"/>
    </xf>
    <xf numFmtId="176" fontId="9" fillId="0" borderId="31" xfId="49" applyNumberFormat="1" applyFont="1" applyFill="1" applyBorder="1" applyAlignment="1">
      <alignment horizontal="right" vertical="center"/>
    </xf>
    <xf numFmtId="0" fontId="11" fillId="0" borderId="34" xfId="0" applyFont="1" applyBorder="1" applyAlignment="1">
      <alignment horizontal="right" vertical="center"/>
    </xf>
    <xf numFmtId="176" fontId="9" fillId="0" borderId="35" xfId="49" applyNumberFormat="1" applyFont="1" applyFill="1" applyBorder="1" applyAlignment="1">
      <alignment horizontal="right" vertical="center"/>
    </xf>
    <xf numFmtId="176" fontId="9" fillId="0" borderId="36" xfId="49" applyNumberFormat="1" applyFont="1" applyFill="1" applyBorder="1" applyAlignment="1">
      <alignment horizontal="right" vertical="center"/>
    </xf>
    <xf numFmtId="176" fontId="9" fillId="0" borderId="37" xfId="49" applyNumberFormat="1" applyFont="1" applyFill="1" applyBorder="1" applyAlignment="1">
      <alignment horizontal="right" vertical="center"/>
    </xf>
    <xf numFmtId="176" fontId="9" fillId="0" borderId="38" xfId="0" applyNumberFormat="1" applyFont="1" applyBorder="1" applyAlignment="1">
      <alignment horizontal="right" vertical="center"/>
    </xf>
    <xf numFmtId="176" fontId="9" fillId="0" borderId="36" xfId="0" applyNumberFormat="1" applyFont="1" applyBorder="1" applyAlignment="1">
      <alignment horizontal="right" vertical="center"/>
    </xf>
    <xf numFmtId="176" fontId="9" fillId="0" borderId="39" xfId="0" applyNumberFormat="1" applyFont="1" applyBorder="1" applyAlignment="1">
      <alignment horizontal="right" vertical="center"/>
    </xf>
    <xf numFmtId="176" fontId="9" fillId="0" borderId="39" xfId="49" applyNumberFormat="1" applyFont="1" applyFill="1" applyBorder="1" applyAlignment="1">
      <alignment horizontal="right" vertical="center"/>
    </xf>
    <xf numFmtId="176" fontId="9" fillId="0" borderId="40" xfId="49" applyNumberFormat="1" applyFont="1" applyFill="1" applyBorder="1" applyAlignment="1">
      <alignment horizontal="right" vertical="center"/>
    </xf>
    <xf numFmtId="49" fontId="11" fillId="0" borderId="15" xfId="0" applyNumberFormat="1" applyFont="1" applyBorder="1" applyAlignment="1">
      <alignment horizontal="right" vertical="center"/>
    </xf>
    <xf numFmtId="41" fontId="9" fillId="0" borderId="0" xfId="0" applyNumberFormat="1" applyFont="1" applyAlignment="1">
      <alignment horizontal="right" vertical="center"/>
    </xf>
    <xf numFmtId="177" fontId="9" fillId="0" borderId="27" xfId="49" applyNumberFormat="1" applyFont="1" applyFill="1" applyBorder="1" applyAlignment="1">
      <alignment horizontal="right" vertical="center"/>
    </xf>
    <xf numFmtId="177" fontId="9" fillId="0" borderId="27" xfId="0" applyNumberFormat="1" applyFont="1" applyBorder="1" applyAlignment="1">
      <alignment horizontal="right" vertical="center"/>
    </xf>
    <xf numFmtId="49" fontId="11" fillId="0" borderId="41" xfId="0" applyNumberFormat="1" applyFont="1" applyBorder="1" applyAlignment="1">
      <alignment horizontal="right" vertical="center"/>
    </xf>
    <xf numFmtId="176" fontId="9" fillId="0" borderId="42" xfId="49" applyNumberFormat="1" applyFont="1" applyFill="1" applyBorder="1" applyAlignment="1">
      <alignment horizontal="right" vertical="center"/>
    </xf>
    <xf numFmtId="176" fontId="9" fillId="0" borderId="43" xfId="49" applyNumberFormat="1" applyFont="1" applyFill="1" applyBorder="1" applyAlignment="1">
      <alignment horizontal="right" vertical="center"/>
    </xf>
    <xf numFmtId="176" fontId="9" fillId="0" borderId="44" xfId="49" applyNumberFormat="1" applyFont="1" applyFill="1" applyBorder="1" applyAlignment="1">
      <alignment horizontal="right" vertical="center"/>
    </xf>
    <xf numFmtId="176" fontId="9" fillId="0" borderId="45" xfId="0" applyNumberFormat="1" applyFont="1" applyBorder="1" applyAlignment="1">
      <alignment horizontal="right" vertical="center"/>
    </xf>
    <xf numFmtId="176" fontId="9" fillId="0" borderId="43" xfId="0" applyNumberFormat="1" applyFont="1" applyBorder="1" applyAlignment="1">
      <alignment horizontal="right" vertical="center"/>
    </xf>
    <xf numFmtId="176" fontId="9" fillId="0" borderId="46" xfId="0" applyNumberFormat="1" applyFont="1" applyBorder="1" applyAlignment="1">
      <alignment horizontal="right" vertical="center"/>
    </xf>
    <xf numFmtId="176" fontId="9" fillId="0" borderId="46" xfId="49" applyNumberFormat="1" applyFont="1" applyFill="1" applyBorder="1" applyAlignment="1">
      <alignment horizontal="right" vertical="center"/>
    </xf>
    <xf numFmtId="176" fontId="9" fillId="0" borderId="47" xfId="49" applyNumberFormat="1" applyFont="1" applyFill="1" applyBorder="1" applyAlignment="1">
      <alignment horizontal="right" vertical="center"/>
    </xf>
    <xf numFmtId="0" fontId="12" fillId="0" borderId="0" xfId="0" applyFont="1" applyAlignment="1">
      <alignment horizontal="left" vertical="top"/>
    </xf>
    <xf numFmtId="38" fontId="9" fillId="0" borderId="0" xfId="49" applyFont="1" applyFill="1" applyBorder="1" applyAlignment="1">
      <alignment horizontal="right" vertical="center"/>
    </xf>
    <xf numFmtId="0" fontId="9" fillId="0" borderId="0" xfId="0" applyFont="1" applyAlignment="1">
      <alignment horizontal="left" vertical="top"/>
    </xf>
    <xf numFmtId="38" fontId="9" fillId="0" borderId="0" xfId="0" applyNumberFormat="1" applyFont="1" applyAlignment="1">
      <alignment horizontal="left" vertical="top"/>
    </xf>
    <xf numFmtId="0" fontId="9" fillId="0" borderId="0" xfId="0" applyFont="1" applyAlignment="1">
      <alignment horizontal="left" vertical="top" wrapText="1"/>
    </xf>
    <xf numFmtId="0" fontId="9" fillId="0" borderId="0" xfId="0" applyFont="1" applyAlignment="1">
      <alignment vertical="top"/>
    </xf>
    <xf numFmtId="0" fontId="7" fillId="0" borderId="48" xfId="0" applyFont="1" applyBorder="1" applyAlignment="1">
      <alignment horizontal="center" vertical="center"/>
    </xf>
    <xf numFmtId="0" fontId="9" fillId="0" borderId="15" xfId="0" applyFont="1" applyBorder="1" applyAlignment="1">
      <alignment vertical="center"/>
    </xf>
    <xf numFmtId="0" fontId="7" fillId="0" borderId="49" xfId="0" applyFont="1" applyBorder="1" applyAlignment="1">
      <alignment horizontal="center" vertical="center"/>
    </xf>
    <xf numFmtId="0" fontId="10" fillId="0" borderId="20" xfId="0" applyFont="1" applyBorder="1" applyAlignment="1">
      <alignment vertical="center"/>
    </xf>
    <xf numFmtId="176" fontId="9" fillId="0" borderId="50" xfId="49" applyNumberFormat="1" applyFont="1" applyFill="1" applyBorder="1" applyAlignment="1">
      <alignment horizontal="right" vertical="center"/>
    </xf>
    <xf numFmtId="41" fontId="11" fillId="0" borderId="0" xfId="0" applyNumberFormat="1" applyFont="1" applyAlignment="1">
      <alignment vertical="center"/>
    </xf>
    <xf numFmtId="176" fontId="9" fillId="0" borderId="51" xfId="49" applyNumberFormat="1" applyFont="1" applyFill="1" applyBorder="1" applyAlignment="1">
      <alignment horizontal="right" vertical="center"/>
    </xf>
    <xf numFmtId="41" fontId="11" fillId="0" borderId="0" xfId="0" applyNumberFormat="1" applyFont="1" applyAlignment="1">
      <alignment horizontal="right" vertical="center"/>
    </xf>
    <xf numFmtId="176" fontId="9" fillId="0" borderId="52" xfId="49" applyNumberFormat="1" applyFont="1" applyFill="1" applyBorder="1" applyAlignment="1">
      <alignment horizontal="right" vertical="center"/>
    </xf>
    <xf numFmtId="0" fontId="12" fillId="0" borderId="0" xfId="0" applyFont="1" applyAlignment="1">
      <alignment horizontal="left" vertical="center"/>
    </xf>
    <xf numFmtId="41" fontId="9" fillId="0" borderId="0" xfId="0" applyNumberFormat="1" applyFont="1" applyAlignment="1">
      <alignment vertical="center"/>
    </xf>
    <xf numFmtId="0" fontId="9" fillId="0" borderId="0" xfId="0" applyFont="1" applyAlignment="1">
      <alignment horizontal="left" vertical="center"/>
    </xf>
    <xf numFmtId="0" fontId="6"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5" xfId="0" applyFont="1" applyBorder="1" applyAlignment="1">
      <alignment vertical="center"/>
    </xf>
    <xf numFmtId="0" fontId="11" fillId="0" borderId="53" xfId="0" applyFont="1" applyBorder="1" applyAlignment="1">
      <alignment horizontal="center" vertical="center" wrapText="1"/>
    </xf>
    <xf numFmtId="0" fontId="11" fillId="0" borderId="17" xfId="0" applyFont="1" applyBorder="1" applyAlignment="1">
      <alignment vertical="center" wrapText="1"/>
    </xf>
    <xf numFmtId="0" fontId="11" fillId="0" borderId="54" xfId="0" applyFont="1" applyBorder="1" applyAlignment="1">
      <alignment vertical="center" wrapText="1"/>
    </xf>
    <xf numFmtId="0" fontId="11" fillId="0" borderId="55" xfId="0" applyFont="1" applyBorder="1" applyAlignment="1">
      <alignment vertical="center"/>
    </xf>
    <xf numFmtId="0" fontId="11" fillId="0" borderId="49" xfId="0" applyFont="1" applyBorder="1" applyAlignment="1">
      <alignment horizontal="center" vertical="center" wrapText="1"/>
    </xf>
    <xf numFmtId="0" fontId="10" fillId="0" borderId="56" xfId="0" applyFont="1" applyBorder="1" applyAlignment="1">
      <alignment vertical="center" wrapText="1"/>
    </xf>
    <xf numFmtId="0" fontId="10" fillId="0" borderId="27" xfId="0" applyFont="1" applyBorder="1" applyAlignment="1">
      <alignment vertical="center" wrapText="1"/>
    </xf>
    <xf numFmtId="0" fontId="10" fillId="0" borderId="30" xfId="0" applyFont="1" applyBorder="1" applyAlignment="1">
      <alignment vertical="center" wrapText="1"/>
    </xf>
    <xf numFmtId="0" fontId="0" fillId="0" borderId="0" xfId="0" applyFont="1" applyAlignment="1">
      <alignment vertical="center"/>
    </xf>
    <xf numFmtId="0" fontId="10" fillId="0" borderId="57" xfId="0" applyFont="1" applyBorder="1" applyAlignment="1">
      <alignment vertical="center" wrapText="1"/>
    </xf>
    <xf numFmtId="176" fontId="9" fillId="0" borderId="56" xfId="0" applyNumberFormat="1" applyFont="1" applyBorder="1" applyAlignment="1">
      <alignment horizontal="right" vertical="center" wrapText="1"/>
    </xf>
    <xf numFmtId="176" fontId="9" fillId="0" borderId="27" xfId="0" applyNumberFormat="1" applyFont="1" applyBorder="1" applyAlignment="1">
      <alignment horizontal="right" vertical="center" wrapText="1"/>
    </xf>
    <xf numFmtId="176" fontId="9" fillId="0" borderId="30" xfId="0" applyNumberFormat="1" applyFont="1" applyBorder="1" applyAlignment="1">
      <alignment horizontal="right" vertical="center" wrapText="1"/>
    </xf>
    <xf numFmtId="176" fontId="9" fillId="0" borderId="57" xfId="0" applyNumberFormat="1" applyFont="1" applyBorder="1" applyAlignment="1">
      <alignment horizontal="right" vertical="center" wrapText="1"/>
    </xf>
    <xf numFmtId="176" fontId="9" fillId="0" borderId="58" xfId="0" applyNumberFormat="1" applyFont="1" applyBorder="1" applyAlignment="1">
      <alignment horizontal="right" vertical="center" wrapText="1"/>
    </xf>
    <xf numFmtId="41" fontId="9" fillId="0" borderId="54" xfId="0" applyNumberFormat="1" applyFont="1" applyBorder="1" applyAlignment="1">
      <alignment horizontal="right" vertical="center" wrapText="1"/>
    </xf>
    <xf numFmtId="41" fontId="9" fillId="0" borderId="59" xfId="0" applyNumberFormat="1" applyFont="1" applyBorder="1" applyAlignment="1">
      <alignment horizontal="right" vertical="center" wrapText="1"/>
    </xf>
    <xf numFmtId="41" fontId="9" fillId="0" borderId="60" xfId="0" applyNumberFormat="1" applyFont="1" applyBorder="1" applyAlignment="1">
      <alignment horizontal="right" vertical="center" wrapText="1"/>
    </xf>
    <xf numFmtId="0" fontId="9" fillId="0" borderId="57" xfId="0" applyFont="1" applyBorder="1" applyAlignment="1">
      <alignment horizontal="right" vertical="center" wrapText="1"/>
    </xf>
    <xf numFmtId="176" fontId="9" fillId="0" borderId="57" xfId="0" applyNumberFormat="1" applyFont="1" applyBorder="1" applyAlignment="1">
      <alignment vertical="center" wrapText="1"/>
    </xf>
    <xf numFmtId="176" fontId="9" fillId="0" borderId="61" xfId="0" applyNumberFormat="1" applyFont="1" applyBorder="1" applyAlignment="1">
      <alignment horizontal="right" vertical="center" wrapText="1"/>
    </xf>
    <xf numFmtId="176" fontId="9" fillId="0" borderId="43" xfId="0" applyNumberFormat="1" applyFont="1" applyBorder="1" applyAlignment="1">
      <alignment horizontal="right" vertical="center" wrapText="1"/>
    </xf>
    <xf numFmtId="176" fontId="9" fillId="0" borderId="46" xfId="0" applyNumberFormat="1" applyFont="1" applyBorder="1" applyAlignment="1">
      <alignment horizontal="right" vertical="center" wrapText="1"/>
    </xf>
    <xf numFmtId="176" fontId="9" fillId="0" borderId="62" xfId="0" applyNumberFormat="1" applyFont="1" applyBorder="1" applyAlignment="1">
      <alignment vertical="center" wrapText="1"/>
    </xf>
    <xf numFmtId="55" fontId="12" fillId="0" borderId="0" xfId="0" applyNumberFormat="1" applyFont="1" applyAlignment="1">
      <alignment horizontal="left" vertical="center"/>
    </xf>
    <xf numFmtId="55" fontId="9" fillId="0" borderId="0" xfId="0" applyNumberFormat="1" applyFont="1" applyAlignment="1">
      <alignment horizontal="left" vertical="center"/>
    </xf>
    <xf numFmtId="55" fontId="11" fillId="0" borderId="0" xfId="0" applyNumberFormat="1" applyFont="1" applyAlignment="1" quotePrefix="1">
      <alignment horizontal="right" vertical="center"/>
    </xf>
    <xf numFmtId="0" fontId="11" fillId="0" borderId="0" xfId="0" applyFont="1" applyAlignment="1">
      <alignment vertical="center"/>
    </xf>
    <xf numFmtId="55" fontId="5" fillId="0" borderId="0" xfId="0" applyNumberFormat="1" applyFont="1" applyAlignment="1">
      <alignment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38" fontId="9" fillId="0" borderId="65" xfId="49" applyFont="1" applyFill="1" applyBorder="1" applyAlignment="1">
      <alignment horizontal="center" vertical="center" wrapText="1"/>
    </xf>
    <xf numFmtId="38" fontId="9" fillId="0" borderId="66" xfId="49" applyFont="1" applyFill="1" applyBorder="1" applyAlignment="1">
      <alignment horizontal="center" vertical="center" wrapText="1"/>
    </xf>
    <xf numFmtId="38" fontId="9" fillId="0" borderId="67" xfId="49" applyFont="1" applyFill="1" applyBorder="1" applyAlignment="1">
      <alignment horizontal="center" vertical="center" wrapText="1"/>
    </xf>
    <xf numFmtId="0" fontId="0" fillId="0" borderId="20" xfId="0" applyBorder="1" applyAlignment="1">
      <alignment vertical="center"/>
    </xf>
    <xf numFmtId="0" fontId="0" fillId="0" borderId="57" xfId="0" applyBorder="1" applyAlignment="1">
      <alignment horizontal="center" vertical="center" wrapText="1"/>
    </xf>
    <xf numFmtId="49" fontId="0" fillId="0" borderId="56" xfId="0" applyNumberFormat="1" applyBorder="1" applyAlignment="1">
      <alignment horizontal="left" vertical="center" wrapText="1"/>
    </xf>
    <xf numFmtId="49" fontId="0" fillId="0" borderId="27" xfId="0" applyNumberFormat="1" applyBorder="1" applyAlignment="1">
      <alignment horizontal="left" vertical="center" wrapText="1"/>
    </xf>
    <xf numFmtId="49" fontId="0" fillId="0" borderId="30" xfId="0" applyNumberFormat="1" applyBorder="1" applyAlignment="1">
      <alignment horizontal="left" vertical="center" wrapText="1"/>
    </xf>
    <xf numFmtId="49" fontId="9" fillId="0" borderId="15" xfId="0" applyNumberFormat="1" applyFont="1" applyBorder="1" applyAlignment="1">
      <alignment horizontal="right" vertical="center" wrapText="1"/>
    </xf>
    <xf numFmtId="176" fontId="9" fillId="0" borderId="57" xfId="0" applyNumberFormat="1" applyFont="1" applyBorder="1" applyAlignment="1">
      <alignment horizontal="right" vertical="center"/>
    </xf>
    <xf numFmtId="176" fontId="9" fillId="0" borderId="56" xfId="0" applyNumberFormat="1" applyFont="1" applyBorder="1" applyAlignment="1">
      <alignment horizontal="right" vertical="center"/>
    </xf>
    <xf numFmtId="49" fontId="9" fillId="0" borderId="41" xfId="0" applyNumberFormat="1" applyFont="1" applyBorder="1" applyAlignment="1">
      <alignment horizontal="right" vertical="center" wrapText="1"/>
    </xf>
    <xf numFmtId="176" fontId="9" fillId="0" borderId="62" xfId="0" applyNumberFormat="1" applyFont="1" applyBorder="1" applyAlignment="1">
      <alignment horizontal="right" vertical="center"/>
    </xf>
    <xf numFmtId="176" fontId="9" fillId="0" borderId="61" xfId="0" applyNumberFormat="1" applyFont="1" applyBorder="1" applyAlignment="1">
      <alignment horizontal="right" vertical="center"/>
    </xf>
    <xf numFmtId="0" fontId="9" fillId="0" borderId="11" xfId="0" applyFont="1" applyBorder="1" applyAlignment="1">
      <alignment horizontal="left" vertical="center"/>
    </xf>
    <xf numFmtId="0" fontId="11" fillId="0" borderId="0" xfId="0" applyFont="1" applyAlignment="1">
      <alignment horizontal="right" vertical="center" wrapText="1"/>
    </xf>
    <xf numFmtId="38" fontId="11" fillId="0" borderId="0" xfId="49" applyFont="1" applyFill="1" applyBorder="1" applyAlignment="1">
      <alignment horizontal="right" vertical="center" wrapText="1"/>
    </xf>
    <xf numFmtId="0" fontId="0" fillId="0" borderId="15" xfId="0" applyBorder="1" applyAlignment="1">
      <alignment vertical="center" wrapText="1"/>
    </xf>
    <xf numFmtId="49" fontId="9" fillId="0" borderId="15" xfId="0" applyNumberFormat="1" applyFont="1" applyBorder="1" applyAlignment="1">
      <alignment horizontal="center" vertical="center" wrapText="1"/>
    </xf>
    <xf numFmtId="49" fontId="9" fillId="0" borderId="41" xfId="0" applyNumberFormat="1"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49" fontId="5" fillId="0" borderId="16"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49" fontId="5" fillId="0" borderId="6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55" fontId="5" fillId="0" borderId="15" xfId="0" applyNumberFormat="1" applyFont="1" applyBorder="1" applyAlignment="1">
      <alignment horizontal="right" vertical="center"/>
    </xf>
    <xf numFmtId="49" fontId="0" fillId="0" borderId="25" xfId="0" applyNumberFormat="1" applyBorder="1" applyAlignment="1">
      <alignment horizontal="left" vertical="center" wrapText="1"/>
    </xf>
    <xf numFmtId="49" fontId="0" fillId="0" borderId="23" xfId="0" applyNumberFormat="1" applyBorder="1" applyAlignment="1">
      <alignment horizontal="left" vertical="center" wrapText="1"/>
    </xf>
    <xf numFmtId="176" fontId="9" fillId="0" borderId="57" xfId="0" applyNumberFormat="1" applyFont="1" applyBorder="1" applyAlignment="1">
      <alignment vertical="center"/>
    </xf>
    <xf numFmtId="176" fontId="9" fillId="0" borderId="56" xfId="0" applyNumberFormat="1" applyFont="1" applyBorder="1" applyAlignment="1">
      <alignment vertical="center"/>
    </xf>
    <xf numFmtId="176" fontId="9" fillId="0" borderId="27" xfId="0" applyNumberFormat="1" applyFont="1" applyBorder="1" applyAlignment="1">
      <alignment vertical="center"/>
    </xf>
    <xf numFmtId="176" fontId="9" fillId="0" borderId="27" xfId="49" applyNumberFormat="1" applyFont="1" applyBorder="1" applyAlignment="1">
      <alignment vertical="center"/>
    </xf>
    <xf numFmtId="176" fontId="9" fillId="0" borderId="30" xfId="49" applyNumberFormat="1" applyFont="1" applyBorder="1" applyAlignment="1">
      <alignment vertical="center"/>
    </xf>
    <xf numFmtId="176" fontId="9" fillId="0" borderId="62" xfId="0" applyNumberFormat="1" applyFont="1" applyBorder="1" applyAlignment="1">
      <alignment vertical="center"/>
    </xf>
    <xf numFmtId="176" fontId="9" fillId="0" borderId="61" xfId="0" applyNumberFormat="1" applyFont="1" applyBorder="1" applyAlignment="1">
      <alignment vertical="center"/>
    </xf>
    <xf numFmtId="176" fontId="9" fillId="0" borderId="43" xfId="0" applyNumberFormat="1" applyFont="1" applyBorder="1" applyAlignment="1">
      <alignment vertical="center"/>
    </xf>
    <xf numFmtId="176" fontId="9" fillId="0" borderId="43" xfId="49" applyNumberFormat="1" applyFont="1" applyBorder="1" applyAlignment="1">
      <alignment vertical="center"/>
    </xf>
    <xf numFmtId="176" fontId="9" fillId="0" borderId="46" xfId="49" applyNumberFormat="1" applyFont="1" applyBorder="1" applyAlignment="1">
      <alignment vertical="center"/>
    </xf>
    <xf numFmtId="0" fontId="9" fillId="0" borderId="0" xfId="49" applyNumberFormat="1" applyFont="1" applyBorder="1" applyAlignment="1">
      <alignment vertical="center"/>
    </xf>
    <xf numFmtId="0" fontId="9" fillId="0" borderId="0" xfId="0" applyFont="1" applyAlignment="1">
      <alignment horizontal="right" vertical="center" wrapText="1"/>
    </xf>
    <xf numFmtId="38" fontId="9" fillId="0" borderId="0" xfId="49" applyFont="1" applyBorder="1" applyAlignment="1">
      <alignment horizontal="right" vertical="center" wrapText="1"/>
    </xf>
    <xf numFmtId="0" fontId="5" fillId="0" borderId="70" xfId="0" applyFont="1" applyBorder="1" applyAlignment="1">
      <alignment vertical="center"/>
    </xf>
    <xf numFmtId="49" fontId="0" fillId="0" borderId="56" xfId="0" applyNumberFormat="1" applyBorder="1" applyAlignment="1">
      <alignment vertical="center" wrapText="1"/>
    </xf>
    <xf numFmtId="49" fontId="0" fillId="0" borderId="27" xfId="0" applyNumberFormat="1" applyBorder="1" applyAlignment="1">
      <alignment vertical="center" wrapText="1"/>
    </xf>
    <xf numFmtId="49" fontId="0" fillId="0" borderId="30" xfId="0" applyNumberFormat="1" applyBorder="1" applyAlignment="1">
      <alignment vertical="center" wrapText="1"/>
    </xf>
    <xf numFmtId="177" fontId="9" fillId="0" borderId="27" xfId="0" applyNumberFormat="1" applyFont="1" applyBorder="1" applyAlignment="1">
      <alignment vertical="center"/>
    </xf>
    <xf numFmtId="49" fontId="5" fillId="0" borderId="16" xfId="0" applyNumberFormat="1" applyFont="1" applyBorder="1" applyAlignment="1">
      <alignment vertical="center" wrapText="1"/>
    </xf>
    <xf numFmtId="49" fontId="5" fillId="0" borderId="48" xfId="0" applyNumberFormat="1" applyFont="1" applyBorder="1" applyAlignment="1">
      <alignment vertical="center" wrapText="1"/>
    </xf>
    <xf numFmtId="49" fontId="5" fillId="0" borderId="68" xfId="0" applyNumberFormat="1" applyFont="1" applyBorder="1" applyAlignment="1">
      <alignment vertical="center" wrapText="1"/>
    </xf>
    <xf numFmtId="0" fontId="0" fillId="0" borderId="15" xfId="0" applyBorder="1" applyAlignment="1">
      <alignment horizontal="left" vertical="center" wrapText="1"/>
    </xf>
    <xf numFmtId="0" fontId="9" fillId="0" borderId="0" xfId="0" applyFont="1" applyAlignment="1">
      <alignment vertical="center" wrapText="1"/>
    </xf>
    <xf numFmtId="49" fontId="0" fillId="0" borderId="71" xfId="0" applyNumberFormat="1" applyBorder="1" applyAlignment="1">
      <alignment horizontal="left" vertical="center" wrapText="1"/>
    </xf>
    <xf numFmtId="176" fontId="9" fillId="0" borderId="27" xfId="49" applyNumberFormat="1" applyFont="1" applyFill="1" applyBorder="1" applyAlignment="1">
      <alignment vertical="center"/>
    </xf>
    <xf numFmtId="176" fontId="9" fillId="0" borderId="30" xfId="0" applyNumberFormat="1" applyFont="1" applyBorder="1" applyAlignment="1">
      <alignment vertical="center"/>
    </xf>
    <xf numFmtId="176" fontId="9" fillId="0" borderId="43" xfId="49" applyNumberFormat="1" applyFont="1" applyFill="1" applyBorder="1" applyAlignment="1">
      <alignment vertical="center"/>
    </xf>
    <xf numFmtId="176" fontId="9" fillId="0" borderId="46" xfId="0" applyNumberFormat="1" applyFont="1" applyBorder="1" applyAlignment="1">
      <alignment vertical="center"/>
    </xf>
    <xf numFmtId="0" fontId="9" fillId="0" borderId="0" xfId="49" applyNumberFormat="1" applyFont="1" applyFill="1" applyBorder="1" applyAlignment="1">
      <alignment vertical="center"/>
    </xf>
    <xf numFmtId="0" fontId="5" fillId="0" borderId="0" xfId="0" applyFont="1" applyAlignment="1">
      <alignment horizontal="left"/>
    </xf>
    <xf numFmtId="0" fontId="16" fillId="0" borderId="15" xfId="0" applyFont="1" applyBorder="1" applyAlignment="1">
      <alignment vertical="center" wrapText="1"/>
    </xf>
    <xf numFmtId="0" fontId="16" fillId="0" borderId="57" xfId="0" applyFont="1" applyBorder="1" applyAlignment="1">
      <alignment horizontal="center" vertical="center" wrapText="1"/>
    </xf>
    <xf numFmtId="49" fontId="8" fillId="0" borderId="20" xfId="0" applyNumberFormat="1" applyFont="1" applyBorder="1" applyAlignment="1">
      <alignment vertical="center"/>
    </xf>
    <xf numFmtId="0" fontId="8" fillId="0" borderId="57" xfId="0" applyFont="1" applyBorder="1" applyAlignment="1">
      <alignment horizontal="center" vertical="center" wrapText="1"/>
    </xf>
    <xf numFmtId="0" fontId="5" fillId="0" borderId="0" xfId="0" applyFont="1" applyAlignment="1">
      <alignment/>
    </xf>
    <xf numFmtId="49" fontId="10" fillId="0" borderId="15" xfId="0" applyNumberFormat="1" applyFont="1" applyBorder="1" applyAlignment="1">
      <alignment vertical="center" wrapText="1"/>
    </xf>
    <xf numFmtId="0" fontId="10" fillId="0" borderId="5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33" xfId="0" applyFont="1" applyBorder="1" applyAlignment="1">
      <alignment horizontal="center" vertical="center"/>
    </xf>
    <xf numFmtId="0" fontId="8" fillId="0" borderId="21" xfId="0" applyFont="1" applyBorder="1" applyAlignment="1">
      <alignment vertical="center"/>
    </xf>
    <xf numFmtId="0" fontId="8" fillId="0" borderId="23" xfId="0" applyFont="1" applyBorder="1" applyAlignment="1">
      <alignment vertical="center"/>
    </xf>
    <xf numFmtId="0" fontId="8" fillId="0" borderId="25" xfId="0" applyFont="1" applyBorder="1" applyAlignment="1">
      <alignment vertical="center"/>
    </xf>
    <xf numFmtId="0" fontId="8" fillId="0" borderId="24" xfId="0" applyFont="1" applyBorder="1" applyAlignment="1">
      <alignment vertical="center"/>
    </xf>
    <xf numFmtId="0" fontId="8" fillId="0" borderId="22" xfId="0" applyFont="1" applyBorder="1" applyAlignment="1">
      <alignment vertical="center"/>
    </xf>
    <xf numFmtId="0" fontId="8" fillId="0" borderId="73" xfId="0" applyFont="1" applyBorder="1" applyAlignment="1">
      <alignment vertical="center"/>
    </xf>
    <xf numFmtId="0" fontId="8" fillId="0" borderId="26" xfId="0" applyFont="1" applyBorder="1" applyAlignment="1">
      <alignment vertical="center"/>
    </xf>
    <xf numFmtId="49" fontId="17" fillId="0" borderId="15" xfId="0" applyNumberFormat="1" applyFont="1" applyBorder="1" applyAlignment="1">
      <alignment vertical="center"/>
    </xf>
    <xf numFmtId="41" fontId="11" fillId="0" borderId="27" xfId="0" applyNumberFormat="1" applyFont="1" applyBorder="1" applyAlignment="1">
      <alignment vertical="center"/>
    </xf>
    <xf numFmtId="41" fontId="11" fillId="0" borderId="30" xfId="49" applyNumberFormat="1" applyFont="1" applyFill="1" applyBorder="1" applyAlignment="1">
      <alignment vertical="center"/>
    </xf>
    <xf numFmtId="41" fontId="11" fillId="0" borderId="28" xfId="49" applyNumberFormat="1" applyFont="1" applyFill="1" applyBorder="1" applyAlignment="1">
      <alignment vertical="center"/>
    </xf>
    <xf numFmtId="41" fontId="11" fillId="0" borderId="29" xfId="49" applyNumberFormat="1" applyFont="1" applyFill="1" applyBorder="1" applyAlignment="1">
      <alignment vertical="center"/>
    </xf>
    <xf numFmtId="41" fontId="11" fillId="0" borderId="27" xfId="49" applyNumberFormat="1" applyFont="1" applyFill="1" applyBorder="1" applyAlignment="1">
      <alignment vertical="center"/>
    </xf>
    <xf numFmtId="41" fontId="11" fillId="0" borderId="74" xfId="49" applyNumberFormat="1" applyFont="1" applyFill="1" applyBorder="1" applyAlignment="1">
      <alignment vertical="center"/>
    </xf>
    <xf numFmtId="41" fontId="11" fillId="0" borderId="0" xfId="49" applyNumberFormat="1" applyFont="1" applyFill="1" applyBorder="1" applyAlignment="1">
      <alignment vertical="center"/>
    </xf>
    <xf numFmtId="41" fontId="11" fillId="0" borderId="33" xfId="49" applyNumberFormat="1" applyFont="1" applyFill="1" applyBorder="1" applyAlignment="1">
      <alignment vertical="center"/>
    </xf>
    <xf numFmtId="41" fontId="11" fillId="0" borderId="31" xfId="0" applyNumberFormat="1" applyFont="1" applyBorder="1" applyAlignment="1">
      <alignment vertical="center"/>
    </xf>
    <xf numFmtId="176" fontId="11" fillId="0" borderId="32" xfId="0" applyNumberFormat="1" applyFont="1" applyBorder="1" applyAlignment="1">
      <alignment horizontal="right" vertical="center" shrinkToFit="1"/>
    </xf>
    <xf numFmtId="176" fontId="11" fillId="0" borderId="27" xfId="0" applyNumberFormat="1" applyFont="1" applyBorder="1" applyAlignment="1">
      <alignment horizontal="right" vertical="center" shrinkToFit="1"/>
    </xf>
    <xf numFmtId="176" fontId="11" fillId="0" borderId="30" xfId="49" applyNumberFormat="1" applyFont="1" applyFill="1" applyBorder="1" applyAlignment="1">
      <alignment horizontal="right" vertical="center" shrinkToFit="1"/>
    </xf>
    <xf numFmtId="176" fontId="11" fillId="0" borderId="56" xfId="0" applyNumberFormat="1" applyFont="1" applyBorder="1" applyAlignment="1">
      <alignment horizontal="right" vertical="center" shrinkToFit="1"/>
    </xf>
    <xf numFmtId="176" fontId="11" fillId="0" borderId="30" xfId="0" applyNumberFormat="1" applyFont="1" applyBorder="1" applyAlignment="1">
      <alignment horizontal="right" vertical="center" shrinkToFit="1"/>
    </xf>
    <xf numFmtId="176" fontId="11" fillId="0" borderId="74" xfId="49" applyNumberFormat="1" applyFont="1" applyFill="1" applyBorder="1" applyAlignment="1">
      <alignment horizontal="right" vertical="center" shrinkToFit="1"/>
    </xf>
    <xf numFmtId="176" fontId="11" fillId="0" borderId="27" xfId="49" applyNumberFormat="1" applyFont="1" applyFill="1" applyBorder="1" applyAlignment="1">
      <alignment horizontal="right" vertical="center" shrinkToFit="1"/>
    </xf>
    <xf numFmtId="176" fontId="11" fillId="0" borderId="31" xfId="49" applyNumberFormat="1" applyFont="1" applyFill="1" applyBorder="1" applyAlignment="1">
      <alignment horizontal="right" vertical="center" shrinkToFit="1"/>
    </xf>
    <xf numFmtId="49" fontId="11" fillId="0" borderId="34" xfId="0" applyNumberFormat="1" applyFont="1" applyBorder="1" applyAlignment="1">
      <alignment horizontal="right" vertical="center"/>
    </xf>
    <xf numFmtId="176" fontId="11" fillId="0" borderId="35" xfId="0" applyNumberFormat="1" applyFont="1" applyBorder="1" applyAlignment="1">
      <alignment horizontal="right" vertical="center" shrinkToFit="1"/>
    </xf>
    <xf numFmtId="176" fontId="11" fillId="0" borderId="36" xfId="0" applyNumberFormat="1" applyFont="1" applyBorder="1" applyAlignment="1">
      <alignment horizontal="right" vertical="center" shrinkToFit="1"/>
    </xf>
    <xf numFmtId="176" fontId="11" fillId="0" borderId="39" xfId="49" applyNumberFormat="1" applyFont="1" applyFill="1" applyBorder="1" applyAlignment="1">
      <alignment horizontal="right" vertical="center" shrinkToFit="1"/>
    </xf>
    <xf numFmtId="176" fontId="11" fillId="0" borderId="75" xfId="0" applyNumberFormat="1" applyFont="1" applyBorder="1" applyAlignment="1">
      <alignment horizontal="right" vertical="center" shrinkToFit="1"/>
    </xf>
    <xf numFmtId="176" fontId="11" fillId="0" borderId="39" xfId="0" applyNumberFormat="1" applyFont="1" applyBorder="1" applyAlignment="1">
      <alignment horizontal="right" vertical="center" shrinkToFit="1"/>
    </xf>
    <xf numFmtId="176" fontId="11" fillId="0" borderId="76" xfId="49" applyNumberFormat="1" applyFont="1" applyFill="1" applyBorder="1" applyAlignment="1">
      <alignment horizontal="right" vertical="center" shrinkToFit="1"/>
    </xf>
    <xf numFmtId="176" fontId="11" fillId="0" borderId="36" xfId="49" applyNumberFormat="1" applyFont="1" applyFill="1" applyBorder="1" applyAlignment="1">
      <alignment horizontal="right" vertical="center" shrinkToFit="1"/>
    </xf>
    <xf numFmtId="176" fontId="11" fillId="0" borderId="40" xfId="49" applyNumberFormat="1" applyFont="1" applyFill="1" applyBorder="1" applyAlignment="1">
      <alignment horizontal="right" vertical="center" shrinkToFit="1"/>
    </xf>
    <xf numFmtId="41" fontId="11" fillId="0" borderId="0" xfId="49" applyNumberFormat="1" applyFont="1" applyFill="1" applyBorder="1" applyAlignment="1">
      <alignment horizontal="right" vertical="center"/>
    </xf>
    <xf numFmtId="176" fontId="11" fillId="0" borderId="42" xfId="0" applyNumberFormat="1" applyFont="1" applyBorder="1" applyAlignment="1">
      <alignment horizontal="right" vertical="center" shrinkToFit="1"/>
    </xf>
    <xf numFmtId="176" fontId="11" fillId="0" borderId="43" xfId="0" applyNumberFormat="1" applyFont="1" applyBorder="1" applyAlignment="1">
      <alignment horizontal="right" vertical="center" shrinkToFit="1"/>
    </xf>
    <xf numFmtId="176" fontId="11" fillId="0" borderId="46" xfId="49" applyNumberFormat="1" applyFont="1" applyFill="1" applyBorder="1" applyAlignment="1">
      <alignment horizontal="right" vertical="center" shrinkToFit="1"/>
    </xf>
    <xf numFmtId="176" fontId="11" fillId="0" borderId="61" xfId="0" applyNumberFormat="1" applyFont="1" applyBorder="1" applyAlignment="1">
      <alignment horizontal="right" vertical="center" shrinkToFit="1"/>
    </xf>
    <xf numFmtId="176" fontId="11" fillId="0" borderId="46" xfId="0" applyNumberFormat="1" applyFont="1" applyBorder="1" applyAlignment="1">
      <alignment horizontal="right" vertical="center" shrinkToFit="1"/>
    </xf>
    <xf numFmtId="176" fontId="11" fillId="0" borderId="77" xfId="49" applyNumberFormat="1" applyFont="1" applyFill="1" applyBorder="1" applyAlignment="1">
      <alignment horizontal="right" vertical="center" shrinkToFit="1"/>
    </xf>
    <xf numFmtId="176" fontId="11" fillId="0" borderId="43" xfId="49" applyNumberFormat="1" applyFont="1" applyFill="1" applyBorder="1" applyAlignment="1">
      <alignment horizontal="right" vertical="center" shrinkToFit="1"/>
    </xf>
    <xf numFmtId="176" fontId="11" fillId="0" borderId="47" xfId="49" applyNumberFormat="1" applyFont="1" applyFill="1" applyBorder="1" applyAlignment="1">
      <alignment horizontal="right" vertical="center" shrinkToFit="1"/>
    </xf>
    <xf numFmtId="38" fontId="7" fillId="0" borderId="0" xfId="49" applyFont="1" applyFill="1" applyBorder="1" applyAlignment="1" quotePrefix="1">
      <alignment horizontal="right" vertical="center"/>
    </xf>
    <xf numFmtId="38" fontId="7" fillId="0" borderId="0" xfId="49" applyFont="1" applyFill="1" applyBorder="1" applyAlignment="1">
      <alignment vertical="center"/>
    </xf>
    <xf numFmtId="41" fontId="7" fillId="0" borderId="0" xfId="0" applyNumberFormat="1" applyFont="1" applyAlignment="1">
      <alignment horizontal="right" vertical="center"/>
    </xf>
    <xf numFmtId="0" fontId="7" fillId="0" borderId="0" xfId="0" applyFont="1" applyAlignment="1">
      <alignment horizontal="left" vertical="center"/>
    </xf>
    <xf numFmtId="0" fontId="18" fillId="0" borderId="0" xfId="0" applyFont="1" applyAlignment="1">
      <alignment horizontal="left" vertical="center"/>
    </xf>
    <xf numFmtId="0" fontId="7" fillId="0" borderId="33" xfId="0" applyFont="1" applyBorder="1" applyAlignment="1">
      <alignment vertical="center"/>
    </xf>
    <xf numFmtId="0" fontId="8" fillId="0" borderId="33" xfId="0" applyFont="1" applyBorder="1" applyAlignment="1">
      <alignment vertical="center"/>
    </xf>
    <xf numFmtId="41" fontId="11" fillId="0" borderId="29" xfId="0" applyNumberFormat="1" applyFont="1" applyBorder="1" applyAlignment="1">
      <alignment vertical="center"/>
    </xf>
    <xf numFmtId="41" fontId="11" fillId="0" borderId="30" xfId="0" applyNumberFormat="1" applyFont="1" applyBorder="1" applyAlignment="1">
      <alignment vertical="center"/>
    </xf>
    <xf numFmtId="41" fontId="11" fillId="0" borderId="28" xfId="0" applyNumberFormat="1" applyFont="1" applyBorder="1" applyAlignment="1">
      <alignment vertical="center"/>
    </xf>
    <xf numFmtId="41" fontId="11" fillId="0" borderId="33" xfId="0" applyNumberFormat="1" applyFont="1" applyBorder="1" applyAlignment="1">
      <alignment vertical="center"/>
    </xf>
    <xf numFmtId="0" fontId="11" fillId="0" borderId="33" xfId="0" applyFont="1" applyBorder="1" applyAlignment="1">
      <alignment vertical="center"/>
    </xf>
    <xf numFmtId="176" fontId="11" fillId="0" borderId="32" xfId="0" applyNumberFormat="1" applyFont="1" applyBorder="1" applyAlignment="1">
      <alignment horizontal="right" vertical="center"/>
    </xf>
    <xf numFmtId="176" fontId="11" fillId="0" borderId="27" xfId="0" applyNumberFormat="1" applyFont="1" applyBorder="1" applyAlignment="1">
      <alignment horizontal="right" vertical="center"/>
    </xf>
    <xf numFmtId="176" fontId="11" fillId="0" borderId="56" xfId="0" applyNumberFormat="1" applyFont="1" applyBorder="1" applyAlignment="1">
      <alignment horizontal="right" vertical="center"/>
    </xf>
    <xf numFmtId="176" fontId="11" fillId="0" borderId="30" xfId="0" applyNumberFormat="1" applyFont="1" applyBorder="1" applyAlignment="1">
      <alignment horizontal="right" vertical="center"/>
    </xf>
    <xf numFmtId="176" fontId="11" fillId="0" borderId="74" xfId="49" applyNumberFormat="1" applyFont="1" applyFill="1" applyBorder="1" applyAlignment="1">
      <alignment horizontal="right" vertical="center"/>
    </xf>
    <xf numFmtId="176" fontId="11" fillId="0" borderId="29" xfId="49" applyNumberFormat="1" applyFont="1" applyFill="1" applyBorder="1" applyAlignment="1">
      <alignment horizontal="right" vertical="center"/>
    </xf>
    <xf numFmtId="176" fontId="11" fillId="0" borderId="27" xfId="49" applyNumberFormat="1" applyFont="1" applyFill="1" applyBorder="1" applyAlignment="1">
      <alignment horizontal="right" vertical="center"/>
    </xf>
    <xf numFmtId="176" fontId="11" fillId="0" borderId="30" xfId="49" applyNumberFormat="1" applyFont="1" applyFill="1" applyBorder="1" applyAlignment="1">
      <alignment horizontal="right" vertical="center"/>
    </xf>
    <xf numFmtId="38" fontId="11" fillId="0" borderId="33" xfId="0" applyNumberFormat="1" applyFont="1" applyBorder="1" applyAlignment="1">
      <alignment horizontal="right" vertical="center"/>
    </xf>
    <xf numFmtId="176" fontId="11" fillId="0" borderId="31" xfId="49" applyNumberFormat="1" applyFont="1" applyFill="1" applyBorder="1" applyAlignment="1">
      <alignment horizontal="right" vertical="center"/>
    </xf>
    <xf numFmtId="176" fontId="11" fillId="0" borderId="35" xfId="0" applyNumberFormat="1" applyFont="1" applyBorder="1" applyAlignment="1">
      <alignment horizontal="right" vertical="center"/>
    </xf>
    <xf numFmtId="176" fontId="11" fillId="0" borderId="36" xfId="0" applyNumberFormat="1" applyFont="1" applyBorder="1" applyAlignment="1">
      <alignment horizontal="right" vertical="center"/>
    </xf>
    <xf numFmtId="176" fontId="11" fillId="0" borderId="75" xfId="0" applyNumberFormat="1" applyFont="1" applyBorder="1" applyAlignment="1">
      <alignment horizontal="right" vertical="center"/>
    </xf>
    <xf numFmtId="176" fontId="11" fillId="0" borderId="39" xfId="0" applyNumberFormat="1" applyFont="1" applyBorder="1" applyAlignment="1">
      <alignment horizontal="right" vertical="center"/>
    </xf>
    <xf numFmtId="176" fontId="11" fillId="0" borderId="76" xfId="49" applyNumberFormat="1" applyFont="1" applyFill="1" applyBorder="1" applyAlignment="1">
      <alignment horizontal="right" vertical="center"/>
    </xf>
    <xf numFmtId="176" fontId="11" fillId="0" borderId="78" xfId="49" applyNumberFormat="1" applyFont="1" applyFill="1" applyBorder="1" applyAlignment="1">
      <alignment horizontal="right" vertical="center"/>
    </xf>
    <xf numFmtId="176" fontId="11" fillId="0" borderId="36" xfId="49" applyNumberFormat="1" applyFont="1" applyFill="1" applyBorder="1" applyAlignment="1">
      <alignment horizontal="right" vertical="center"/>
    </xf>
    <xf numFmtId="176" fontId="11" fillId="0" borderId="39" xfId="49" applyNumberFormat="1" applyFont="1" applyFill="1" applyBorder="1" applyAlignment="1">
      <alignment horizontal="right" vertical="center"/>
    </xf>
    <xf numFmtId="176" fontId="11" fillId="0" borderId="40" xfId="49" applyNumberFormat="1" applyFont="1" applyFill="1" applyBorder="1" applyAlignment="1">
      <alignment horizontal="right" vertical="center"/>
    </xf>
    <xf numFmtId="38" fontId="11" fillId="0" borderId="0" xfId="0" applyNumberFormat="1" applyFont="1" applyAlignment="1">
      <alignment horizontal="right" vertical="center"/>
    </xf>
    <xf numFmtId="38" fontId="11" fillId="0" borderId="0" xfId="49" applyFont="1" applyFill="1" applyBorder="1" applyAlignment="1">
      <alignment horizontal="right" vertical="center"/>
    </xf>
    <xf numFmtId="176" fontId="11" fillId="0" borderId="42" xfId="0" applyNumberFormat="1" applyFont="1" applyBorder="1" applyAlignment="1">
      <alignment horizontal="right" vertical="center"/>
    </xf>
    <xf numFmtId="176" fontId="11" fillId="0" borderId="43" xfId="0" applyNumberFormat="1" applyFont="1" applyBorder="1" applyAlignment="1">
      <alignment horizontal="right" vertical="center"/>
    </xf>
    <xf numFmtId="176" fontId="11" fillId="0" borderId="61" xfId="0" applyNumberFormat="1" applyFont="1" applyBorder="1" applyAlignment="1">
      <alignment horizontal="right" vertical="center"/>
    </xf>
    <xf numFmtId="176" fontId="11" fillId="0" borderId="46" xfId="0" applyNumberFormat="1" applyFont="1" applyBorder="1" applyAlignment="1">
      <alignment horizontal="right" vertical="center"/>
    </xf>
    <xf numFmtId="176" fontId="11" fillId="0" borderId="77" xfId="49" applyNumberFormat="1" applyFont="1" applyFill="1" applyBorder="1" applyAlignment="1">
      <alignment horizontal="right" vertical="center"/>
    </xf>
    <xf numFmtId="176" fontId="11" fillId="0" borderId="79" xfId="49" applyNumberFormat="1" applyFont="1" applyFill="1" applyBorder="1" applyAlignment="1">
      <alignment horizontal="right" vertical="center"/>
    </xf>
    <xf numFmtId="176" fontId="11" fillId="0" borderId="43" xfId="49" applyNumberFormat="1" applyFont="1" applyFill="1" applyBorder="1" applyAlignment="1">
      <alignment horizontal="right" vertical="center"/>
    </xf>
    <xf numFmtId="176" fontId="11" fillId="0" borderId="46" xfId="49" applyNumberFormat="1" applyFont="1" applyFill="1" applyBorder="1" applyAlignment="1">
      <alignment horizontal="right" vertical="center"/>
    </xf>
    <xf numFmtId="176" fontId="11" fillId="0" borderId="47" xfId="49" applyNumberFormat="1" applyFont="1" applyFill="1" applyBorder="1" applyAlignment="1">
      <alignment horizontal="right" vertical="center"/>
    </xf>
    <xf numFmtId="0" fontId="7" fillId="0" borderId="0" xfId="0" applyFont="1" applyAlignment="1">
      <alignment horizontal="left" vertical="top"/>
    </xf>
    <xf numFmtId="41" fontId="7" fillId="0" borderId="0" xfId="0" applyNumberFormat="1" applyFont="1" applyAlignment="1">
      <alignment horizontal="left" vertical="top"/>
    </xf>
    <xf numFmtId="0" fontId="16" fillId="0" borderId="0" xfId="0" applyFont="1" applyAlignment="1">
      <alignment horizontal="center" vertical="center"/>
    </xf>
    <xf numFmtId="0" fontId="5" fillId="0" borderId="0" xfId="0" applyFont="1" applyAlignment="1">
      <alignment horizontal="left" vertical="center"/>
    </xf>
    <xf numFmtId="0" fontId="5" fillId="0" borderId="80" xfId="0" applyFont="1" applyBorder="1" applyAlignment="1">
      <alignment horizontal="left" vertical="center"/>
    </xf>
    <xf numFmtId="0" fontId="0" fillId="0" borderId="52" xfId="0" applyFont="1" applyBorder="1" applyAlignment="1">
      <alignment vertical="center"/>
    </xf>
    <xf numFmtId="0" fontId="19" fillId="0" borderId="10" xfId="0" applyFont="1" applyBorder="1" applyAlignment="1">
      <alignment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19" fillId="0" borderId="15" xfId="0" applyFont="1" applyBorder="1" applyAlignment="1">
      <alignment vertical="center"/>
    </xf>
    <xf numFmtId="0" fontId="20" fillId="0" borderId="17" xfId="0" applyFont="1" applyBorder="1" applyAlignment="1">
      <alignment vertical="center" wrapText="1"/>
    </xf>
    <xf numFmtId="0" fontId="20" fillId="0" borderId="54" xfId="0" applyFont="1" applyBorder="1" applyAlignment="1">
      <alignment vertical="center" wrapText="1"/>
    </xf>
    <xf numFmtId="0" fontId="19" fillId="0" borderId="55" xfId="0" applyFont="1" applyBorder="1" applyAlignment="1">
      <alignment vertical="center"/>
    </xf>
    <xf numFmtId="0" fontId="20" fillId="0" borderId="19" xfId="0" applyFont="1" applyBorder="1" applyAlignment="1">
      <alignment horizontal="center" vertical="center" wrapText="1"/>
    </xf>
    <xf numFmtId="0" fontId="20" fillId="0" borderId="18" xfId="0" applyFont="1" applyBorder="1" applyAlignment="1">
      <alignment horizontal="center" vertical="center" wrapText="1"/>
    </xf>
    <xf numFmtId="49" fontId="8" fillId="0" borderId="15" xfId="0" applyNumberFormat="1" applyFont="1" applyBorder="1" applyAlignment="1">
      <alignment horizontal="right" vertical="center"/>
    </xf>
    <xf numFmtId="0" fontId="10" fillId="0" borderId="56" xfId="0" applyFont="1" applyBorder="1" applyAlignment="1">
      <alignment horizontal="left" vertical="center" wrapText="1"/>
    </xf>
    <xf numFmtId="0" fontId="10" fillId="0" borderId="27" xfId="0" applyFont="1" applyBorder="1" applyAlignment="1">
      <alignment horizontal="left" vertical="center" wrapText="1"/>
    </xf>
    <xf numFmtId="0" fontId="10" fillId="0" borderId="30" xfId="0" applyFont="1" applyBorder="1" applyAlignment="1">
      <alignment horizontal="left" vertical="center" wrapText="1"/>
    </xf>
    <xf numFmtId="41" fontId="9" fillId="0" borderId="56" xfId="0" applyNumberFormat="1" applyFont="1" applyBorder="1" applyAlignment="1">
      <alignment vertical="center"/>
    </xf>
    <xf numFmtId="41" fontId="9" fillId="0" borderId="27" xfId="0" applyNumberFormat="1" applyFont="1" applyBorder="1" applyAlignment="1">
      <alignment vertical="center"/>
    </xf>
    <xf numFmtId="41" fontId="9" fillId="0" borderId="30" xfId="0" applyNumberFormat="1" applyFont="1" applyBorder="1" applyAlignment="1">
      <alignment vertical="center"/>
    </xf>
    <xf numFmtId="0" fontId="17" fillId="0" borderId="0" xfId="0" applyFont="1" applyAlignment="1">
      <alignment vertical="center"/>
    </xf>
    <xf numFmtId="0" fontId="17" fillId="0" borderId="15" xfId="0" applyFont="1" applyBorder="1" applyAlignment="1">
      <alignment vertical="center"/>
    </xf>
    <xf numFmtId="41" fontId="9" fillId="0" borderId="57" xfId="0" applyNumberFormat="1" applyFont="1" applyBorder="1" applyAlignment="1">
      <alignment vertical="center"/>
    </xf>
    <xf numFmtId="176" fontId="9" fillId="0" borderId="56" xfId="0" applyNumberFormat="1" applyFont="1" applyBorder="1" applyAlignment="1">
      <alignment vertical="center" shrinkToFit="1"/>
    </xf>
    <xf numFmtId="176" fontId="9" fillId="0" borderId="27" xfId="0" applyNumberFormat="1" applyFont="1" applyBorder="1" applyAlignment="1">
      <alignment vertical="center" shrinkToFit="1"/>
    </xf>
    <xf numFmtId="176" fontId="9" fillId="0" borderId="30" xfId="0" applyNumberFormat="1" applyFont="1" applyBorder="1" applyAlignment="1">
      <alignment vertical="center" shrinkToFit="1"/>
    </xf>
    <xf numFmtId="176" fontId="9" fillId="0" borderId="57" xfId="0" applyNumberFormat="1" applyFont="1" applyBorder="1" applyAlignment="1">
      <alignment vertical="center" shrinkToFit="1"/>
    </xf>
    <xf numFmtId="176" fontId="9" fillId="0" borderId="58" xfId="0" applyNumberFormat="1" applyFont="1" applyBorder="1" applyAlignment="1">
      <alignment vertical="center" shrinkToFit="1"/>
    </xf>
    <xf numFmtId="41" fontId="9" fillId="0" borderId="54" xfId="0" applyNumberFormat="1" applyFont="1" applyBorder="1" applyAlignment="1">
      <alignment vertical="center"/>
    </xf>
    <xf numFmtId="41" fontId="9" fillId="0" borderId="59" xfId="0" applyNumberFormat="1" applyFont="1" applyBorder="1" applyAlignment="1">
      <alignment vertical="center"/>
    </xf>
    <xf numFmtId="41" fontId="9" fillId="0" borderId="60" xfId="0" applyNumberFormat="1" applyFont="1" applyBorder="1" applyAlignment="1">
      <alignment vertical="center"/>
    </xf>
    <xf numFmtId="176" fontId="9" fillId="0" borderId="32" xfId="0" applyNumberFormat="1" applyFont="1" applyBorder="1" applyAlignment="1">
      <alignment vertical="center" shrinkToFit="1"/>
    </xf>
    <xf numFmtId="177" fontId="9" fillId="0" borderId="27" xfId="0" applyNumberFormat="1" applyFont="1" applyBorder="1" applyAlignment="1">
      <alignment vertical="center" shrinkToFit="1"/>
    </xf>
    <xf numFmtId="176" fontId="9" fillId="0" borderId="42" xfId="0" applyNumberFormat="1" applyFont="1" applyBorder="1" applyAlignment="1">
      <alignment vertical="center" shrinkToFit="1"/>
    </xf>
    <xf numFmtId="176" fontId="9" fillId="0" borderId="43" xfId="0" applyNumberFormat="1" applyFont="1" applyBorder="1" applyAlignment="1">
      <alignment vertical="center" shrinkToFit="1"/>
    </xf>
    <xf numFmtId="176" fontId="9" fillId="0" borderId="46" xfId="0" applyNumberFormat="1" applyFont="1" applyBorder="1" applyAlignment="1">
      <alignment vertical="center" shrinkToFit="1"/>
    </xf>
    <xf numFmtId="176" fontId="9" fillId="0" borderId="62" xfId="0" applyNumberFormat="1" applyFont="1" applyBorder="1" applyAlignment="1">
      <alignment vertical="center" shrinkToFit="1"/>
    </xf>
    <xf numFmtId="0" fontId="7" fillId="0" borderId="10" xfId="0" applyFont="1" applyBorder="1" applyAlignment="1">
      <alignment vertical="center"/>
    </xf>
    <xf numFmtId="0" fontId="7" fillId="0" borderId="15" xfId="0" applyFont="1" applyBorder="1" applyAlignment="1">
      <alignment vertical="center"/>
    </xf>
    <xf numFmtId="0" fontId="7" fillId="0" borderId="49" xfId="0" applyFont="1" applyBorder="1" applyAlignment="1">
      <alignment horizontal="center" vertical="center" wrapText="1"/>
    </xf>
    <xf numFmtId="49" fontId="10" fillId="0" borderId="15" xfId="0" applyNumberFormat="1" applyFont="1" applyBorder="1" applyAlignment="1">
      <alignment vertical="center"/>
    </xf>
    <xf numFmtId="176" fontId="11" fillId="0" borderId="50" xfId="49" applyNumberFormat="1" applyFont="1" applyFill="1" applyBorder="1" applyAlignment="1">
      <alignment horizontal="right" vertical="center"/>
    </xf>
    <xf numFmtId="176" fontId="11" fillId="0" borderId="28" xfId="49" applyNumberFormat="1" applyFont="1" applyFill="1" applyBorder="1" applyAlignment="1">
      <alignment horizontal="right" vertical="center"/>
    </xf>
    <xf numFmtId="176" fontId="11" fillId="0" borderId="74" xfId="0" applyNumberFormat="1" applyFont="1" applyBorder="1" applyAlignment="1">
      <alignment horizontal="right" vertical="center"/>
    </xf>
    <xf numFmtId="38" fontId="11" fillId="0" borderId="33" xfId="0" applyNumberFormat="1" applyFont="1" applyBorder="1" applyAlignment="1">
      <alignment vertical="center"/>
    </xf>
    <xf numFmtId="176" fontId="11" fillId="0" borderId="51" xfId="49" applyNumberFormat="1" applyFont="1" applyFill="1" applyBorder="1" applyAlignment="1">
      <alignment horizontal="right" vertical="center"/>
    </xf>
    <xf numFmtId="176" fontId="11" fillId="0" borderId="38" xfId="49" applyNumberFormat="1" applyFont="1" applyFill="1" applyBorder="1" applyAlignment="1">
      <alignment horizontal="right" vertical="center"/>
    </xf>
    <xf numFmtId="176" fontId="11" fillId="0" borderId="76" xfId="0" applyNumberFormat="1" applyFont="1" applyBorder="1" applyAlignment="1">
      <alignment horizontal="right" vertical="center"/>
    </xf>
    <xf numFmtId="176" fontId="11" fillId="0" borderId="52" xfId="49" applyNumberFormat="1" applyFont="1" applyFill="1" applyBorder="1" applyAlignment="1">
      <alignment horizontal="right" vertical="center"/>
    </xf>
    <xf numFmtId="176" fontId="11" fillId="0" borderId="45" xfId="49" applyNumberFormat="1" applyFont="1" applyFill="1" applyBorder="1" applyAlignment="1">
      <alignment horizontal="right" vertical="center"/>
    </xf>
    <xf numFmtId="176" fontId="11" fillId="0" borderId="77" xfId="0" applyNumberFormat="1" applyFont="1" applyBorder="1" applyAlignment="1">
      <alignment horizontal="right" vertical="center"/>
    </xf>
    <xf numFmtId="0" fontId="7" fillId="0" borderId="0" xfId="49" applyNumberFormat="1" applyFont="1" applyFill="1" applyBorder="1" applyAlignment="1">
      <alignment vertical="center"/>
    </xf>
    <xf numFmtId="38" fontId="7" fillId="0" borderId="0" xfId="0" applyNumberFormat="1" applyFont="1" applyAlignment="1">
      <alignment horizontal="right" vertical="center"/>
    </xf>
    <xf numFmtId="0" fontId="7" fillId="0" borderId="0" xfId="0" applyFont="1" applyAlignment="1">
      <alignment horizontal="left" vertical="top" wrapText="1"/>
    </xf>
    <xf numFmtId="0" fontId="5" fillId="0" borderId="55" xfId="0" applyFont="1" applyBorder="1" applyAlignment="1">
      <alignment vertical="center"/>
    </xf>
    <xf numFmtId="49" fontId="11" fillId="0" borderId="15" xfId="0" applyNumberFormat="1" applyFont="1" applyBorder="1" applyAlignment="1">
      <alignment vertical="center"/>
    </xf>
    <xf numFmtId="176" fontId="11" fillId="0" borderId="50" xfId="0" applyNumberFormat="1" applyFont="1" applyBorder="1" applyAlignment="1">
      <alignment horizontal="right" vertical="center"/>
    </xf>
    <xf numFmtId="176" fontId="11" fillId="0" borderId="33" xfId="0" applyNumberFormat="1" applyFont="1" applyBorder="1" applyAlignment="1">
      <alignment horizontal="right" vertical="center"/>
    </xf>
    <xf numFmtId="176" fontId="11" fillId="0" borderId="28" xfId="0" applyNumberFormat="1" applyFont="1" applyBorder="1" applyAlignment="1">
      <alignment horizontal="right" vertical="center"/>
    </xf>
    <xf numFmtId="176" fontId="11" fillId="0" borderId="33" xfId="49" applyNumberFormat="1" applyFont="1" applyFill="1" applyBorder="1" applyAlignment="1">
      <alignment horizontal="right" vertical="center"/>
    </xf>
    <xf numFmtId="38" fontId="11" fillId="0" borderId="31" xfId="0" applyNumberFormat="1" applyFont="1" applyBorder="1" applyAlignment="1">
      <alignment vertical="center"/>
    </xf>
    <xf numFmtId="176" fontId="11" fillId="0" borderId="31" xfId="0" applyNumberFormat="1" applyFont="1" applyBorder="1" applyAlignment="1">
      <alignment horizontal="right" vertical="center"/>
    </xf>
    <xf numFmtId="176" fontId="11" fillId="0" borderId="51" xfId="0" applyNumberFormat="1" applyFont="1" applyBorder="1" applyAlignment="1">
      <alignment horizontal="right" vertical="center"/>
    </xf>
    <xf numFmtId="176" fontId="11" fillId="0" borderId="37" xfId="0" applyNumberFormat="1" applyFont="1" applyBorder="1" applyAlignment="1">
      <alignment horizontal="right" vertical="center"/>
    </xf>
    <xf numFmtId="176" fontId="11" fillId="0" borderId="38" xfId="0" applyNumberFormat="1" applyFont="1" applyBorder="1" applyAlignment="1">
      <alignment horizontal="right" vertical="center"/>
    </xf>
    <xf numFmtId="176" fontId="11" fillId="0" borderId="37" xfId="49" applyNumberFormat="1" applyFont="1" applyFill="1" applyBorder="1" applyAlignment="1">
      <alignment horizontal="right" vertical="center"/>
    </xf>
    <xf numFmtId="176" fontId="11" fillId="0" borderId="40" xfId="0" applyNumberFormat="1" applyFont="1" applyBorder="1" applyAlignment="1">
      <alignment horizontal="right" vertical="center"/>
    </xf>
    <xf numFmtId="176" fontId="11" fillId="0" borderId="52" xfId="0" applyNumberFormat="1" applyFont="1" applyBorder="1" applyAlignment="1">
      <alignment horizontal="right" vertical="center"/>
    </xf>
    <xf numFmtId="176" fontId="11" fillId="0" borderId="44" xfId="0" applyNumberFormat="1" applyFont="1" applyBorder="1" applyAlignment="1">
      <alignment horizontal="right" vertical="center"/>
    </xf>
    <xf numFmtId="176" fontId="11" fillId="0" borderId="45" xfId="0" applyNumberFormat="1" applyFont="1" applyBorder="1" applyAlignment="1">
      <alignment horizontal="right" vertical="center"/>
    </xf>
    <xf numFmtId="176" fontId="11" fillId="0" borderId="44" xfId="49" applyNumberFormat="1" applyFont="1" applyFill="1" applyBorder="1" applyAlignment="1">
      <alignment horizontal="right" vertical="center"/>
    </xf>
    <xf numFmtId="176" fontId="11" fillId="0" borderId="47" xfId="0" applyNumberFormat="1" applyFont="1" applyBorder="1" applyAlignment="1">
      <alignment horizontal="right" vertical="center"/>
    </xf>
    <xf numFmtId="0" fontId="7" fillId="0" borderId="0" xfId="0" applyFont="1" applyAlignment="1">
      <alignment vertical="top"/>
    </xf>
    <xf numFmtId="38" fontId="9" fillId="0" borderId="0" xfId="49" applyFont="1" applyFill="1" applyBorder="1" applyAlignment="1">
      <alignment vertical="center"/>
    </xf>
    <xf numFmtId="38" fontId="9" fillId="0" borderId="0" xfId="0" applyNumberFormat="1" applyFont="1" applyAlignment="1">
      <alignment vertical="center"/>
    </xf>
    <xf numFmtId="0" fontId="11" fillId="0" borderId="81" xfId="0" applyFont="1" applyBorder="1" applyAlignment="1">
      <alignment vertical="center"/>
    </xf>
    <xf numFmtId="0" fontId="11" fillId="0" borderId="28" xfId="0" applyFont="1" applyBorder="1" applyAlignment="1">
      <alignment vertical="center"/>
    </xf>
    <xf numFmtId="0" fontId="11" fillId="0" borderId="82" xfId="0" applyFont="1" applyBorder="1" applyAlignment="1">
      <alignment vertical="center"/>
    </xf>
    <xf numFmtId="49" fontId="9" fillId="0" borderId="20" xfId="0" applyNumberFormat="1" applyFont="1" applyBorder="1" applyAlignment="1">
      <alignment vertical="center"/>
    </xf>
    <xf numFmtId="0" fontId="10" fillId="0" borderId="28" xfId="0" applyFont="1" applyBorder="1" applyAlignment="1">
      <alignment vertical="center"/>
    </xf>
    <xf numFmtId="176" fontId="9" fillId="0" borderId="58" xfId="0" applyNumberFormat="1" applyFont="1" applyBorder="1" applyAlignment="1">
      <alignment vertical="center"/>
    </xf>
    <xf numFmtId="41" fontId="9" fillId="0" borderId="57" xfId="0" applyNumberFormat="1" applyFont="1" applyBorder="1" applyAlignment="1">
      <alignment horizontal="right" vertical="center" wrapText="1"/>
    </xf>
    <xf numFmtId="176" fontId="9" fillId="0" borderId="32" xfId="0" applyNumberFormat="1" applyFont="1" applyBorder="1" applyAlignment="1">
      <alignment vertical="center"/>
    </xf>
    <xf numFmtId="176" fontId="9" fillId="0" borderId="42" xfId="0" applyNumberFormat="1" applyFont="1" applyBorder="1" applyAlignment="1">
      <alignment vertical="center"/>
    </xf>
    <xf numFmtId="55" fontId="11" fillId="0" borderId="0" xfId="0" applyNumberFormat="1" applyFont="1" applyAlignment="1">
      <alignment horizontal="right" vertical="center"/>
    </xf>
    <xf numFmtId="0" fontId="5" fillId="0" borderId="0" xfId="61" applyFont="1">
      <alignment vertical="center"/>
      <protection/>
    </xf>
    <xf numFmtId="176" fontId="9" fillId="0" borderId="27" xfId="49" applyNumberFormat="1" applyFont="1" applyBorder="1" applyAlignment="1">
      <alignment vertical="center" shrinkToFit="1"/>
    </xf>
    <xf numFmtId="176" fontId="9" fillId="0" borderId="30" xfId="49" applyNumberFormat="1" applyFont="1" applyBorder="1" applyAlignment="1">
      <alignment vertical="center" shrinkToFit="1"/>
    </xf>
    <xf numFmtId="176" fontId="9" fillId="0" borderId="61" xfId="0" applyNumberFormat="1" applyFont="1" applyBorder="1" applyAlignment="1">
      <alignment vertical="center" shrinkToFit="1"/>
    </xf>
    <xf numFmtId="176" fontId="9" fillId="0" borderId="43" xfId="49" applyNumberFormat="1" applyFont="1" applyBorder="1" applyAlignment="1">
      <alignment vertical="center" shrinkToFit="1"/>
    </xf>
    <xf numFmtId="176" fontId="9" fillId="0" borderId="46" xfId="49" applyNumberFormat="1" applyFont="1" applyBorder="1" applyAlignment="1">
      <alignment vertical="center" shrinkToFit="1"/>
    </xf>
    <xf numFmtId="0" fontId="9" fillId="0" borderId="0" xfId="0" applyFont="1" applyAlignment="1" quotePrefix="1">
      <alignment horizontal="left" vertical="center"/>
    </xf>
    <xf numFmtId="0" fontId="9" fillId="0" borderId="6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0" xfId="0" applyFont="1" applyAlignment="1">
      <alignment vertical="center"/>
    </xf>
    <xf numFmtId="0" fontId="0" fillId="0" borderId="0" xfId="0" applyAlignment="1">
      <alignment vertical="center" wrapText="1"/>
    </xf>
    <xf numFmtId="176" fontId="9" fillId="0" borderId="31" xfId="0" applyNumberFormat="1" applyFont="1" applyBorder="1" applyAlignment="1">
      <alignment horizontal="right" vertical="center"/>
    </xf>
    <xf numFmtId="176" fontId="9" fillId="0" borderId="0" xfId="0" applyNumberFormat="1" applyFont="1" applyAlignment="1">
      <alignment horizontal="right" vertical="center"/>
    </xf>
    <xf numFmtId="176" fontId="9" fillId="0" borderId="36" xfId="49" applyNumberFormat="1" applyFont="1" applyFill="1" applyBorder="1" applyAlignment="1">
      <alignment vertical="center"/>
    </xf>
    <xf numFmtId="176" fontId="9" fillId="0" borderId="40" xfId="0" applyNumberFormat="1" applyFont="1" applyBorder="1" applyAlignment="1">
      <alignment horizontal="right" vertical="center"/>
    </xf>
    <xf numFmtId="176" fontId="9" fillId="0" borderId="83" xfId="0" applyNumberFormat="1" applyFont="1" applyBorder="1" applyAlignment="1">
      <alignment horizontal="right" vertical="center"/>
    </xf>
    <xf numFmtId="176" fontId="9" fillId="0" borderId="0" xfId="49" applyNumberFormat="1" applyFont="1" applyFill="1" applyBorder="1" applyAlignment="1">
      <alignment horizontal="right" vertical="center"/>
    </xf>
    <xf numFmtId="38" fontId="9" fillId="0" borderId="27" xfId="0" applyNumberFormat="1" applyFont="1" applyBorder="1" applyAlignment="1">
      <alignment horizontal="right" vertical="center"/>
    </xf>
    <xf numFmtId="176" fontId="9" fillId="0" borderId="47" xfId="0" applyNumberFormat="1" applyFont="1" applyBorder="1" applyAlignment="1">
      <alignment horizontal="right" vertical="center"/>
    </xf>
    <xf numFmtId="176" fontId="9" fillId="0" borderId="70" xfId="0" applyNumberFormat="1" applyFont="1" applyBorder="1" applyAlignment="1">
      <alignment horizontal="right" vertical="center"/>
    </xf>
    <xf numFmtId="0" fontId="10" fillId="0" borderId="15" xfId="0" applyFont="1" applyBorder="1" applyAlignment="1">
      <alignment horizontal="right" vertical="center"/>
    </xf>
    <xf numFmtId="41" fontId="9" fillId="0" borderId="27" xfId="49" applyNumberFormat="1" applyFont="1" applyFill="1" applyBorder="1" applyAlignment="1">
      <alignment vertical="center"/>
    </xf>
    <xf numFmtId="176" fontId="9" fillId="0" borderId="84" xfId="0" applyNumberFormat="1" applyFont="1" applyBorder="1" applyAlignment="1">
      <alignment horizontal="right" vertical="center"/>
    </xf>
    <xf numFmtId="176" fontId="9" fillId="0" borderId="59" xfId="49" applyNumberFormat="1" applyFont="1" applyFill="1" applyBorder="1" applyAlignment="1">
      <alignment horizontal="right" vertical="center"/>
    </xf>
    <xf numFmtId="176" fontId="9" fillId="0" borderId="53" xfId="49" applyNumberFormat="1" applyFont="1" applyFill="1" applyBorder="1" applyAlignment="1">
      <alignment horizontal="right" vertical="center"/>
    </xf>
    <xf numFmtId="176" fontId="9" fillId="0" borderId="60" xfId="49" applyNumberFormat="1" applyFont="1" applyFill="1" applyBorder="1" applyAlignment="1">
      <alignment horizontal="right" vertical="center"/>
    </xf>
    <xf numFmtId="0" fontId="8" fillId="0" borderId="15" xfId="0" applyFont="1" applyBorder="1" applyAlignment="1">
      <alignment vertical="center"/>
    </xf>
    <xf numFmtId="41" fontId="17" fillId="0" borderId="56" xfId="49" applyNumberFormat="1" applyFont="1" applyBorder="1" applyAlignment="1">
      <alignment vertical="center" wrapText="1"/>
    </xf>
    <xf numFmtId="0" fontId="17" fillId="0" borderId="27" xfId="0" applyFont="1" applyBorder="1" applyAlignment="1">
      <alignment vertical="center" wrapText="1"/>
    </xf>
    <xf numFmtId="0" fontId="17" fillId="0" borderId="30" xfId="0" applyFont="1" applyBorder="1" applyAlignment="1">
      <alignment vertical="center" wrapText="1"/>
    </xf>
    <xf numFmtId="41" fontId="9" fillId="0" borderId="54" xfId="0" applyNumberFormat="1" applyFont="1" applyBorder="1" applyAlignment="1">
      <alignment vertical="center" wrapText="1"/>
    </xf>
    <xf numFmtId="41" fontId="9" fillId="0" borderId="59" xfId="0" applyNumberFormat="1" applyFont="1" applyBorder="1" applyAlignment="1">
      <alignment vertical="center" wrapText="1"/>
    </xf>
    <xf numFmtId="41" fontId="9" fillId="0" borderId="60" xfId="0" applyNumberFormat="1" applyFont="1" applyBorder="1" applyAlignment="1">
      <alignment vertical="center" wrapText="1"/>
    </xf>
    <xf numFmtId="41" fontId="9" fillId="0" borderId="57" xfId="0" applyNumberFormat="1" applyFont="1" applyBorder="1" applyAlignment="1">
      <alignment vertical="center" wrapText="1"/>
    </xf>
    <xf numFmtId="0" fontId="8" fillId="0" borderId="20" xfId="0" applyFont="1" applyBorder="1" applyAlignment="1">
      <alignment vertical="center"/>
    </xf>
    <xf numFmtId="0" fontId="8" fillId="0" borderId="85" xfId="0" applyFont="1" applyBorder="1" applyAlignment="1">
      <alignment vertical="center" wrapText="1"/>
    </xf>
    <xf numFmtId="0" fontId="8" fillId="0" borderId="15" xfId="0" applyFont="1" applyBorder="1" applyAlignment="1">
      <alignment vertical="center" wrapText="1"/>
    </xf>
    <xf numFmtId="49" fontId="7" fillId="0" borderId="15" xfId="0" applyNumberFormat="1" applyFont="1" applyBorder="1" applyAlignment="1">
      <alignment horizontal="right" vertical="center"/>
    </xf>
    <xf numFmtId="49" fontId="9" fillId="0" borderId="15" xfId="0" applyNumberFormat="1" applyFont="1" applyBorder="1" applyAlignment="1">
      <alignment horizontal="right" vertical="center"/>
    </xf>
    <xf numFmtId="49" fontId="9" fillId="0" borderId="41" xfId="0" applyNumberFormat="1" applyFont="1" applyBorder="1" applyAlignment="1">
      <alignment horizontal="right" vertical="center"/>
    </xf>
    <xf numFmtId="49" fontId="9" fillId="0" borderId="15"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10" fillId="0" borderId="15" xfId="0" applyNumberFormat="1" applyFont="1" applyBorder="1" applyAlignment="1">
      <alignment horizontal="left" vertical="center"/>
    </xf>
    <xf numFmtId="49" fontId="10" fillId="0" borderId="20" xfId="0" applyNumberFormat="1" applyFont="1" applyBorder="1" applyAlignment="1">
      <alignment vertical="center"/>
    </xf>
    <xf numFmtId="0" fontId="0" fillId="0" borderId="0" xfId="0" applyAlignment="1">
      <alignment/>
    </xf>
    <xf numFmtId="177" fontId="9" fillId="0" borderId="30" xfId="0" applyNumberFormat="1" applyFont="1" applyBorder="1" applyAlignment="1">
      <alignment vertical="center"/>
    </xf>
    <xf numFmtId="0" fontId="10" fillId="0" borderId="33" xfId="0" applyFont="1" applyBorder="1" applyAlignment="1">
      <alignment vertical="center"/>
    </xf>
    <xf numFmtId="38" fontId="9" fillId="0" borderId="27" xfId="49" applyFont="1" applyFill="1" applyBorder="1" applyAlignment="1">
      <alignment vertical="center"/>
    </xf>
    <xf numFmtId="38" fontId="9" fillId="0" borderId="29" xfId="49" applyFont="1" applyFill="1" applyBorder="1" applyAlignment="1">
      <alignment vertical="center"/>
    </xf>
    <xf numFmtId="38" fontId="9" fillId="0" borderId="28" xfId="49" applyFont="1" applyFill="1" applyBorder="1" applyAlignment="1">
      <alignment vertical="center"/>
    </xf>
    <xf numFmtId="38" fontId="9" fillId="0" borderId="33" xfId="49" applyFont="1" applyFill="1" applyBorder="1" applyAlignment="1">
      <alignment vertical="center"/>
    </xf>
    <xf numFmtId="38" fontId="9" fillId="0" borderId="30" xfId="49" applyFont="1" applyFill="1" applyBorder="1" applyAlignment="1">
      <alignment vertical="center"/>
    </xf>
    <xf numFmtId="0" fontId="9" fillId="0" borderId="33" xfId="0" applyFont="1" applyBorder="1" applyAlignment="1">
      <alignment vertical="center"/>
    </xf>
    <xf numFmtId="176" fontId="9" fillId="0" borderId="50" xfId="0" applyNumberFormat="1" applyFont="1" applyBorder="1" applyAlignment="1">
      <alignment vertical="center"/>
    </xf>
    <xf numFmtId="176" fontId="9" fillId="0" borderId="30" xfId="49" applyNumberFormat="1" applyFont="1" applyFill="1" applyBorder="1" applyAlignment="1">
      <alignment vertical="center"/>
    </xf>
    <xf numFmtId="176" fontId="9" fillId="0" borderId="28" xfId="49" applyNumberFormat="1" applyFont="1" applyFill="1" applyBorder="1" applyAlignment="1">
      <alignment vertical="center"/>
    </xf>
    <xf numFmtId="176" fontId="9" fillId="0" borderId="33" xfId="49" applyNumberFormat="1" applyFont="1" applyFill="1" applyBorder="1" applyAlignment="1">
      <alignment vertical="center"/>
    </xf>
    <xf numFmtId="176" fontId="9" fillId="0" borderId="74" xfId="49" applyNumberFormat="1" applyFont="1" applyFill="1" applyBorder="1" applyAlignment="1">
      <alignment vertical="center"/>
    </xf>
    <xf numFmtId="38" fontId="9" fillId="0" borderId="33" xfId="0" applyNumberFormat="1" applyFont="1" applyBorder="1" applyAlignment="1">
      <alignment vertical="center"/>
    </xf>
    <xf numFmtId="176" fontId="9" fillId="0" borderId="31" xfId="49" applyNumberFormat="1" applyFont="1" applyFill="1" applyBorder="1" applyAlignment="1">
      <alignment vertical="center"/>
    </xf>
    <xf numFmtId="176" fontId="9" fillId="0" borderId="51" xfId="0" applyNumberFormat="1" applyFont="1" applyBorder="1" applyAlignment="1">
      <alignment vertical="center"/>
    </xf>
    <xf numFmtId="176" fontId="9" fillId="0" borderId="36" xfId="0" applyNumberFormat="1" applyFont="1" applyBorder="1" applyAlignment="1">
      <alignment vertical="center"/>
    </xf>
    <xf numFmtId="176" fontId="9" fillId="0" borderId="39" xfId="49" applyNumberFormat="1" applyFont="1" applyFill="1" applyBorder="1" applyAlignment="1">
      <alignment vertical="center"/>
    </xf>
    <xf numFmtId="176" fontId="9" fillId="0" borderId="38" xfId="49" applyNumberFormat="1" applyFont="1" applyFill="1" applyBorder="1" applyAlignment="1">
      <alignment vertical="center"/>
    </xf>
    <xf numFmtId="176" fontId="9" fillId="0" borderId="37" xfId="49" applyNumberFormat="1" applyFont="1" applyFill="1" applyBorder="1" applyAlignment="1">
      <alignment vertical="center"/>
    </xf>
    <xf numFmtId="176" fontId="9" fillId="0" borderId="76" xfId="49" applyNumberFormat="1" applyFont="1" applyFill="1" applyBorder="1" applyAlignment="1">
      <alignment vertical="center"/>
    </xf>
    <xf numFmtId="176" fontId="9" fillId="0" borderId="40" xfId="49" applyNumberFormat="1" applyFont="1" applyFill="1" applyBorder="1" applyAlignment="1">
      <alignment vertical="center"/>
    </xf>
    <xf numFmtId="41" fontId="9" fillId="0" borderId="0" xfId="49" applyNumberFormat="1" applyFont="1" applyFill="1" applyBorder="1" applyAlignment="1">
      <alignment vertical="center"/>
    </xf>
    <xf numFmtId="176" fontId="9" fillId="0" borderId="52" xfId="0" applyNumberFormat="1" applyFont="1" applyBorder="1" applyAlignment="1">
      <alignment vertical="center"/>
    </xf>
    <xf numFmtId="176" fontId="9" fillId="0" borderId="46" xfId="49" applyNumberFormat="1" applyFont="1" applyFill="1" applyBorder="1" applyAlignment="1">
      <alignment vertical="center"/>
    </xf>
    <xf numFmtId="176" fontId="9" fillId="0" borderId="45" xfId="49" applyNumberFormat="1" applyFont="1" applyFill="1" applyBorder="1" applyAlignment="1">
      <alignment vertical="center"/>
    </xf>
    <xf numFmtId="176" fontId="9" fillId="0" borderId="44" xfId="49" applyNumberFormat="1" applyFont="1" applyFill="1" applyBorder="1" applyAlignment="1">
      <alignment vertical="center"/>
    </xf>
    <xf numFmtId="176" fontId="9" fillId="0" borderId="77" xfId="49" applyNumberFormat="1" applyFont="1" applyFill="1" applyBorder="1" applyAlignment="1">
      <alignment vertical="center"/>
    </xf>
    <xf numFmtId="176" fontId="9" fillId="0" borderId="47" xfId="49" applyNumberFormat="1" applyFont="1" applyFill="1" applyBorder="1" applyAlignment="1">
      <alignment vertical="center"/>
    </xf>
    <xf numFmtId="0" fontId="7" fillId="0" borderId="13" xfId="0" applyFont="1" applyBorder="1" applyAlignment="1">
      <alignment horizontal="center" vertical="center"/>
    </xf>
    <xf numFmtId="0" fontId="7" fillId="0" borderId="55" xfId="0" applyFont="1" applyBorder="1" applyAlignment="1">
      <alignment vertical="center"/>
    </xf>
    <xf numFmtId="0" fontId="8" fillId="0" borderId="31" xfId="0" applyFont="1" applyBorder="1" applyAlignment="1">
      <alignment vertical="center"/>
    </xf>
    <xf numFmtId="0" fontId="10" fillId="0" borderId="86" xfId="0" applyFont="1" applyBorder="1" applyAlignment="1">
      <alignment vertical="center"/>
    </xf>
    <xf numFmtId="0" fontId="10" fillId="0" borderId="31" xfId="0" applyFont="1" applyBorder="1" applyAlignment="1">
      <alignment vertical="center"/>
    </xf>
    <xf numFmtId="176" fontId="9" fillId="0" borderId="28" xfId="0" applyNumberFormat="1" applyFont="1" applyBorder="1" applyAlignment="1">
      <alignment vertical="center"/>
    </xf>
    <xf numFmtId="176" fontId="9" fillId="0" borderId="74" xfId="0" applyNumberFormat="1" applyFont="1" applyBorder="1" applyAlignment="1">
      <alignment vertical="center"/>
    </xf>
    <xf numFmtId="176" fontId="9" fillId="0" borderId="31" xfId="0" applyNumberFormat="1" applyFont="1" applyBorder="1" applyAlignment="1">
      <alignment vertical="center"/>
    </xf>
    <xf numFmtId="176" fontId="9" fillId="0" borderId="39" xfId="0" applyNumberFormat="1" applyFont="1" applyBorder="1" applyAlignment="1">
      <alignment vertical="center"/>
    </xf>
    <xf numFmtId="176" fontId="9" fillId="0" borderId="38" xfId="0" applyNumberFormat="1" applyFont="1" applyBorder="1" applyAlignment="1">
      <alignment vertical="center"/>
    </xf>
    <xf numFmtId="176" fontId="9" fillId="0" borderId="76" xfId="0" applyNumberFormat="1" applyFont="1" applyBorder="1" applyAlignment="1">
      <alignment vertical="center"/>
    </xf>
    <xf numFmtId="176" fontId="9" fillId="0" borderId="40" xfId="0" applyNumberFormat="1" applyFont="1" applyBorder="1" applyAlignment="1">
      <alignment vertical="center"/>
    </xf>
    <xf numFmtId="176" fontId="9" fillId="0" borderId="45" xfId="0" applyNumberFormat="1" applyFont="1" applyBorder="1" applyAlignment="1">
      <alignment vertical="center"/>
    </xf>
    <xf numFmtId="176" fontId="9" fillId="0" borderId="77" xfId="0" applyNumberFormat="1" applyFont="1" applyBorder="1" applyAlignment="1">
      <alignment vertical="center"/>
    </xf>
    <xf numFmtId="176" fontId="9" fillId="0" borderId="47" xfId="0" applyNumberFormat="1" applyFont="1" applyBorder="1" applyAlignment="1">
      <alignment vertical="center"/>
    </xf>
    <xf numFmtId="0" fontId="9" fillId="0" borderId="0" xfId="49" applyNumberFormat="1" applyFont="1" applyFill="1" applyBorder="1" applyAlignment="1" quotePrefix="1">
      <alignment vertical="center"/>
    </xf>
    <xf numFmtId="0" fontId="9" fillId="0" borderId="56" xfId="0" applyFont="1" applyBorder="1" applyAlignment="1">
      <alignment vertical="center" wrapText="1"/>
    </xf>
    <xf numFmtId="0" fontId="9" fillId="0" borderId="27" xfId="0" applyFont="1" applyBorder="1" applyAlignment="1">
      <alignment vertical="center" wrapText="1"/>
    </xf>
    <xf numFmtId="0" fontId="9" fillId="0" borderId="30" xfId="0" applyFont="1" applyBorder="1" applyAlignment="1">
      <alignment vertical="center" wrapText="1"/>
    </xf>
    <xf numFmtId="0" fontId="9" fillId="0" borderId="57" xfId="0" applyFont="1" applyBorder="1" applyAlignment="1">
      <alignment vertical="center" wrapText="1"/>
    </xf>
    <xf numFmtId="0" fontId="9" fillId="0" borderId="54" xfId="0" applyFont="1" applyBorder="1" applyAlignment="1">
      <alignment horizontal="right" vertical="center" wrapText="1"/>
    </xf>
    <xf numFmtId="0" fontId="9" fillId="0" borderId="59" xfId="0" applyFont="1" applyBorder="1" applyAlignment="1">
      <alignment horizontal="right" vertical="center" wrapText="1"/>
    </xf>
    <xf numFmtId="0" fontId="9" fillId="0" borderId="60" xfId="0" applyFont="1" applyBorder="1" applyAlignment="1">
      <alignment horizontal="right" vertical="center" wrapText="1"/>
    </xf>
    <xf numFmtId="0" fontId="5" fillId="0" borderId="48" xfId="0" applyFont="1" applyBorder="1" applyAlignment="1">
      <alignment horizontal="center" vertical="center"/>
    </xf>
    <xf numFmtId="49" fontId="5" fillId="0" borderId="16"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68" xfId="0" applyNumberFormat="1" applyFont="1" applyBorder="1" applyAlignment="1">
      <alignment horizontal="center" vertical="center"/>
    </xf>
    <xf numFmtId="0" fontId="5" fillId="0" borderId="87" xfId="0" applyFont="1" applyBorder="1" applyAlignment="1">
      <alignment horizontal="center" vertical="center"/>
    </xf>
    <xf numFmtId="49" fontId="5" fillId="0" borderId="19" xfId="0" applyNumberFormat="1" applyFont="1" applyBorder="1" applyAlignment="1">
      <alignment horizontal="center" vertical="center"/>
    </xf>
    <xf numFmtId="49" fontId="5" fillId="0" borderId="69" xfId="0" applyNumberFormat="1" applyFont="1" applyBorder="1" applyAlignment="1">
      <alignment horizontal="center" vertical="center"/>
    </xf>
    <xf numFmtId="0" fontId="0" fillId="0" borderId="57" xfId="0" applyBorder="1" applyAlignment="1">
      <alignment horizontal="center" vertical="center"/>
    </xf>
    <xf numFmtId="49" fontId="0" fillId="0" borderId="56" xfId="0" applyNumberFormat="1" applyBorder="1" applyAlignment="1">
      <alignment horizontal="left" vertical="center"/>
    </xf>
    <xf numFmtId="49" fontId="0" fillId="0" borderId="27" xfId="0" applyNumberFormat="1" applyBorder="1" applyAlignment="1">
      <alignment horizontal="left" vertical="center"/>
    </xf>
    <xf numFmtId="49" fontId="0" fillId="0" borderId="25" xfId="0" applyNumberFormat="1" applyBorder="1" applyAlignment="1">
      <alignment horizontal="left" vertical="center"/>
    </xf>
    <xf numFmtId="0" fontId="9" fillId="0" borderId="0" xfId="0" applyFont="1" applyAlignment="1">
      <alignment horizontal="right" vertical="center"/>
    </xf>
    <xf numFmtId="38" fontId="9" fillId="0" borderId="0" xfId="49" applyFont="1" applyBorder="1" applyAlignment="1">
      <alignment horizontal="right" vertical="center"/>
    </xf>
    <xf numFmtId="49" fontId="0" fillId="0" borderId="23" xfId="0" applyNumberFormat="1" applyBorder="1" applyAlignment="1">
      <alignment horizontal="left" vertical="center"/>
    </xf>
    <xf numFmtId="49" fontId="0" fillId="0" borderId="56" xfId="0" applyNumberFormat="1" applyBorder="1" applyAlignment="1">
      <alignment vertical="center"/>
    </xf>
    <xf numFmtId="49" fontId="0" fillId="0" borderId="27" xfId="0" applyNumberFormat="1" applyBorder="1" applyAlignment="1">
      <alignment vertical="center"/>
    </xf>
    <xf numFmtId="49" fontId="0" fillId="0" borderId="30" xfId="0" applyNumberFormat="1" applyBorder="1" applyAlignment="1">
      <alignment vertical="center"/>
    </xf>
    <xf numFmtId="49" fontId="5" fillId="0" borderId="16" xfId="0" applyNumberFormat="1" applyFont="1" applyBorder="1" applyAlignment="1">
      <alignment vertical="center"/>
    </xf>
    <xf numFmtId="49" fontId="5" fillId="0" borderId="48" xfId="0" applyNumberFormat="1" applyFont="1" applyBorder="1" applyAlignment="1">
      <alignment vertical="center"/>
    </xf>
    <xf numFmtId="49" fontId="5" fillId="0" borderId="68" xfId="0" applyNumberFormat="1" applyFont="1" applyBorder="1" applyAlignment="1">
      <alignment vertical="center"/>
    </xf>
    <xf numFmtId="0" fontId="0" fillId="0" borderId="15" xfId="0" applyBorder="1" applyAlignment="1">
      <alignment horizontal="left"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38" fontId="9" fillId="0" borderId="65" xfId="49" applyFont="1" applyFill="1" applyBorder="1" applyAlignment="1">
      <alignment horizontal="center" vertical="center"/>
    </xf>
    <xf numFmtId="38" fontId="9" fillId="0" borderId="66" xfId="49" applyFont="1" applyFill="1" applyBorder="1" applyAlignment="1">
      <alignment horizontal="center" vertical="center"/>
    </xf>
    <xf numFmtId="38" fontId="9" fillId="0" borderId="67" xfId="49" applyFont="1" applyFill="1" applyBorder="1" applyAlignment="1">
      <alignment horizontal="center" vertical="center"/>
    </xf>
    <xf numFmtId="49" fontId="0" fillId="0" borderId="71" xfId="0" applyNumberFormat="1" applyBorder="1" applyAlignment="1">
      <alignment horizontal="left" vertical="center"/>
    </xf>
    <xf numFmtId="0" fontId="16" fillId="0" borderId="15" xfId="0" applyFont="1" applyBorder="1" applyAlignment="1">
      <alignment vertical="center"/>
    </xf>
    <xf numFmtId="0" fontId="16" fillId="0" borderId="57"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176" fontId="9" fillId="0" borderId="29" xfId="49" applyNumberFormat="1" applyFont="1" applyFill="1" applyBorder="1" applyAlignment="1">
      <alignment vertical="center"/>
    </xf>
    <xf numFmtId="176" fontId="9" fillId="0" borderId="78" xfId="49" applyNumberFormat="1" applyFont="1" applyFill="1" applyBorder="1" applyAlignment="1">
      <alignment vertical="center"/>
    </xf>
    <xf numFmtId="38" fontId="9" fillId="0" borderId="88" xfId="0" applyNumberFormat="1" applyFont="1" applyBorder="1" applyAlignment="1" quotePrefix="1">
      <alignment horizontal="right" vertical="center"/>
    </xf>
    <xf numFmtId="38" fontId="9" fillId="0" borderId="59" xfId="0" applyNumberFormat="1" applyFont="1" applyBorder="1" applyAlignment="1" quotePrefix="1">
      <alignment horizontal="right" vertical="center"/>
    </xf>
    <xf numFmtId="38" fontId="9" fillId="0" borderId="59" xfId="49" applyFont="1" applyFill="1" applyBorder="1" applyAlignment="1">
      <alignment vertical="center"/>
    </xf>
    <xf numFmtId="38" fontId="9" fillId="0" borderId="53" xfId="49" applyFont="1" applyFill="1" applyBorder="1" applyAlignment="1">
      <alignment vertical="center"/>
    </xf>
    <xf numFmtId="38" fontId="9" fillId="0" borderId="84" xfId="49" applyFont="1" applyFill="1" applyBorder="1" applyAlignment="1">
      <alignment vertical="center"/>
    </xf>
    <xf numFmtId="38" fontId="9" fillId="0" borderId="17" xfId="49" applyFont="1" applyFill="1" applyBorder="1" applyAlignment="1">
      <alignment vertical="center"/>
    </xf>
    <xf numFmtId="38" fontId="9" fillId="0" borderId="89" xfId="49" applyFont="1" applyFill="1" applyBorder="1" applyAlignment="1">
      <alignment vertical="center"/>
    </xf>
    <xf numFmtId="38" fontId="9" fillId="0" borderId="90" xfId="49" applyFont="1" applyFill="1" applyBorder="1" applyAlignment="1">
      <alignment vertical="center"/>
    </xf>
    <xf numFmtId="41" fontId="11" fillId="0" borderId="0" xfId="49" applyNumberFormat="1" applyFont="1" applyFill="1" applyBorder="1" applyAlignment="1">
      <alignment vertical="center"/>
    </xf>
    <xf numFmtId="176" fontId="9" fillId="0" borderId="79" xfId="49" applyNumberFormat="1" applyFont="1" applyFill="1" applyBorder="1" applyAlignment="1">
      <alignment vertical="center"/>
    </xf>
    <xf numFmtId="0" fontId="11" fillId="0" borderId="33" xfId="0" applyFont="1" applyBorder="1" applyAlignment="1">
      <alignment horizontal="center" vertical="center"/>
    </xf>
    <xf numFmtId="0" fontId="17" fillId="0" borderId="31" xfId="0" applyFont="1" applyBorder="1" applyAlignment="1">
      <alignment vertical="center"/>
    </xf>
    <xf numFmtId="38" fontId="9" fillId="0" borderId="53" xfId="0" applyNumberFormat="1" applyFont="1" applyBorder="1" applyAlignment="1">
      <alignment vertical="center"/>
    </xf>
    <xf numFmtId="38" fontId="9" fillId="0" borderId="84" xfId="0" applyNumberFormat="1" applyFont="1" applyBorder="1" applyAlignment="1">
      <alignment vertical="center"/>
    </xf>
    <xf numFmtId="38" fontId="9" fillId="0" borderId="59" xfId="0" applyNumberFormat="1" applyFont="1" applyBorder="1" applyAlignment="1">
      <alignment vertical="center"/>
    </xf>
    <xf numFmtId="38" fontId="9" fillId="0" borderId="17" xfId="0" applyNumberFormat="1" applyFont="1" applyBorder="1" applyAlignment="1">
      <alignment vertical="center"/>
    </xf>
    <xf numFmtId="38" fontId="9" fillId="0" borderId="60" xfId="49" applyFont="1" applyFill="1" applyBorder="1" applyAlignment="1">
      <alignment vertical="center"/>
    </xf>
    <xf numFmtId="38" fontId="9" fillId="0" borderId="90" xfId="0" applyNumberFormat="1" applyFont="1" applyBorder="1" applyAlignment="1">
      <alignment vertical="center"/>
    </xf>
    <xf numFmtId="49" fontId="0" fillId="0" borderId="86" xfId="0" applyNumberFormat="1" applyBorder="1" applyAlignment="1">
      <alignment horizontal="left" vertical="center" wrapText="1"/>
    </xf>
    <xf numFmtId="49" fontId="0" fillId="0" borderId="73" xfId="0" applyNumberFormat="1" applyBorder="1" applyAlignment="1">
      <alignment horizontal="left" vertical="center" wrapText="1"/>
    </xf>
    <xf numFmtId="38" fontId="9" fillId="0" borderId="0" xfId="49" applyFont="1" applyBorder="1" applyAlignment="1">
      <alignment vertical="center"/>
    </xf>
    <xf numFmtId="177" fontId="9" fillId="0" borderId="30" xfId="49" applyNumberFormat="1" applyFont="1" applyBorder="1" applyAlignment="1">
      <alignment vertical="center"/>
    </xf>
    <xf numFmtId="177" fontId="9" fillId="0" borderId="56" xfId="0" applyNumberFormat="1" applyFont="1" applyBorder="1" applyAlignment="1">
      <alignment vertical="center"/>
    </xf>
    <xf numFmtId="38" fontId="9" fillId="0" borderId="0" xfId="49" applyFont="1" applyFill="1" applyBorder="1" applyAlignment="1">
      <alignment horizontal="right" vertical="center" wrapText="1"/>
    </xf>
    <xf numFmtId="0" fontId="23" fillId="0" borderId="0" xfId="0" applyFont="1" applyAlignment="1">
      <alignment vertical="center"/>
    </xf>
    <xf numFmtId="0" fontId="24" fillId="0" borderId="0" xfId="0" applyFont="1" applyAlignment="1">
      <alignment vertical="center"/>
    </xf>
    <xf numFmtId="0" fontId="11" fillId="0" borderId="91" xfId="0" applyFont="1" applyBorder="1" applyAlignment="1">
      <alignment horizontal="center" vertical="center" shrinkToFit="1"/>
    </xf>
    <xf numFmtId="0" fontId="11" fillId="0" borderId="92" xfId="0" applyFont="1" applyBorder="1" applyAlignment="1">
      <alignment horizontal="center" vertical="center" shrinkToFit="1"/>
    </xf>
    <xf numFmtId="0" fontId="11" fillId="0" borderId="93" xfId="0" applyFont="1" applyBorder="1" applyAlignment="1">
      <alignment horizontal="center" vertical="center" shrinkToFit="1"/>
    </xf>
    <xf numFmtId="0" fontId="0" fillId="0" borderId="15" xfId="0" applyFont="1" applyBorder="1" applyAlignment="1">
      <alignment vertical="center"/>
    </xf>
    <xf numFmtId="0" fontId="0" fillId="0" borderId="94" xfId="0" applyFont="1" applyBorder="1" applyAlignment="1">
      <alignment vertical="top"/>
    </xf>
    <xf numFmtId="0" fontId="0" fillId="0" borderId="95" xfId="0" applyFont="1" applyBorder="1" applyAlignment="1">
      <alignment vertical="top"/>
    </xf>
    <xf numFmtId="0" fontId="0" fillId="0" borderId="96" xfId="0" applyFont="1" applyBorder="1" applyAlignment="1">
      <alignment vertical="top"/>
    </xf>
    <xf numFmtId="0" fontId="0" fillId="0" borderId="0" xfId="0" applyFont="1" applyAlignment="1">
      <alignment vertical="top"/>
    </xf>
    <xf numFmtId="0" fontId="0" fillId="0" borderId="31" xfId="0" applyFont="1" applyBorder="1" applyAlignment="1">
      <alignment vertical="top"/>
    </xf>
    <xf numFmtId="0" fontId="0" fillId="0" borderId="33" xfId="0" applyFont="1" applyBorder="1" applyAlignment="1">
      <alignment vertical="top"/>
    </xf>
    <xf numFmtId="38" fontId="11" fillId="0" borderId="0" xfId="49" applyFont="1" applyFill="1" applyBorder="1" applyAlignment="1">
      <alignment vertical="center"/>
    </xf>
    <xf numFmtId="38" fontId="11" fillId="0" borderId="95" xfId="49" applyFont="1" applyFill="1" applyBorder="1" applyAlignment="1">
      <alignment vertical="center"/>
    </xf>
    <xf numFmtId="38" fontId="11" fillId="0" borderId="96" xfId="49" applyFont="1" applyFill="1" applyBorder="1" applyAlignment="1">
      <alignment vertical="center"/>
    </xf>
    <xf numFmtId="38" fontId="11" fillId="0" borderId="31" xfId="49" applyFont="1" applyFill="1" applyBorder="1" applyAlignment="1">
      <alignment vertical="center"/>
    </xf>
    <xf numFmtId="38" fontId="11" fillId="0" borderId="33" xfId="49" applyFont="1" applyFill="1" applyBorder="1" applyAlignment="1">
      <alignment vertical="center"/>
    </xf>
    <xf numFmtId="176" fontId="25" fillId="0" borderId="97" xfId="49" applyNumberFormat="1" applyFont="1" applyFill="1" applyBorder="1" applyAlignment="1">
      <alignment vertical="center"/>
    </xf>
    <xf numFmtId="176" fontId="11" fillId="0" borderId="95" xfId="49" applyNumberFormat="1" applyFont="1" applyFill="1" applyBorder="1" applyAlignment="1">
      <alignment vertical="center"/>
    </xf>
    <xf numFmtId="176" fontId="25" fillId="0" borderId="96" xfId="49" applyNumberFormat="1" applyFont="1" applyFill="1" applyBorder="1" applyAlignment="1">
      <alignment vertical="center"/>
    </xf>
    <xf numFmtId="176" fontId="11" fillId="0" borderId="0" xfId="49" applyNumberFormat="1" applyFont="1" applyFill="1" applyBorder="1" applyAlignment="1">
      <alignment vertical="center"/>
    </xf>
    <xf numFmtId="176" fontId="11" fillId="0" borderId="31" xfId="49" applyNumberFormat="1" applyFont="1" applyFill="1" applyBorder="1" applyAlignment="1">
      <alignment vertical="center"/>
    </xf>
    <xf numFmtId="176" fontId="11" fillId="0" borderId="33" xfId="49" applyNumberFormat="1" applyFont="1" applyFill="1" applyBorder="1" applyAlignment="1">
      <alignment vertical="center"/>
    </xf>
    <xf numFmtId="0" fontId="9" fillId="0" borderId="15" xfId="0" applyFont="1" applyBorder="1" applyAlignment="1" quotePrefix="1">
      <alignment horizontal="right" vertical="center"/>
    </xf>
    <xf numFmtId="38" fontId="11" fillId="0" borderId="98" xfId="49" applyFont="1" applyFill="1" applyBorder="1" applyAlignment="1">
      <alignment vertical="center"/>
    </xf>
    <xf numFmtId="38" fontId="11" fillId="0" borderId="99" xfId="49" applyFont="1" applyFill="1" applyBorder="1" applyAlignment="1">
      <alignment vertical="center"/>
    </xf>
    <xf numFmtId="38" fontId="11" fillId="0" borderId="100" xfId="49" applyFont="1" applyFill="1" applyBorder="1" applyAlignment="1">
      <alignment vertical="center"/>
    </xf>
    <xf numFmtId="38" fontId="11" fillId="0" borderId="17" xfId="49" applyFont="1" applyFill="1" applyBorder="1" applyAlignment="1">
      <alignment vertical="center"/>
    </xf>
    <xf numFmtId="38" fontId="11" fillId="0" borderId="90" xfId="49" applyFont="1" applyFill="1" applyBorder="1" applyAlignment="1">
      <alignment vertical="center"/>
    </xf>
    <xf numFmtId="38" fontId="11" fillId="0" borderId="89" xfId="49" applyFont="1" applyFill="1" applyBorder="1" applyAlignment="1">
      <alignment vertical="center"/>
    </xf>
    <xf numFmtId="176" fontId="25" fillId="0" borderId="101" xfId="49" applyNumberFormat="1" applyFont="1" applyFill="1" applyBorder="1" applyAlignment="1">
      <alignment vertical="center"/>
    </xf>
    <xf numFmtId="176" fontId="11" fillId="0" borderId="102" xfId="49" applyNumberFormat="1" applyFont="1" applyFill="1" applyBorder="1" applyAlignment="1">
      <alignment vertical="center"/>
    </xf>
    <xf numFmtId="176" fontId="25" fillId="0" borderId="103" xfId="49" applyNumberFormat="1" applyFont="1" applyFill="1" applyBorder="1" applyAlignment="1">
      <alignment vertical="center"/>
    </xf>
    <xf numFmtId="176" fontId="11" fillId="0" borderId="70" xfId="49" applyNumberFormat="1" applyFont="1" applyFill="1" applyBorder="1" applyAlignment="1">
      <alignment vertical="center"/>
    </xf>
    <xf numFmtId="176" fontId="11" fillId="0" borderId="47" xfId="49" applyNumberFormat="1" applyFont="1" applyFill="1" applyBorder="1" applyAlignment="1">
      <alignment vertical="center"/>
    </xf>
    <xf numFmtId="176" fontId="11" fillId="0" borderId="44" xfId="49" applyNumberFormat="1" applyFont="1" applyFill="1" applyBorder="1" applyAlignment="1">
      <alignment vertical="center"/>
    </xf>
    <xf numFmtId="0" fontId="11" fillId="0" borderId="0" xfId="0" applyFont="1" applyAlignment="1">
      <alignment horizontal="left" vertical="center"/>
    </xf>
    <xf numFmtId="0" fontId="9" fillId="0" borderId="0" xfId="0" applyFont="1" applyAlignment="1">
      <alignment/>
    </xf>
    <xf numFmtId="0" fontId="11" fillId="0" borderId="104" xfId="0" applyFont="1" applyBorder="1" applyAlignment="1">
      <alignment horizontal="center" vertical="center" shrinkToFit="1"/>
    </xf>
    <xf numFmtId="0" fontId="11" fillId="0" borderId="19" xfId="0" applyFont="1" applyBorder="1" applyAlignment="1">
      <alignment horizontal="center" vertical="center" wrapText="1" shrinkToFit="1"/>
    </xf>
    <xf numFmtId="0" fontId="0" fillId="0" borderId="27" xfId="0" applyFont="1" applyBorder="1" applyAlignment="1">
      <alignment vertical="top"/>
    </xf>
    <xf numFmtId="0" fontId="0" fillId="0" borderId="86" xfId="0" applyFont="1" applyBorder="1" applyAlignment="1">
      <alignment vertical="top"/>
    </xf>
    <xf numFmtId="38" fontId="5" fillId="0" borderId="0" xfId="49" applyFont="1" applyFill="1" applyBorder="1" applyAlignment="1">
      <alignment vertical="center"/>
    </xf>
    <xf numFmtId="38" fontId="5" fillId="0" borderId="27" xfId="49" applyFont="1" applyFill="1" applyBorder="1" applyAlignment="1">
      <alignment vertical="center"/>
    </xf>
    <xf numFmtId="38" fontId="5" fillId="0" borderId="31" xfId="49" applyFont="1" applyFill="1" applyBorder="1" applyAlignment="1">
      <alignment vertical="center"/>
    </xf>
    <xf numFmtId="38" fontId="5" fillId="0" borderId="74" xfId="49" applyFont="1" applyFill="1" applyBorder="1" applyAlignment="1">
      <alignment vertical="center"/>
    </xf>
    <xf numFmtId="38" fontId="5" fillId="0" borderId="33" xfId="49" applyFont="1" applyFill="1" applyBorder="1" applyAlignment="1">
      <alignment vertical="center"/>
    </xf>
    <xf numFmtId="176" fontId="5" fillId="0" borderId="0" xfId="49" applyNumberFormat="1" applyFont="1" applyFill="1" applyBorder="1" applyAlignment="1">
      <alignment vertical="center"/>
    </xf>
    <xf numFmtId="176" fontId="5" fillId="0" borderId="27" xfId="49" applyNumberFormat="1" applyFont="1" applyFill="1" applyBorder="1" applyAlignment="1">
      <alignment vertical="center"/>
    </xf>
    <xf numFmtId="176" fontId="5" fillId="0" borderId="31" xfId="49" applyNumberFormat="1" applyFont="1" applyFill="1" applyBorder="1" applyAlignment="1">
      <alignment vertical="center"/>
    </xf>
    <xf numFmtId="176" fontId="5" fillId="0" borderId="74" xfId="49" applyNumberFormat="1" applyFont="1" applyFill="1" applyBorder="1" applyAlignment="1">
      <alignment vertical="center"/>
    </xf>
    <xf numFmtId="176" fontId="5" fillId="0" borderId="33" xfId="49" applyNumberFormat="1" applyFont="1" applyFill="1" applyBorder="1" applyAlignment="1">
      <alignment vertical="center"/>
    </xf>
    <xf numFmtId="38" fontId="5" fillId="0" borderId="17" xfId="49" applyFont="1" applyFill="1" applyBorder="1" applyAlignment="1">
      <alignment vertical="center"/>
    </xf>
    <xf numFmtId="38" fontId="5" fillId="0" borderId="59" xfId="49" applyFont="1" applyFill="1" applyBorder="1" applyAlignment="1">
      <alignment vertical="center"/>
    </xf>
    <xf numFmtId="38" fontId="5" fillId="0" borderId="90" xfId="49" applyFont="1" applyFill="1" applyBorder="1" applyAlignment="1">
      <alignment vertical="center"/>
    </xf>
    <xf numFmtId="38" fontId="5" fillId="0" borderId="105" xfId="49" applyFont="1" applyFill="1" applyBorder="1" applyAlignment="1">
      <alignment vertical="center"/>
    </xf>
    <xf numFmtId="38" fontId="5" fillId="0" borderId="89" xfId="49" applyFont="1" applyFill="1" applyBorder="1" applyAlignment="1">
      <alignment vertical="center"/>
    </xf>
    <xf numFmtId="176" fontId="23" fillId="0" borderId="0" xfId="0" applyNumberFormat="1" applyFont="1" applyAlignment="1">
      <alignment vertical="center"/>
    </xf>
    <xf numFmtId="176" fontId="5" fillId="0" borderId="70" xfId="49" applyNumberFormat="1" applyFont="1" applyFill="1" applyBorder="1" applyAlignment="1">
      <alignment vertical="center"/>
    </xf>
    <xf numFmtId="176" fontId="5" fillId="0" borderId="43" xfId="49" applyNumberFormat="1" applyFont="1" applyFill="1" applyBorder="1" applyAlignment="1">
      <alignment vertical="center"/>
    </xf>
    <xf numFmtId="176" fontId="5" fillId="0" borderId="47" xfId="49" applyNumberFormat="1" applyFont="1" applyFill="1" applyBorder="1" applyAlignment="1">
      <alignment vertical="center"/>
    </xf>
    <xf numFmtId="176" fontId="5" fillId="0" borderId="77" xfId="49" applyNumberFormat="1" applyFont="1" applyFill="1" applyBorder="1" applyAlignment="1">
      <alignment vertical="center"/>
    </xf>
    <xf numFmtId="176" fontId="5" fillId="0" borderId="44" xfId="49" applyNumberFormat="1" applyFont="1" applyFill="1" applyBorder="1" applyAlignment="1">
      <alignment vertical="center"/>
    </xf>
    <xf numFmtId="0" fontId="19" fillId="0" borderId="0" xfId="0" applyFont="1" applyAlignment="1">
      <alignment vertical="center"/>
    </xf>
    <xf numFmtId="0" fontId="19" fillId="0" borderId="0" xfId="0" applyFont="1" applyAlignment="1">
      <alignment/>
    </xf>
    <xf numFmtId="0" fontId="11" fillId="0" borderId="10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69" xfId="0" applyFont="1" applyBorder="1" applyAlignment="1">
      <alignment horizontal="center" vertical="center" shrinkToFit="1"/>
    </xf>
    <xf numFmtId="0" fontId="11" fillId="0" borderId="107" xfId="0" applyFont="1" applyBorder="1" applyAlignment="1">
      <alignment horizontal="center" vertical="center" shrinkToFit="1"/>
    </xf>
    <xf numFmtId="0" fontId="0" fillId="0" borderId="32" xfId="0" applyFont="1" applyBorder="1" applyAlignment="1">
      <alignment vertical="top"/>
    </xf>
    <xf numFmtId="0" fontId="0" fillId="0" borderId="56" xfId="0" applyFont="1" applyBorder="1" applyAlignment="1">
      <alignment vertical="top"/>
    </xf>
    <xf numFmtId="0" fontId="0" fillId="0" borderId="74" xfId="0" applyFont="1" applyBorder="1" applyAlignment="1">
      <alignment vertical="top"/>
    </xf>
    <xf numFmtId="38" fontId="23" fillId="0" borderId="32" xfId="49" applyFont="1" applyFill="1" applyBorder="1" applyAlignment="1">
      <alignment vertical="center"/>
    </xf>
    <xf numFmtId="38" fontId="23" fillId="0" borderId="94" xfId="49" applyFont="1" applyFill="1" applyBorder="1" applyAlignment="1">
      <alignment vertical="center"/>
    </xf>
    <xf numFmtId="38" fontId="23" fillId="0" borderId="27" xfId="49" applyFont="1" applyFill="1" applyBorder="1" applyAlignment="1">
      <alignment vertical="center"/>
    </xf>
    <xf numFmtId="38" fontId="23" fillId="0" borderId="33" xfId="49" applyFont="1" applyFill="1" applyBorder="1" applyAlignment="1">
      <alignment vertical="center"/>
    </xf>
    <xf numFmtId="38" fontId="23" fillId="0" borderId="74" xfId="49" applyFont="1" applyFill="1" applyBorder="1" applyAlignment="1">
      <alignment vertical="center"/>
    </xf>
    <xf numFmtId="38" fontId="23" fillId="0" borderId="27" xfId="49" applyFont="1" applyFill="1" applyBorder="1" applyAlignment="1">
      <alignment vertical="center"/>
    </xf>
    <xf numFmtId="38" fontId="23" fillId="0" borderId="33" xfId="49" applyFont="1" applyFill="1" applyBorder="1" applyAlignment="1">
      <alignment vertical="center"/>
    </xf>
    <xf numFmtId="176" fontId="5" fillId="0" borderId="32" xfId="49" applyNumberFormat="1" applyFont="1" applyFill="1" applyBorder="1" applyAlignment="1">
      <alignment vertical="center"/>
    </xf>
    <xf numFmtId="176" fontId="5" fillId="0" borderId="94" xfId="49" applyNumberFormat="1" applyFont="1" applyFill="1" applyBorder="1" applyAlignment="1">
      <alignment vertical="center"/>
    </xf>
    <xf numFmtId="38" fontId="5" fillId="0" borderId="108" xfId="49" applyFont="1" applyFill="1" applyBorder="1" applyAlignment="1">
      <alignment vertical="center"/>
    </xf>
    <xf numFmtId="38" fontId="5" fillId="0" borderId="109" xfId="49" applyFont="1" applyFill="1" applyBorder="1" applyAlignment="1">
      <alignment vertical="center"/>
    </xf>
    <xf numFmtId="38" fontId="5" fillId="0" borderId="105" xfId="49" applyFont="1" applyFill="1" applyBorder="1" applyAlignment="1">
      <alignment vertical="center"/>
    </xf>
    <xf numFmtId="38" fontId="5" fillId="0" borderId="59" xfId="49" applyFont="1" applyFill="1" applyBorder="1" applyAlignment="1">
      <alignment vertical="center"/>
    </xf>
    <xf numFmtId="38" fontId="5" fillId="0" borderId="89" xfId="49" applyFont="1" applyFill="1" applyBorder="1" applyAlignment="1">
      <alignment vertical="center"/>
    </xf>
    <xf numFmtId="176" fontId="5" fillId="0" borderId="42" xfId="49" applyNumberFormat="1" applyFont="1" applyFill="1" applyBorder="1" applyAlignment="1">
      <alignment vertical="center"/>
    </xf>
    <xf numFmtId="176" fontId="5" fillId="0" borderId="110" xfId="49" applyNumberFormat="1" applyFont="1" applyFill="1" applyBorder="1" applyAlignment="1">
      <alignment vertical="center"/>
    </xf>
    <xf numFmtId="0" fontId="5" fillId="0" borderId="0" xfId="0" applyFont="1" applyAlignment="1">
      <alignment horizontal="center" vertical="center"/>
    </xf>
    <xf numFmtId="0" fontId="6" fillId="0" borderId="0" xfId="0" applyFont="1" applyAlignment="1" quotePrefix="1">
      <alignment horizontal="center" vertical="center"/>
    </xf>
    <xf numFmtId="0" fontId="5" fillId="0" borderId="33" xfId="0" applyFont="1" applyBorder="1" applyAlignment="1">
      <alignment horizontal="center" vertical="center"/>
    </xf>
    <xf numFmtId="0" fontId="5" fillId="0" borderId="50" xfId="0" applyFont="1" applyBorder="1" applyAlignment="1">
      <alignment horizontal="center" vertical="center"/>
    </xf>
    <xf numFmtId="0" fontId="5" fillId="0" borderId="83" xfId="0" applyFont="1" applyBorder="1" applyAlignment="1">
      <alignment horizontal="center" vertical="center"/>
    </xf>
    <xf numFmtId="0" fontId="5" fillId="0" borderId="28"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8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49" fontId="0" fillId="0" borderId="15" xfId="0" applyNumberFormat="1" applyFont="1" applyBorder="1" applyAlignment="1">
      <alignment vertical="center"/>
    </xf>
    <xf numFmtId="0" fontId="10" fillId="0" borderId="32" xfId="0" applyFont="1" applyBorder="1" applyAlignment="1">
      <alignment vertical="center"/>
    </xf>
    <xf numFmtId="0" fontId="10" fillId="0" borderId="27" xfId="0" applyFont="1" applyBorder="1" applyAlignment="1">
      <alignment vertical="center"/>
    </xf>
    <xf numFmtId="0" fontId="10" fillId="0" borderId="74"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56" xfId="0" applyFont="1" applyBorder="1" applyAlignment="1">
      <alignment vertical="center"/>
    </xf>
    <xf numFmtId="0" fontId="5" fillId="0" borderId="28" xfId="0" applyFont="1" applyBorder="1" applyAlignment="1">
      <alignment vertical="center"/>
    </xf>
    <xf numFmtId="0" fontId="5" fillId="0" borderId="33" xfId="0" applyFont="1" applyBorder="1" applyAlignment="1">
      <alignment vertical="center"/>
    </xf>
    <xf numFmtId="0" fontId="5" fillId="0" borderId="74" xfId="0" applyFont="1" applyBorder="1" applyAlignment="1">
      <alignment vertical="center"/>
    </xf>
    <xf numFmtId="0" fontId="5" fillId="0" borderId="31" xfId="0" applyFont="1" applyBorder="1" applyAlignment="1">
      <alignment vertical="center"/>
    </xf>
    <xf numFmtId="176" fontId="5" fillId="0" borderId="30" xfId="49" applyNumberFormat="1" applyFont="1" applyFill="1" applyBorder="1" applyAlignment="1">
      <alignment vertical="center"/>
    </xf>
    <xf numFmtId="176" fontId="5" fillId="0" borderId="30" xfId="0" applyNumberFormat="1" applyFont="1" applyBorder="1" applyAlignment="1">
      <alignment vertical="center"/>
    </xf>
    <xf numFmtId="41" fontId="5" fillId="0" borderId="28" xfId="62" applyNumberFormat="1" applyFont="1" applyBorder="1">
      <alignment vertical="center"/>
      <protection/>
    </xf>
    <xf numFmtId="176" fontId="5" fillId="0" borderId="35" xfId="49" applyNumberFormat="1" applyFont="1" applyFill="1" applyBorder="1" applyAlignment="1">
      <alignment vertical="center"/>
    </xf>
    <xf numFmtId="176" fontId="5" fillId="0" borderId="36" xfId="49" applyNumberFormat="1" applyFont="1" applyFill="1" applyBorder="1" applyAlignment="1">
      <alignment vertical="center"/>
    </xf>
    <xf numFmtId="176" fontId="5" fillId="0" borderId="39" xfId="49" applyNumberFormat="1" applyFont="1" applyFill="1" applyBorder="1" applyAlignment="1">
      <alignment vertical="center"/>
    </xf>
    <xf numFmtId="176" fontId="5" fillId="0" borderId="76" xfId="49" applyNumberFormat="1" applyFont="1" applyFill="1" applyBorder="1" applyAlignment="1">
      <alignment vertical="center"/>
    </xf>
    <xf numFmtId="176" fontId="5" fillId="0" borderId="39" xfId="0" applyNumberFormat="1" applyFont="1" applyBorder="1" applyAlignment="1">
      <alignment vertical="center"/>
    </xf>
    <xf numFmtId="176" fontId="5" fillId="0" borderId="40" xfId="49" applyNumberFormat="1" applyFont="1" applyFill="1" applyBorder="1" applyAlignment="1">
      <alignment vertical="center"/>
    </xf>
    <xf numFmtId="49" fontId="5" fillId="0" borderId="15" xfId="0" applyNumberFormat="1" applyFont="1" applyBorder="1" applyAlignment="1">
      <alignment vertical="center"/>
    </xf>
    <xf numFmtId="41" fontId="5" fillId="0" borderId="108" xfId="49" applyNumberFormat="1" applyFont="1" applyFill="1" applyBorder="1" applyAlignment="1">
      <alignment vertical="center"/>
    </xf>
    <xf numFmtId="41" fontId="5" fillId="0" borderId="59" xfId="49" applyNumberFormat="1" applyFont="1" applyFill="1" applyBorder="1" applyAlignment="1">
      <alignment vertical="center"/>
    </xf>
    <xf numFmtId="41" fontId="5" fillId="0" borderId="89" xfId="49" applyNumberFormat="1" applyFont="1" applyFill="1" applyBorder="1" applyAlignment="1">
      <alignment vertical="center"/>
    </xf>
    <xf numFmtId="41" fontId="5" fillId="0" borderId="105" xfId="0" applyNumberFormat="1" applyFont="1" applyBorder="1" applyAlignment="1">
      <alignment vertical="center"/>
    </xf>
    <xf numFmtId="41" fontId="5" fillId="0" borderId="17" xfId="0" applyNumberFormat="1" applyFont="1" applyBorder="1" applyAlignment="1">
      <alignment vertical="center"/>
    </xf>
    <xf numFmtId="41" fontId="5" fillId="0" borderId="60" xfId="0" applyNumberFormat="1" applyFont="1" applyBorder="1" applyAlignment="1">
      <alignment vertical="center"/>
    </xf>
    <xf numFmtId="41" fontId="5" fillId="0" borderId="105" xfId="49" applyNumberFormat="1" applyFont="1" applyFill="1" applyBorder="1" applyAlignment="1">
      <alignment vertical="center"/>
    </xf>
    <xf numFmtId="41" fontId="5" fillId="0" borderId="90" xfId="49" applyNumberFormat="1" applyFont="1" applyFill="1" applyBorder="1" applyAlignment="1">
      <alignment vertical="center"/>
    </xf>
    <xf numFmtId="41" fontId="5" fillId="0" borderId="31" xfId="62" applyNumberFormat="1" applyFont="1" applyBorder="1">
      <alignment vertical="center"/>
      <protection/>
    </xf>
    <xf numFmtId="176" fontId="5" fillId="0" borderId="46" xfId="49" applyNumberFormat="1" applyFont="1" applyFill="1" applyBorder="1" applyAlignment="1">
      <alignment vertical="center"/>
    </xf>
    <xf numFmtId="0" fontId="9" fillId="0" borderId="11" xfId="0" applyFont="1" applyBorder="1" applyAlignment="1">
      <alignment vertical="center"/>
    </xf>
    <xf numFmtId="0" fontId="5" fillId="0" borderId="68" xfId="0" applyFont="1" applyBorder="1" applyAlignment="1">
      <alignment horizontal="center" vertical="center"/>
    </xf>
    <xf numFmtId="49" fontId="27" fillId="0" borderId="15" xfId="0" applyNumberFormat="1" applyFont="1" applyBorder="1" applyAlignment="1">
      <alignment horizontal="center" vertical="center"/>
    </xf>
    <xf numFmtId="176" fontId="5" fillId="0" borderId="50" xfId="49" applyNumberFormat="1" applyFont="1" applyFill="1" applyBorder="1" applyAlignment="1">
      <alignment vertical="center"/>
    </xf>
    <xf numFmtId="41" fontId="5" fillId="0" borderId="31" xfId="0" applyNumberFormat="1" applyFont="1" applyBorder="1" applyAlignment="1">
      <alignment vertical="center"/>
    </xf>
    <xf numFmtId="176" fontId="5" fillId="0" borderId="51" xfId="49" applyNumberFormat="1" applyFont="1" applyFill="1" applyBorder="1" applyAlignment="1">
      <alignment vertical="center"/>
    </xf>
    <xf numFmtId="176" fontId="5" fillId="0" borderId="37" xfId="49" applyNumberFormat="1" applyFont="1" applyFill="1" applyBorder="1" applyAlignment="1">
      <alignment vertical="center"/>
    </xf>
    <xf numFmtId="49" fontId="28" fillId="0" borderId="15" xfId="0" applyNumberFormat="1" applyFont="1" applyBorder="1" applyAlignment="1">
      <alignment horizontal="center" vertical="center"/>
    </xf>
    <xf numFmtId="41" fontId="5" fillId="0" borderId="88" xfId="49" applyNumberFormat="1" applyFont="1" applyFill="1" applyBorder="1" applyAlignment="1">
      <alignment vertical="center"/>
    </xf>
    <xf numFmtId="41" fontId="5" fillId="0" borderId="54" xfId="49" applyNumberFormat="1" applyFont="1" applyFill="1" applyBorder="1" applyAlignment="1">
      <alignment vertical="center"/>
    </xf>
    <xf numFmtId="41" fontId="5" fillId="0" borderId="59" xfId="0" applyNumberFormat="1" applyFont="1" applyBorder="1" applyAlignment="1">
      <alignment vertical="center"/>
    </xf>
    <xf numFmtId="41" fontId="5" fillId="0" borderId="89" xfId="0" applyNumberFormat="1" applyFont="1" applyBorder="1" applyAlignment="1">
      <alignment vertical="center"/>
    </xf>
    <xf numFmtId="41" fontId="5" fillId="0" borderId="90" xfId="0" applyNumberFormat="1" applyFont="1" applyBorder="1" applyAlignment="1">
      <alignment vertical="center"/>
    </xf>
    <xf numFmtId="176" fontId="5" fillId="0" borderId="29" xfId="49" applyNumberFormat="1" applyFont="1" applyFill="1" applyBorder="1" applyAlignment="1">
      <alignment vertical="center"/>
    </xf>
    <xf numFmtId="176" fontId="5" fillId="0" borderId="79" xfId="49" applyNumberFormat="1" applyFont="1" applyFill="1" applyBorder="1" applyAlignment="1">
      <alignment vertical="center"/>
    </xf>
    <xf numFmtId="0" fontId="5" fillId="0" borderId="11" xfId="0" applyFont="1" applyBorder="1" applyAlignment="1">
      <alignment vertical="center"/>
    </xf>
    <xf numFmtId="41" fontId="5" fillId="0" borderId="11" xfId="0" applyNumberFormat="1" applyFont="1" applyBorder="1" applyAlignment="1">
      <alignment vertical="center"/>
    </xf>
    <xf numFmtId="38" fontId="13" fillId="0" borderId="0" xfId="0" applyNumberFormat="1" applyFont="1" applyAlignment="1">
      <alignment horizontal="center" vertical="center"/>
    </xf>
    <xf numFmtId="0" fontId="15" fillId="0" borderId="0" xfId="0" applyFont="1" applyAlignment="1">
      <alignment vertical="center"/>
    </xf>
    <xf numFmtId="38" fontId="14" fillId="0" borderId="0" xfId="0" applyNumberFormat="1" applyFont="1" applyAlignment="1">
      <alignment vertical="center"/>
    </xf>
    <xf numFmtId="0" fontId="14" fillId="0" borderId="0" xfId="0" applyFont="1" applyAlignment="1">
      <alignment vertical="center"/>
    </xf>
    <xf numFmtId="0" fontId="14" fillId="0" borderId="10" xfId="0" applyFont="1" applyBorder="1" applyAlignment="1">
      <alignment vertical="center"/>
    </xf>
    <xf numFmtId="0" fontId="14" fillId="0" borderId="55" xfId="0" applyFont="1" applyBorder="1" applyAlignment="1">
      <alignment vertical="center"/>
    </xf>
    <xf numFmtId="0" fontId="2" fillId="0" borderId="15" xfId="0" applyFont="1" applyBorder="1" applyAlignment="1">
      <alignment vertical="center"/>
    </xf>
    <xf numFmtId="38" fontId="2" fillId="0" borderId="50" xfId="0" applyNumberFormat="1" applyFont="1" applyBorder="1" applyAlignment="1">
      <alignment vertical="center"/>
    </xf>
    <xf numFmtId="0" fontId="2" fillId="0" borderId="117" xfId="0" applyFont="1" applyBorder="1" applyAlignment="1">
      <alignment vertical="center"/>
    </xf>
    <xf numFmtId="38" fontId="2" fillId="0" borderId="118" xfId="0" applyNumberFormat="1" applyFont="1" applyBorder="1" applyAlignment="1">
      <alignment vertical="center"/>
    </xf>
    <xf numFmtId="0" fontId="2" fillId="0" borderId="33" xfId="0" applyFont="1" applyBorder="1" applyAlignment="1">
      <alignment vertical="center"/>
    </xf>
    <xf numFmtId="38" fontId="2" fillId="0" borderId="28" xfId="0" applyNumberFormat="1" applyFont="1" applyBorder="1" applyAlignment="1">
      <alignment vertical="center"/>
    </xf>
    <xf numFmtId="38" fontId="2" fillId="0" borderId="0" xfId="0" applyNumberFormat="1" applyFont="1" applyAlignment="1">
      <alignment vertical="center"/>
    </xf>
    <xf numFmtId="49" fontId="2" fillId="0" borderId="15" xfId="0" applyNumberFormat="1" applyFont="1" applyBorder="1" applyAlignment="1">
      <alignment vertical="center"/>
    </xf>
    <xf numFmtId="38" fontId="14" fillId="0" borderId="50" xfId="0" applyNumberFormat="1" applyFont="1" applyBorder="1" applyAlignment="1">
      <alignment vertical="center"/>
    </xf>
    <xf numFmtId="0" fontId="14" fillId="0" borderId="117" xfId="0" applyFont="1" applyBorder="1" applyAlignment="1">
      <alignment vertical="center"/>
    </xf>
    <xf numFmtId="38" fontId="14" fillId="0" borderId="118" xfId="0" applyNumberFormat="1" applyFont="1" applyBorder="1" applyAlignment="1">
      <alignment vertical="center"/>
    </xf>
    <xf numFmtId="0" fontId="14" fillId="0" borderId="33" xfId="0" applyFont="1" applyBorder="1" applyAlignment="1">
      <alignment vertical="center"/>
    </xf>
    <xf numFmtId="38" fontId="14" fillId="0" borderId="28" xfId="0" applyNumberFormat="1" applyFont="1" applyBorder="1" applyAlignment="1">
      <alignment vertical="center"/>
    </xf>
    <xf numFmtId="0" fontId="14" fillId="0" borderId="15" xfId="0" applyFont="1" applyBorder="1" applyAlignment="1">
      <alignment horizontal="right" vertical="center"/>
    </xf>
    <xf numFmtId="176" fontId="14" fillId="0" borderId="50" xfId="0" applyNumberFormat="1" applyFont="1" applyBorder="1" applyAlignment="1">
      <alignment vertical="center"/>
    </xf>
    <xf numFmtId="178" fontId="14" fillId="0" borderId="119" xfId="0" applyNumberFormat="1" applyFont="1" applyBorder="1" applyAlignment="1">
      <alignment vertical="center"/>
    </xf>
    <xf numFmtId="176" fontId="14" fillId="0" borderId="29" xfId="0" applyNumberFormat="1" applyFont="1" applyBorder="1" applyAlignment="1">
      <alignment vertical="center"/>
    </xf>
    <xf numFmtId="178" fontId="14" fillId="0" borderId="120" xfId="0" applyNumberFormat="1" applyFont="1" applyBorder="1" applyAlignment="1">
      <alignment vertical="center"/>
    </xf>
    <xf numFmtId="176" fontId="14" fillId="0" borderId="28" xfId="0" applyNumberFormat="1" applyFont="1" applyBorder="1" applyAlignment="1">
      <alignment vertical="center"/>
    </xf>
    <xf numFmtId="178" fontId="14" fillId="0" borderId="117" xfId="0" applyNumberFormat="1" applyFont="1" applyBorder="1" applyAlignment="1">
      <alignment vertical="center"/>
    </xf>
    <xf numFmtId="176" fontId="14" fillId="0" borderId="0" xfId="0" applyNumberFormat="1" applyFont="1" applyAlignment="1">
      <alignment vertical="center"/>
    </xf>
    <xf numFmtId="49" fontId="15" fillId="0" borderId="121" xfId="0" applyNumberFormat="1" applyFont="1" applyBorder="1" applyAlignment="1">
      <alignment vertical="center"/>
    </xf>
    <xf numFmtId="41" fontId="14" fillId="0" borderId="88" xfId="0" applyNumberFormat="1" applyFont="1" applyBorder="1" applyAlignment="1">
      <alignment vertical="center"/>
    </xf>
    <xf numFmtId="43" fontId="14" fillId="0" borderId="122" xfId="0" applyNumberFormat="1" applyFont="1" applyBorder="1" applyAlignment="1">
      <alignment vertical="center"/>
    </xf>
    <xf numFmtId="41" fontId="14" fillId="0" borderId="53" xfId="0" applyNumberFormat="1" applyFont="1" applyBorder="1" applyAlignment="1">
      <alignment vertical="center"/>
    </xf>
    <xf numFmtId="43" fontId="14" fillId="0" borderId="123" xfId="0" applyNumberFormat="1" applyFont="1" applyBorder="1" applyAlignment="1">
      <alignment vertical="center"/>
    </xf>
    <xf numFmtId="41" fontId="14" fillId="0" borderId="84" xfId="0" applyNumberFormat="1" applyFont="1" applyBorder="1" applyAlignment="1">
      <alignment vertical="center"/>
    </xf>
    <xf numFmtId="43" fontId="14" fillId="0" borderId="124" xfId="0" applyNumberFormat="1" applyFont="1" applyBorder="1" applyAlignment="1">
      <alignment vertical="center"/>
    </xf>
    <xf numFmtId="41" fontId="14" fillId="0" borderId="17" xfId="0" applyNumberFormat="1" applyFont="1" applyBorder="1" applyAlignment="1">
      <alignment vertical="center"/>
    </xf>
    <xf numFmtId="49" fontId="14" fillId="0" borderId="15" xfId="0" applyNumberFormat="1" applyFont="1" applyBorder="1" applyAlignment="1">
      <alignment horizontal="right" vertical="center"/>
    </xf>
    <xf numFmtId="49" fontId="14" fillId="0" borderId="41" xfId="0" applyNumberFormat="1" applyFont="1" applyBorder="1" applyAlignment="1">
      <alignment horizontal="right" vertical="center"/>
    </xf>
    <xf numFmtId="176" fontId="14" fillId="0" borderId="52" xfId="0" applyNumberFormat="1" applyFont="1" applyBorder="1" applyAlignment="1">
      <alignment vertical="center"/>
    </xf>
    <xf numFmtId="178" fontId="14" fillId="0" borderId="125" xfId="0" applyNumberFormat="1" applyFont="1" applyBorder="1" applyAlignment="1">
      <alignment vertical="center"/>
    </xf>
    <xf numFmtId="176" fontId="14" fillId="0" borderId="79" xfId="0" applyNumberFormat="1" applyFont="1" applyBorder="1" applyAlignment="1">
      <alignment vertical="center"/>
    </xf>
    <xf numFmtId="178" fontId="14" fillId="0" borderId="126" xfId="0" applyNumberFormat="1" applyFont="1" applyBorder="1" applyAlignment="1">
      <alignment vertical="center"/>
    </xf>
    <xf numFmtId="176" fontId="14" fillId="0" borderId="45" xfId="0" applyNumberFormat="1" applyFont="1" applyBorder="1" applyAlignment="1">
      <alignment vertical="center"/>
    </xf>
    <xf numFmtId="178" fontId="14" fillId="0" borderId="127" xfId="0" applyNumberFormat="1" applyFont="1" applyBorder="1" applyAlignment="1">
      <alignment vertical="center"/>
    </xf>
    <xf numFmtId="176" fontId="14" fillId="0" borderId="70" xfId="0" applyNumberFormat="1" applyFont="1" applyBorder="1" applyAlignment="1">
      <alignment vertical="center"/>
    </xf>
    <xf numFmtId="55" fontId="14" fillId="0" borderId="0" xfId="0" applyNumberFormat="1" applyFont="1" applyAlignment="1">
      <alignment horizontal="right" vertical="center"/>
    </xf>
    <xf numFmtId="38" fontId="14" fillId="0" borderId="0" xfId="0" applyNumberFormat="1" applyFont="1" applyAlignment="1">
      <alignment horizontal="right" vertical="center"/>
    </xf>
    <xf numFmtId="179" fontId="14" fillId="0" borderId="0" xfId="0" applyNumberFormat="1" applyFont="1" applyAlignment="1">
      <alignment horizontal="right" vertical="center"/>
    </xf>
    <xf numFmtId="0" fontId="14" fillId="0" borderId="0" xfId="0" applyFont="1" applyAlignment="1">
      <alignment horizontal="right" vertical="center"/>
    </xf>
    <xf numFmtId="180" fontId="14" fillId="0" borderId="120" xfId="0" applyNumberFormat="1" applyFont="1" applyBorder="1" applyAlignment="1">
      <alignment vertical="center"/>
    </xf>
    <xf numFmtId="38" fontId="15" fillId="0" borderId="0" xfId="0" applyNumberFormat="1" applyFont="1" applyAlignment="1">
      <alignment horizontal="left" vertical="center"/>
    </xf>
    <xf numFmtId="38" fontId="15" fillId="0" borderId="0" xfId="0" applyNumberFormat="1" applyFont="1" applyAlignment="1">
      <alignment vertical="center"/>
    </xf>
    <xf numFmtId="179" fontId="14" fillId="0" borderId="0" xfId="0" applyNumberFormat="1" applyFont="1" applyAlignment="1">
      <alignment vertical="center"/>
    </xf>
    <xf numFmtId="38" fontId="0" fillId="0" borderId="0" xfId="0" applyNumberFormat="1" applyFont="1" applyAlignment="1">
      <alignment vertical="center"/>
    </xf>
    <xf numFmtId="0" fontId="31" fillId="0" borderId="0" xfId="0" applyFont="1" applyAlignment="1">
      <alignment horizontal="center" vertical="center"/>
    </xf>
    <xf numFmtId="0" fontId="32" fillId="0" borderId="0" xfId="0" applyFont="1" applyAlignment="1">
      <alignment vertical="center"/>
    </xf>
    <xf numFmtId="49" fontId="33" fillId="0" borderId="15" xfId="0" applyNumberFormat="1" applyFont="1" applyBorder="1" applyAlignment="1">
      <alignment horizontal="center" vertical="center"/>
    </xf>
    <xf numFmtId="180" fontId="14" fillId="0" borderId="117" xfId="0" applyNumberFormat="1" applyFont="1" applyBorder="1" applyAlignment="1">
      <alignment vertical="center"/>
    </xf>
    <xf numFmtId="49" fontId="34" fillId="0" borderId="121" xfId="0" applyNumberFormat="1" applyFont="1" applyBorder="1" applyAlignment="1">
      <alignment horizontal="center" vertical="center"/>
    </xf>
    <xf numFmtId="38" fontId="35" fillId="0" borderId="0" xfId="0" applyNumberFormat="1" applyFont="1" applyAlignment="1">
      <alignment horizontal="left" vertical="center"/>
    </xf>
    <xf numFmtId="0" fontId="15" fillId="0" borderId="15" xfId="0" applyFont="1" applyBorder="1" applyAlignment="1">
      <alignment vertical="center"/>
    </xf>
    <xf numFmtId="0" fontId="2" fillId="0" borderId="120" xfId="0" applyFont="1" applyBorder="1" applyAlignment="1">
      <alignment vertical="center"/>
    </xf>
    <xf numFmtId="38" fontId="2" fillId="0" borderId="128" xfId="0" applyNumberFormat="1" applyFont="1" applyBorder="1" applyAlignment="1">
      <alignment vertical="center"/>
    </xf>
    <xf numFmtId="38" fontId="2" fillId="0" borderId="129" xfId="0" applyNumberFormat="1" applyFont="1" applyBorder="1" applyAlignment="1">
      <alignment vertical="center"/>
    </xf>
    <xf numFmtId="0" fontId="2" fillId="0" borderId="119" xfId="0" applyFont="1" applyBorder="1" applyAlignment="1">
      <alignment vertical="center"/>
    </xf>
    <xf numFmtId="0" fontId="14" fillId="0" borderId="120" xfId="0" applyFont="1" applyBorder="1" applyAlignment="1">
      <alignment vertical="center"/>
    </xf>
    <xf numFmtId="38" fontId="14" fillId="0" borderId="129" xfId="0" applyNumberFormat="1" applyFont="1" applyBorder="1" applyAlignment="1">
      <alignment vertical="center"/>
    </xf>
    <xf numFmtId="176" fontId="14" fillId="0" borderId="129" xfId="0" applyNumberFormat="1" applyFont="1" applyBorder="1" applyAlignment="1">
      <alignment vertical="center"/>
    </xf>
    <xf numFmtId="41" fontId="14" fillId="0" borderId="130" xfId="0" applyNumberFormat="1" applyFont="1" applyBorder="1" applyAlignment="1">
      <alignment vertical="center"/>
    </xf>
    <xf numFmtId="176" fontId="14" fillId="0" borderId="131" xfId="0" applyNumberFormat="1" applyFont="1" applyBorder="1" applyAlignment="1">
      <alignment vertical="center"/>
    </xf>
    <xf numFmtId="38" fontId="32" fillId="0" borderId="0" xfId="0" applyNumberFormat="1" applyFont="1" applyAlignment="1">
      <alignment vertical="center"/>
    </xf>
    <xf numFmtId="0" fontId="32" fillId="0" borderId="0" xfId="0" applyFont="1" applyAlignment="1">
      <alignment horizontal="left" vertical="center"/>
    </xf>
    <xf numFmtId="0" fontId="0" fillId="0" borderId="0" xfId="0" applyFont="1" applyAlignment="1">
      <alignment horizontal="left" vertical="center"/>
    </xf>
    <xf numFmtId="38" fontId="5" fillId="0" borderId="0" xfId="0" applyNumberFormat="1" applyFont="1" applyAlignment="1">
      <alignment vertical="center"/>
    </xf>
    <xf numFmtId="177" fontId="14" fillId="0" borderId="0" xfId="0" applyNumberFormat="1" applyFont="1" applyAlignment="1">
      <alignment vertical="center"/>
    </xf>
    <xf numFmtId="177" fontId="14" fillId="0" borderId="28" xfId="0" applyNumberFormat="1" applyFont="1" applyBorder="1" applyAlignment="1">
      <alignment vertical="center"/>
    </xf>
    <xf numFmtId="177" fontId="14" fillId="0" borderId="70" xfId="0" applyNumberFormat="1" applyFont="1" applyBorder="1" applyAlignment="1">
      <alignment vertical="center"/>
    </xf>
    <xf numFmtId="180" fontId="14" fillId="0" borderId="126" xfId="0" applyNumberFormat="1" applyFont="1" applyBorder="1" applyAlignment="1">
      <alignment vertical="center"/>
    </xf>
    <xf numFmtId="177" fontId="14" fillId="0" borderId="29" xfId="0" applyNumberFormat="1" applyFont="1" applyBorder="1" applyAlignment="1">
      <alignment vertical="center"/>
    </xf>
    <xf numFmtId="177" fontId="14" fillId="0" borderId="79" xfId="0" applyNumberFormat="1" applyFont="1" applyBorder="1" applyAlignment="1">
      <alignment vertical="center"/>
    </xf>
    <xf numFmtId="180" fontId="14" fillId="0" borderId="132" xfId="0" applyNumberFormat="1" applyFont="1" applyBorder="1" applyAlignment="1">
      <alignment vertical="center"/>
    </xf>
    <xf numFmtId="177" fontId="14" fillId="0" borderId="45" xfId="0" applyNumberFormat="1" applyFont="1" applyBorder="1" applyAlignment="1">
      <alignment vertical="center"/>
    </xf>
    <xf numFmtId="180" fontId="14" fillId="0" borderId="127" xfId="0" applyNumberFormat="1" applyFont="1" applyBorder="1" applyAlignment="1">
      <alignment vertical="center"/>
    </xf>
    <xf numFmtId="177" fontId="14" fillId="0" borderId="50" xfId="0" applyNumberFormat="1" applyFont="1" applyBorder="1" applyAlignment="1">
      <alignment vertical="center"/>
    </xf>
    <xf numFmtId="180" fontId="14" fillId="0" borderId="119" xfId="0" applyNumberFormat="1" applyFont="1" applyBorder="1" applyAlignment="1">
      <alignment vertical="center"/>
    </xf>
    <xf numFmtId="179" fontId="14" fillId="0" borderId="0" xfId="0" applyNumberFormat="1" applyFont="1" applyAlignment="1">
      <alignment horizontal="left" vertical="center"/>
    </xf>
    <xf numFmtId="38" fontId="14" fillId="0" borderId="0" xfId="0" applyNumberFormat="1" applyFont="1" applyAlignment="1">
      <alignment horizontal="left" vertical="center"/>
    </xf>
    <xf numFmtId="0" fontId="2" fillId="0" borderId="133" xfId="0" applyFont="1" applyBorder="1" applyAlignment="1">
      <alignment vertical="center"/>
    </xf>
    <xf numFmtId="38" fontId="14" fillId="0" borderId="128" xfId="0" applyNumberFormat="1" applyFont="1" applyBorder="1" applyAlignment="1">
      <alignment vertical="center"/>
    </xf>
    <xf numFmtId="0" fontId="14" fillId="0" borderId="119" xfId="0" applyFont="1" applyBorder="1" applyAlignment="1">
      <alignment vertical="center"/>
    </xf>
    <xf numFmtId="177" fontId="14" fillId="0" borderId="129" xfId="0" applyNumberFormat="1" applyFont="1" applyBorder="1" applyAlignment="1">
      <alignment vertical="center"/>
    </xf>
    <xf numFmtId="176" fontId="14" fillId="0" borderId="134" xfId="0" applyNumberFormat="1" applyFont="1" applyBorder="1" applyAlignment="1">
      <alignment vertical="center"/>
    </xf>
    <xf numFmtId="41" fontId="14" fillId="0" borderId="28" xfId="0" applyNumberFormat="1" applyFont="1" applyBorder="1" applyAlignment="1">
      <alignment vertical="center"/>
    </xf>
    <xf numFmtId="0" fontId="14" fillId="0" borderId="88" xfId="0" applyFont="1" applyBorder="1" applyAlignment="1">
      <alignment vertical="center"/>
    </xf>
    <xf numFmtId="0" fontId="14" fillId="0" borderId="122" xfId="0" applyFont="1" applyBorder="1" applyAlignment="1">
      <alignment vertical="center"/>
    </xf>
    <xf numFmtId="0" fontId="14" fillId="0" borderId="53" xfId="0" applyFont="1" applyBorder="1" applyAlignment="1">
      <alignment vertical="center"/>
    </xf>
    <xf numFmtId="0" fontId="14" fillId="0" borderId="123" xfId="0" applyFont="1" applyBorder="1" applyAlignment="1">
      <alignment vertical="center"/>
    </xf>
    <xf numFmtId="0" fontId="14" fillId="0" borderId="84" xfId="0" applyFont="1" applyBorder="1" applyAlignment="1">
      <alignment vertical="center"/>
    </xf>
    <xf numFmtId="0" fontId="14" fillId="0" borderId="124" xfId="0" applyFont="1" applyBorder="1" applyAlignment="1">
      <alignment vertical="center"/>
    </xf>
    <xf numFmtId="0" fontId="14" fillId="0" borderId="17" xfId="0" applyFont="1" applyBorder="1" applyAlignment="1">
      <alignment vertical="center"/>
    </xf>
    <xf numFmtId="0" fontId="5" fillId="0" borderId="0" xfId="0" applyFont="1" applyAlignment="1">
      <alignment horizontal="center" vertical="center" wrapText="1"/>
    </xf>
    <xf numFmtId="0" fontId="17" fillId="0" borderId="0" xfId="0" applyFont="1" applyAlignment="1">
      <alignment horizontal="right" vertical="center"/>
    </xf>
    <xf numFmtId="0" fontId="5" fillId="0" borderId="16" xfId="0" applyFont="1" applyBorder="1" applyAlignment="1">
      <alignment horizontal="center" vertical="center"/>
    </xf>
    <xf numFmtId="0" fontId="5" fillId="0" borderId="56" xfId="0" applyFont="1" applyBorder="1" applyAlignment="1">
      <alignment horizontal="center" vertical="center"/>
    </xf>
    <xf numFmtId="0" fontId="5" fillId="0" borderId="135" xfId="0" applyFont="1" applyBorder="1" applyAlignment="1">
      <alignment horizontal="center" vertical="center"/>
    </xf>
    <xf numFmtId="0" fontId="5" fillId="0" borderId="104" xfId="0" applyFont="1" applyBorder="1" applyAlignment="1">
      <alignment horizontal="center" vertical="center"/>
    </xf>
    <xf numFmtId="49" fontId="5" fillId="0" borderId="24" xfId="0" applyNumberFormat="1" applyFont="1" applyBorder="1" applyAlignment="1">
      <alignment vertical="center"/>
    </xf>
    <xf numFmtId="38" fontId="9" fillId="0" borderId="136" xfId="49" applyFont="1" applyFill="1" applyBorder="1" applyAlignment="1">
      <alignment vertical="center"/>
    </xf>
    <xf numFmtId="38" fontId="9" fillId="0" borderId="137" xfId="49" applyFont="1" applyFill="1" applyBorder="1" applyAlignment="1">
      <alignment vertical="center"/>
    </xf>
    <xf numFmtId="38" fontId="9" fillId="0" borderId="50" xfId="49" applyFont="1" applyFill="1" applyBorder="1" applyAlignment="1">
      <alignment vertical="center"/>
    </xf>
    <xf numFmtId="38" fontId="9" fillId="0" borderId="138" xfId="49" applyFont="1" applyFill="1" applyBorder="1" applyAlignment="1">
      <alignment vertical="center"/>
    </xf>
    <xf numFmtId="38" fontId="9" fillId="0" borderId="96" xfId="49" applyFont="1" applyFill="1" applyBorder="1" applyAlignment="1">
      <alignment vertical="center"/>
    </xf>
    <xf numFmtId="38" fontId="9" fillId="0" borderId="139" xfId="49" applyFont="1" applyFill="1" applyBorder="1" applyAlignment="1">
      <alignment vertical="center"/>
    </xf>
    <xf numFmtId="38" fontId="9" fillId="0" borderId="94" xfId="49" applyFont="1" applyFill="1" applyBorder="1" applyAlignment="1">
      <alignment vertical="center"/>
    </xf>
    <xf numFmtId="49" fontId="5" fillId="0" borderId="28" xfId="0" applyNumberFormat="1" applyFont="1" applyBorder="1" applyAlignment="1">
      <alignment horizontal="center" vertical="center"/>
    </xf>
    <xf numFmtId="49" fontId="5" fillId="0" borderId="56" xfId="0" applyNumberFormat="1" applyFont="1" applyBorder="1" applyAlignment="1">
      <alignment horizontal="center" vertical="center"/>
    </xf>
    <xf numFmtId="176" fontId="9" fillId="0" borderId="136" xfId="49" applyNumberFormat="1" applyFont="1" applyFill="1" applyBorder="1" applyAlignment="1">
      <alignment vertical="center"/>
    </xf>
    <xf numFmtId="176" fontId="9" fillId="0" borderId="137" xfId="49" applyNumberFormat="1" applyFont="1" applyFill="1" applyBorder="1" applyAlignment="1">
      <alignment vertical="center"/>
    </xf>
    <xf numFmtId="176" fontId="9" fillId="0" borderId="50" xfId="49" applyNumberFormat="1" applyFont="1" applyFill="1" applyBorder="1" applyAlignment="1">
      <alignment vertical="center"/>
    </xf>
    <xf numFmtId="176" fontId="9" fillId="0" borderId="138" xfId="49" applyNumberFormat="1" applyFont="1" applyFill="1" applyBorder="1" applyAlignment="1">
      <alignment vertical="center"/>
    </xf>
    <xf numFmtId="176" fontId="9" fillId="0" borderId="96" xfId="49" applyNumberFormat="1" applyFont="1" applyFill="1" applyBorder="1" applyAlignment="1">
      <alignment vertical="center"/>
    </xf>
    <xf numFmtId="176" fontId="9" fillId="0" borderId="139" xfId="49" applyNumberFormat="1" applyFont="1" applyFill="1" applyBorder="1" applyAlignment="1">
      <alignment vertical="center"/>
    </xf>
    <xf numFmtId="49" fontId="5" fillId="0" borderId="45" xfId="0" applyNumberFormat="1" applyFont="1" applyBorder="1" applyAlignment="1">
      <alignment horizontal="center" vertical="center"/>
    </xf>
    <xf numFmtId="176" fontId="9" fillId="0" borderId="140" xfId="49" applyNumberFormat="1" applyFont="1" applyFill="1" applyBorder="1" applyAlignment="1">
      <alignment vertical="center"/>
    </xf>
    <xf numFmtId="176" fontId="9" fillId="0" borderId="141" xfId="49" applyNumberFormat="1" applyFont="1" applyFill="1" applyBorder="1" applyAlignment="1">
      <alignment vertical="center"/>
    </xf>
    <xf numFmtId="176" fontId="9" fillId="0" borderId="52" xfId="49" applyNumberFormat="1" applyFont="1" applyFill="1" applyBorder="1" applyAlignment="1">
      <alignment vertical="center"/>
    </xf>
    <xf numFmtId="176" fontId="9" fillId="0" borderId="142" xfId="49" applyNumberFormat="1" applyFont="1" applyFill="1" applyBorder="1" applyAlignment="1">
      <alignment vertical="center"/>
    </xf>
    <xf numFmtId="176" fontId="9" fillId="0" borderId="103" xfId="49" applyNumberFormat="1" applyFont="1" applyFill="1" applyBorder="1" applyAlignment="1">
      <alignment vertical="center"/>
    </xf>
    <xf numFmtId="176" fontId="9" fillId="0" borderId="143" xfId="49" applyNumberFormat="1" applyFont="1" applyFill="1" applyBorder="1" applyAlignment="1">
      <alignment vertical="center"/>
    </xf>
    <xf numFmtId="0" fontId="7" fillId="0" borderId="11" xfId="0" applyFont="1" applyBorder="1" applyAlignment="1">
      <alignment vertical="center"/>
    </xf>
    <xf numFmtId="38" fontId="5" fillId="0" borderId="0" xfId="49" applyFont="1" applyFill="1" applyAlignment="1">
      <alignment vertical="center"/>
    </xf>
    <xf numFmtId="0" fontId="10" fillId="0" borderId="50" xfId="0" applyFont="1" applyBorder="1" applyAlignment="1">
      <alignment vertical="center"/>
    </xf>
    <xf numFmtId="41" fontId="5" fillId="0" borderId="50" xfId="0" applyNumberFormat="1" applyFont="1" applyBorder="1" applyAlignment="1">
      <alignment vertical="center"/>
    </xf>
    <xf numFmtId="41" fontId="5" fillId="0" borderId="27" xfId="0" applyNumberFormat="1" applyFont="1" applyBorder="1" applyAlignment="1">
      <alignment vertical="center"/>
    </xf>
    <xf numFmtId="41" fontId="5" fillId="0" borderId="33" xfId="0" applyNumberFormat="1" applyFont="1" applyBorder="1" applyAlignment="1">
      <alignment vertical="center"/>
    </xf>
    <xf numFmtId="176" fontId="9" fillId="0" borderId="51" xfId="49" applyNumberFormat="1" applyFont="1" applyFill="1" applyBorder="1" applyAlignment="1">
      <alignment vertical="center"/>
    </xf>
    <xf numFmtId="41" fontId="5" fillId="0" borderId="50" xfId="49" applyNumberFormat="1" applyFont="1" applyFill="1" applyBorder="1" applyAlignment="1">
      <alignment vertical="center"/>
    </xf>
    <xf numFmtId="41" fontId="5" fillId="0" borderId="27" xfId="49" applyNumberFormat="1" applyFont="1" applyFill="1" applyBorder="1" applyAlignment="1">
      <alignment vertical="center"/>
    </xf>
    <xf numFmtId="41" fontId="5" fillId="0" borderId="33" xfId="49" applyNumberFormat="1" applyFont="1" applyFill="1" applyBorder="1" applyAlignment="1">
      <alignment vertical="center"/>
    </xf>
    <xf numFmtId="0" fontId="5" fillId="0" borderId="0" xfId="62" applyFont="1">
      <alignment vertical="center"/>
      <protection/>
    </xf>
    <xf numFmtId="38" fontId="9" fillId="0" borderId="0" xfId="49" applyFont="1" applyFill="1" applyBorder="1" applyAlignment="1">
      <alignment vertical="center"/>
    </xf>
    <xf numFmtId="38" fontId="9" fillId="0" borderId="0" xfId="49" applyFont="1" applyFill="1" applyAlignment="1">
      <alignment vertical="center"/>
    </xf>
    <xf numFmtId="0" fontId="9" fillId="0" borderId="27" xfId="0" applyFont="1" applyBorder="1" applyAlignment="1">
      <alignment horizontal="center" vertical="center"/>
    </xf>
    <xf numFmtId="0" fontId="5" fillId="0" borderId="50" xfId="49" applyNumberFormat="1" applyFont="1" applyFill="1" applyBorder="1" applyAlignment="1">
      <alignment vertical="center"/>
    </xf>
    <xf numFmtId="0" fontId="5" fillId="0" borderId="27" xfId="49" applyNumberFormat="1" applyFont="1" applyFill="1" applyBorder="1" applyAlignment="1">
      <alignment vertical="center"/>
    </xf>
    <xf numFmtId="0" fontId="5" fillId="0" borderId="33" xfId="49" applyNumberFormat="1" applyFont="1" applyFill="1" applyBorder="1" applyAlignment="1">
      <alignment vertical="center"/>
    </xf>
    <xf numFmtId="38" fontId="9" fillId="0" borderId="0" xfId="49" applyFont="1" applyFill="1" applyAlignment="1">
      <alignment vertical="center"/>
    </xf>
    <xf numFmtId="0" fontId="9" fillId="0" borderId="50" xfId="0" applyFont="1" applyBorder="1" applyAlignment="1">
      <alignment horizontal="center" vertical="center"/>
    </xf>
    <xf numFmtId="0" fontId="9" fillId="0" borderId="33" xfId="0" applyFont="1" applyBorder="1" applyAlignment="1">
      <alignment horizontal="center" vertical="center"/>
    </xf>
    <xf numFmtId="38" fontId="5" fillId="0" borderId="28" xfId="49" applyFont="1" applyFill="1" applyBorder="1" applyAlignment="1">
      <alignment horizontal="center" vertical="center"/>
    </xf>
    <xf numFmtId="0" fontId="5" fillId="0" borderId="28" xfId="0" applyFont="1" applyBorder="1" applyAlignment="1">
      <alignment horizontal="center" vertical="center" shrinkToFit="1"/>
    </xf>
    <xf numFmtId="0" fontId="5" fillId="0" borderId="30" xfId="0" applyFont="1" applyBorder="1" applyAlignment="1">
      <alignment horizontal="center" vertical="center" shrinkToFit="1"/>
    </xf>
    <xf numFmtId="38" fontId="5" fillId="0" borderId="82" xfId="49" applyFont="1" applyFill="1" applyBorder="1" applyAlignment="1">
      <alignment horizontal="center" vertical="center"/>
    </xf>
    <xf numFmtId="0" fontId="5" fillId="0" borderId="116" xfId="0" applyFont="1" applyBorder="1" applyAlignment="1">
      <alignment vertical="center" shrinkToFit="1"/>
    </xf>
    <xf numFmtId="0" fontId="5" fillId="0" borderId="115" xfId="0" applyFont="1" applyBorder="1" applyAlignment="1">
      <alignment horizontal="center" vertical="center" shrinkToFit="1"/>
    </xf>
    <xf numFmtId="38" fontId="10" fillId="0" borderId="28" xfId="49" applyFont="1" applyFill="1" applyBorder="1" applyAlignment="1">
      <alignment vertical="center"/>
    </xf>
    <xf numFmtId="41" fontId="5" fillId="0" borderId="32" xfId="0" applyNumberFormat="1" applyFont="1" applyBorder="1" applyAlignment="1">
      <alignment vertical="center"/>
    </xf>
    <xf numFmtId="41" fontId="5" fillId="0" borderId="56" xfId="0" applyNumberFormat="1" applyFont="1" applyBorder="1" applyAlignment="1">
      <alignment vertical="center"/>
    </xf>
    <xf numFmtId="41" fontId="5" fillId="0" borderId="28" xfId="49" applyNumberFormat="1" applyFont="1" applyFill="1" applyBorder="1" applyAlignment="1">
      <alignment vertical="center"/>
    </xf>
    <xf numFmtId="41" fontId="5" fillId="0" borderId="74" xfId="0" applyNumberFormat="1" applyFont="1" applyBorder="1" applyAlignment="1">
      <alignment vertical="center"/>
    </xf>
    <xf numFmtId="0" fontId="9" fillId="0" borderId="74" xfId="0" applyFont="1" applyBorder="1" applyAlignment="1">
      <alignment vertical="center"/>
    </xf>
    <xf numFmtId="0" fontId="5" fillId="0" borderId="15" xfId="0" applyFont="1" applyBorder="1" applyAlignment="1">
      <alignment horizontal="right" vertical="center"/>
    </xf>
    <xf numFmtId="41" fontId="9" fillId="0" borderId="33" xfId="62" applyNumberFormat="1" applyFont="1" applyBorder="1">
      <alignment vertical="center"/>
      <protection/>
    </xf>
    <xf numFmtId="176" fontId="9" fillId="0" borderId="33" xfId="0" applyNumberFormat="1" applyFont="1" applyBorder="1" applyAlignment="1">
      <alignment vertical="center"/>
    </xf>
    <xf numFmtId="0" fontId="5" fillId="0" borderId="34" xfId="0" applyFont="1" applyBorder="1" applyAlignment="1">
      <alignment horizontal="right" vertical="center"/>
    </xf>
    <xf numFmtId="176" fontId="9" fillId="0" borderId="37" xfId="0" applyNumberFormat="1" applyFont="1" applyBorder="1" applyAlignment="1">
      <alignment vertical="center"/>
    </xf>
    <xf numFmtId="41" fontId="9" fillId="0" borderId="108" xfId="49" applyNumberFormat="1" applyFont="1" applyFill="1" applyBorder="1" applyAlignment="1">
      <alignment horizontal="right" vertical="center"/>
    </xf>
    <xf numFmtId="41" fontId="9" fillId="0" borderId="59" xfId="49" applyNumberFormat="1" applyFont="1" applyFill="1" applyBorder="1" applyAlignment="1">
      <alignment vertical="center"/>
    </xf>
    <xf numFmtId="41" fontId="9" fillId="0" borderId="60" xfId="49" applyNumberFormat="1" applyFont="1" applyFill="1" applyBorder="1" applyAlignment="1">
      <alignment vertical="center"/>
    </xf>
    <xf numFmtId="41" fontId="9" fillId="0" borderId="54" xfId="49" applyNumberFormat="1" applyFont="1" applyFill="1" applyBorder="1" applyAlignment="1">
      <alignment vertical="center"/>
    </xf>
    <xf numFmtId="41" fontId="9" fillId="0" borderId="33" xfId="0" applyNumberFormat="1" applyFont="1" applyBorder="1" applyAlignment="1">
      <alignment vertical="center"/>
    </xf>
    <xf numFmtId="41" fontId="9" fillId="0" borderId="90" xfId="49" applyNumberFormat="1" applyFont="1" applyFill="1" applyBorder="1" applyAlignment="1">
      <alignment vertical="center"/>
    </xf>
    <xf numFmtId="41" fontId="9" fillId="0" borderId="74" xfId="0" applyNumberFormat="1" applyFont="1" applyBorder="1" applyAlignment="1">
      <alignment horizontal="right" vertical="center"/>
    </xf>
    <xf numFmtId="41" fontId="9" fillId="0" borderId="33" xfId="0" applyNumberFormat="1" applyFont="1" applyBorder="1" applyAlignment="1">
      <alignment horizontal="right" vertical="center"/>
    </xf>
    <xf numFmtId="49" fontId="5" fillId="0" borderId="15" xfId="0" applyNumberFormat="1" applyFont="1" applyBorder="1" applyAlignment="1">
      <alignment horizontal="right" vertical="center"/>
    </xf>
    <xf numFmtId="38" fontId="9" fillId="0" borderId="11" xfId="49" applyFont="1" applyFill="1" applyBorder="1" applyAlignment="1">
      <alignment vertical="center"/>
    </xf>
    <xf numFmtId="0" fontId="9" fillId="0" borderId="0" xfId="62" applyFont="1">
      <alignment vertical="center"/>
      <protection/>
    </xf>
    <xf numFmtId="0" fontId="10" fillId="0" borderId="0" xfId="0" applyFont="1" applyAlignment="1">
      <alignment horizontal="left" vertical="center"/>
    </xf>
    <xf numFmtId="38" fontId="5" fillId="0" borderId="116" xfId="49" applyFont="1" applyFill="1" applyBorder="1" applyAlignment="1">
      <alignment horizontal="center" vertical="center"/>
    </xf>
    <xf numFmtId="38" fontId="10" fillId="0" borderId="74" xfId="49" applyFont="1" applyFill="1" applyBorder="1" applyAlignment="1">
      <alignment vertical="center"/>
    </xf>
    <xf numFmtId="41" fontId="5" fillId="0" borderId="74" xfId="49" applyNumberFormat="1" applyFont="1" applyFill="1" applyBorder="1" applyAlignment="1">
      <alignment vertical="center"/>
    </xf>
    <xf numFmtId="176" fontId="5" fillId="0" borderId="56" xfId="49" applyNumberFormat="1" applyFont="1" applyFill="1" applyBorder="1" applyAlignment="1">
      <alignment vertical="center"/>
    </xf>
    <xf numFmtId="41" fontId="5" fillId="0" borderId="33" xfId="62" applyNumberFormat="1" applyFont="1" applyBorder="1">
      <alignment vertical="center"/>
      <protection/>
    </xf>
    <xf numFmtId="176" fontId="5" fillId="0" borderId="83" xfId="49" applyNumberFormat="1" applyFont="1" applyFill="1" applyBorder="1" applyAlignment="1">
      <alignment vertical="center"/>
    </xf>
    <xf numFmtId="176" fontId="5" fillId="0" borderId="75" xfId="49" applyNumberFormat="1" applyFont="1" applyFill="1" applyBorder="1" applyAlignment="1">
      <alignment vertical="center"/>
    </xf>
    <xf numFmtId="41" fontId="5" fillId="0" borderId="54" xfId="0" applyNumberFormat="1" applyFont="1" applyBorder="1" applyAlignment="1">
      <alignment vertical="center"/>
    </xf>
    <xf numFmtId="41" fontId="5" fillId="0" borderId="90" xfId="49" applyNumberFormat="1" applyFont="1" applyFill="1" applyBorder="1" applyAlignment="1">
      <alignment horizontal="right" vertical="center"/>
    </xf>
    <xf numFmtId="176" fontId="5" fillId="0" borderId="61" xfId="49" applyNumberFormat="1" applyFont="1" applyFill="1" applyBorder="1" applyAlignment="1">
      <alignment vertical="center"/>
    </xf>
    <xf numFmtId="176" fontId="5" fillId="0" borderId="46" xfId="0" applyNumberFormat="1" applyFont="1" applyBorder="1" applyAlignment="1">
      <alignment vertical="center"/>
    </xf>
    <xf numFmtId="179" fontId="15" fillId="0" borderId="0" xfId="0" applyNumberFormat="1" applyFont="1" applyAlignment="1">
      <alignment vertical="center"/>
    </xf>
    <xf numFmtId="0" fontId="2" fillId="0" borderId="0" xfId="0" applyFont="1" applyAlignment="1">
      <alignment vertical="center"/>
    </xf>
    <xf numFmtId="0" fontId="0" fillId="0" borderId="0" xfId="0" applyAlignment="1">
      <alignment horizontal="left" vertical="center"/>
    </xf>
    <xf numFmtId="0" fontId="36" fillId="0" borderId="15" xfId="0" applyFont="1" applyBorder="1" applyAlignment="1">
      <alignment horizontal="right" vertical="center"/>
    </xf>
    <xf numFmtId="0" fontId="36" fillId="0" borderId="34" xfId="0" applyFont="1" applyBorder="1" applyAlignment="1">
      <alignment horizontal="right" vertical="center"/>
    </xf>
    <xf numFmtId="0" fontId="36" fillId="0" borderId="121" xfId="0" applyFont="1" applyBorder="1" applyAlignment="1">
      <alignment horizontal="right" vertical="center"/>
    </xf>
    <xf numFmtId="176" fontId="14" fillId="0" borderId="50" xfId="0" applyNumberFormat="1" applyFont="1" applyBorder="1" applyAlignment="1">
      <alignment horizontal="right" vertical="center"/>
    </xf>
    <xf numFmtId="178" fontId="14" fillId="0" borderId="119" xfId="0" applyNumberFormat="1" applyFont="1" applyBorder="1" applyAlignment="1">
      <alignment horizontal="right" vertical="center"/>
    </xf>
    <xf numFmtId="176" fontId="14" fillId="0" borderId="29" xfId="0" applyNumberFormat="1" applyFont="1" applyBorder="1" applyAlignment="1">
      <alignment horizontal="right" vertical="center"/>
    </xf>
    <xf numFmtId="178" fontId="14" fillId="0" borderId="120" xfId="0" applyNumberFormat="1" applyFont="1" applyBorder="1" applyAlignment="1">
      <alignment horizontal="right" vertical="center"/>
    </xf>
    <xf numFmtId="176" fontId="14" fillId="0" borderId="28" xfId="0" applyNumberFormat="1" applyFont="1" applyBorder="1" applyAlignment="1">
      <alignment horizontal="right" vertical="center"/>
    </xf>
    <xf numFmtId="178" fontId="14" fillId="0" borderId="117" xfId="0" applyNumberFormat="1" applyFont="1" applyBorder="1" applyAlignment="1">
      <alignment horizontal="right" vertical="center"/>
    </xf>
    <xf numFmtId="176" fontId="14" fillId="0" borderId="0" xfId="0" applyNumberFormat="1" applyFont="1" applyAlignment="1">
      <alignment horizontal="right" vertical="center"/>
    </xf>
    <xf numFmtId="180" fontId="14" fillId="0" borderId="120" xfId="0" applyNumberFormat="1" applyFont="1" applyBorder="1" applyAlignment="1">
      <alignment horizontal="right" vertical="center"/>
    </xf>
    <xf numFmtId="177" fontId="14" fillId="0" borderId="0" xfId="0" applyNumberFormat="1" applyFont="1" applyAlignment="1">
      <alignment horizontal="right" vertical="center"/>
    </xf>
    <xf numFmtId="180" fontId="14" fillId="0" borderId="119" xfId="0" applyNumberFormat="1" applyFont="1" applyBorder="1" applyAlignment="1">
      <alignment horizontal="right" vertical="center"/>
    </xf>
    <xf numFmtId="180" fontId="14" fillId="0" borderId="117" xfId="0" applyNumberFormat="1" applyFont="1" applyBorder="1" applyAlignment="1">
      <alignment horizontal="right" vertical="center"/>
    </xf>
    <xf numFmtId="177" fontId="14" fillId="0" borderId="50" xfId="0" applyNumberFormat="1" applyFont="1" applyBorder="1" applyAlignment="1">
      <alignment horizontal="right" vertical="center"/>
    </xf>
    <xf numFmtId="0" fontId="36" fillId="0" borderId="41" xfId="0" applyFont="1" applyBorder="1" applyAlignment="1">
      <alignment horizontal="right" vertical="center"/>
    </xf>
    <xf numFmtId="176" fontId="14" fillId="0" borderId="52" xfId="0" applyNumberFormat="1" applyFont="1" applyBorder="1" applyAlignment="1">
      <alignment horizontal="right" vertical="center"/>
    </xf>
    <xf numFmtId="178" fontId="14" fillId="0" borderId="125" xfId="0" applyNumberFormat="1" applyFont="1" applyBorder="1" applyAlignment="1">
      <alignment horizontal="right" vertical="center"/>
    </xf>
    <xf numFmtId="176" fontId="14" fillId="0" borderId="79" xfId="0" applyNumberFormat="1" applyFont="1" applyBorder="1" applyAlignment="1">
      <alignment horizontal="right" vertical="center"/>
    </xf>
    <xf numFmtId="178" fontId="14" fillId="0" borderId="126" xfId="0" applyNumberFormat="1" applyFont="1" applyBorder="1" applyAlignment="1">
      <alignment horizontal="right" vertical="center"/>
    </xf>
    <xf numFmtId="176" fontId="14" fillId="0" borderId="45" xfId="0" applyNumberFormat="1" applyFont="1" applyBorder="1" applyAlignment="1">
      <alignment horizontal="right" vertical="center"/>
    </xf>
    <xf numFmtId="178" fontId="14" fillId="0" borderId="127" xfId="0" applyNumberFormat="1" applyFont="1" applyBorder="1" applyAlignment="1">
      <alignment horizontal="right" vertical="center"/>
    </xf>
    <xf numFmtId="176" fontId="14" fillId="0" borderId="70" xfId="0" applyNumberFormat="1" applyFont="1" applyBorder="1" applyAlignment="1">
      <alignment horizontal="right" vertical="center"/>
    </xf>
    <xf numFmtId="180" fontId="14" fillId="0" borderId="126" xfId="0" applyNumberFormat="1" applyFont="1" applyBorder="1" applyAlignment="1">
      <alignment horizontal="right" vertical="center"/>
    </xf>
    <xf numFmtId="178" fontId="14" fillId="0" borderId="144" xfId="0" applyNumberFormat="1" applyFont="1" applyBorder="1" applyAlignment="1">
      <alignment vertical="center"/>
    </xf>
    <xf numFmtId="177" fontId="14" fillId="0" borderId="131" xfId="0" applyNumberFormat="1" applyFont="1" applyBorder="1" applyAlignment="1">
      <alignment vertical="center"/>
    </xf>
    <xf numFmtId="177" fontId="14" fillId="0" borderId="52" xfId="0" applyNumberFormat="1" applyFont="1" applyBorder="1" applyAlignment="1">
      <alignment vertical="center"/>
    </xf>
    <xf numFmtId="180" fontId="14" fillId="0" borderId="125" xfId="0" applyNumberFormat="1" applyFont="1" applyBorder="1" applyAlignment="1">
      <alignment vertical="center"/>
    </xf>
    <xf numFmtId="0" fontId="2" fillId="0" borderId="0" xfId="0" applyFont="1" applyAlignment="1">
      <alignment horizontal="left" vertical="center"/>
    </xf>
    <xf numFmtId="0" fontId="17" fillId="33" borderId="0" xfId="0" applyFont="1" applyFill="1" applyAlignment="1">
      <alignment vertical="center"/>
    </xf>
    <xf numFmtId="0" fontId="11" fillId="33" borderId="0" xfId="0" applyFont="1" applyFill="1" applyAlignment="1">
      <alignment vertical="center"/>
    </xf>
    <xf numFmtId="0" fontId="11" fillId="34" borderId="145" xfId="0" applyFont="1" applyFill="1" applyBorder="1" applyAlignment="1">
      <alignment horizontal="center" vertical="center"/>
    </xf>
    <xf numFmtId="0" fontId="11" fillId="33" borderId="72" xfId="0" applyFont="1" applyFill="1" applyBorder="1" applyAlignment="1">
      <alignment horizontal="center" vertical="center"/>
    </xf>
    <xf numFmtId="0" fontId="11" fillId="34" borderId="78" xfId="0" applyFont="1" applyFill="1" applyBorder="1" applyAlignment="1">
      <alignment horizontal="center" vertical="center" wrapText="1"/>
    </xf>
    <xf numFmtId="0" fontId="7" fillId="34" borderId="72" xfId="0" applyFont="1" applyFill="1" applyBorder="1" applyAlignment="1">
      <alignment horizontal="center" vertical="center" wrapText="1"/>
    </xf>
    <xf numFmtId="0" fontId="11" fillId="34" borderId="75" xfId="0" applyFont="1" applyFill="1" applyBorder="1" applyAlignment="1">
      <alignment horizontal="center" vertical="center" wrapText="1"/>
    </xf>
    <xf numFmtId="0" fontId="7" fillId="34" borderId="111" xfId="0" applyFont="1" applyFill="1" applyBorder="1" applyAlignment="1">
      <alignment horizontal="center" vertical="center" wrapText="1"/>
    </xf>
    <xf numFmtId="182" fontId="11" fillId="0" borderId="146" xfId="49" applyNumberFormat="1" applyFont="1" applyBorder="1" applyAlignment="1">
      <alignment vertical="center"/>
    </xf>
    <xf numFmtId="182" fontId="11" fillId="0" borderId="147" xfId="49" applyNumberFormat="1" applyFont="1" applyBorder="1" applyAlignment="1">
      <alignment vertical="center"/>
    </xf>
    <xf numFmtId="182" fontId="11" fillId="0" borderId="148" xfId="49" applyNumberFormat="1" applyFont="1" applyBorder="1" applyAlignment="1">
      <alignment vertical="center"/>
    </xf>
    <xf numFmtId="182" fontId="11" fillId="0" borderId="149" xfId="49" applyNumberFormat="1" applyFont="1" applyBorder="1" applyAlignment="1">
      <alignment vertical="center"/>
    </xf>
    <xf numFmtId="182" fontId="11" fillId="0" borderId="150" xfId="49" applyNumberFormat="1" applyFont="1" applyBorder="1" applyAlignment="1">
      <alignment vertical="center"/>
    </xf>
    <xf numFmtId="182" fontId="11" fillId="0" borderId="147" xfId="49" applyNumberFormat="1" applyFont="1" applyFill="1" applyBorder="1" applyAlignment="1">
      <alignment vertical="center"/>
    </xf>
    <xf numFmtId="182" fontId="11" fillId="0" borderId="151" xfId="49" applyNumberFormat="1" applyFont="1" applyBorder="1" applyAlignment="1">
      <alignment vertical="center"/>
    </xf>
    <xf numFmtId="182" fontId="11" fillId="0" borderId="152" xfId="49" applyNumberFormat="1" applyFont="1" applyBorder="1" applyAlignment="1">
      <alignment horizontal="right" vertical="center"/>
    </xf>
    <xf numFmtId="182" fontId="11" fillId="0" borderId="72" xfId="49" applyNumberFormat="1" applyFont="1" applyBorder="1" applyAlignment="1">
      <alignment vertical="center"/>
    </xf>
    <xf numFmtId="182" fontId="11" fillId="0" borderId="111" xfId="49" applyNumberFormat="1" applyFont="1" applyBorder="1" applyAlignment="1">
      <alignment vertical="center"/>
    </xf>
    <xf numFmtId="182" fontId="11" fillId="0" borderId="153" xfId="49" applyNumberFormat="1" applyFont="1" applyBorder="1" applyAlignment="1">
      <alignment vertical="center"/>
    </xf>
    <xf numFmtId="182" fontId="11" fillId="0" borderId="69" xfId="49" applyNumberFormat="1" applyFont="1" applyBorder="1" applyAlignment="1">
      <alignment vertical="center"/>
    </xf>
    <xf numFmtId="182" fontId="11" fillId="0" borderId="154" xfId="49" applyNumberFormat="1" applyFont="1" applyBorder="1" applyAlignment="1">
      <alignment vertical="center"/>
    </xf>
    <xf numFmtId="182" fontId="11" fillId="0" borderId="155" xfId="49" applyNumberFormat="1" applyFont="1" applyBorder="1" applyAlignment="1">
      <alignment vertical="center"/>
    </xf>
    <xf numFmtId="182" fontId="11" fillId="0" borderId="19" xfId="49" applyNumberFormat="1" applyFont="1" applyBorder="1" applyAlignment="1">
      <alignment vertical="center"/>
    </xf>
    <xf numFmtId="182" fontId="11" fillId="0" borderId="69" xfId="49" applyNumberFormat="1" applyFont="1" applyFill="1" applyBorder="1" applyAlignment="1">
      <alignment vertical="center"/>
    </xf>
    <xf numFmtId="182" fontId="11" fillId="0" borderId="156" xfId="49" applyNumberFormat="1" applyFont="1" applyBorder="1" applyAlignment="1">
      <alignment vertical="center"/>
    </xf>
    <xf numFmtId="182" fontId="11" fillId="0" borderId="157" xfId="49" applyNumberFormat="1" applyFont="1" applyBorder="1" applyAlignment="1">
      <alignment horizontal="right" vertical="center"/>
    </xf>
    <xf numFmtId="182" fontId="11" fillId="0" borderId="42" xfId="49" applyNumberFormat="1" applyFont="1" applyBorder="1" applyAlignment="1">
      <alignment vertical="center"/>
    </xf>
    <xf numFmtId="182" fontId="11" fillId="0" borderId="46" xfId="49" applyNumberFormat="1" applyFont="1" applyBorder="1" applyAlignment="1">
      <alignment vertical="center"/>
    </xf>
    <xf numFmtId="182" fontId="11" fillId="0" borderId="77" xfId="49" applyNumberFormat="1" applyFont="1" applyBorder="1" applyAlignment="1">
      <alignment vertical="center"/>
    </xf>
    <xf numFmtId="182" fontId="11" fillId="0" borderId="43" xfId="49" applyNumberFormat="1" applyFont="1" applyBorder="1" applyAlignment="1">
      <alignment vertical="center"/>
    </xf>
    <xf numFmtId="182" fontId="11" fillId="0" borderId="47" xfId="49" applyNumberFormat="1" applyFont="1" applyBorder="1" applyAlignment="1">
      <alignment vertical="center"/>
    </xf>
    <xf numFmtId="182" fontId="11" fillId="0" borderId="61" xfId="49" applyNumberFormat="1" applyFont="1" applyBorder="1" applyAlignment="1">
      <alignment horizontal="right" vertical="center"/>
    </xf>
    <xf numFmtId="38" fontId="11" fillId="0" borderId="0" xfId="49" applyFont="1" applyFill="1" applyBorder="1" applyAlignment="1">
      <alignment horizontal="left" vertical="center"/>
    </xf>
    <xf numFmtId="182" fontId="11" fillId="33" borderId="0" xfId="0" applyNumberFormat="1" applyFont="1" applyFill="1" applyAlignment="1">
      <alignment vertical="center"/>
    </xf>
    <xf numFmtId="0" fontId="10" fillId="0" borderId="57" xfId="0" applyFont="1" applyBorder="1" applyAlignment="1">
      <alignment vertical="center"/>
    </xf>
    <xf numFmtId="41" fontId="5" fillId="0" borderId="57" xfId="0" applyNumberFormat="1" applyFont="1" applyBorder="1" applyAlignment="1">
      <alignment vertical="center"/>
    </xf>
    <xf numFmtId="49" fontId="5" fillId="0" borderId="121" xfId="0" applyNumberFormat="1" applyFont="1" applyBorder="1" applyAlignment="1">
      <alignment vertical="center"/>
    </xf>
    <xf numFmtId="41" fontId="5" fillId="0" borderId="158" xfId="49" applyNumberFormat="1" applyFont="1" applyFill="1" applyBorder="1" applyAlignment="1">
      <alignment vertical="center"/>
    </xf>
    <xf numFmtId="176" fontId="9" fillId="0" borderId="57" xfId="49" applyNumberFormat="1" applyFont="1" applyFill="1" applyBorder="1" applyAlignment="1">
      <alignment vertical="center"/>
    </xf>
    <xf numFmtId="49" fontId="5" fillId="0" borderId="41" xfId="0" applyNumberFormat="1" applyFont="1" applyBorder="1" applyAlignment="1">
      <alignment horizontal="right" vertical="center"/>
    </xf>
    <xf numFmtId="176" fontId="9" fillId="0" borderId="62" xfId="49" applyNumberFormat="1" applyFont="1" applyFill="1" applyBorder="1" applyAlignment="1">
      <alignment vertical="center"/>
    </xf>
    <xf numFmtId="41" fontId="5" fillId="0" borderId="28" xfId="0" applyNumberFormat="1" applyFont="1" applyBorder="1" applyAlignment="1">
      <alignment vertical="center"/>
    </xf>
    <xf numFmtId="0" fontId="5" fillId="0" borderId="0" xfId="0" applyFont="1" applyAlignment="1" quotePrefix="1">
      <alignment horizontal="center" vertical="center"/>
    </xf>
    <xf numFmtId="0" fontId="5" fillId="0" borderId="27" xfId="0" applyFont="1" applyBorder="1" applyAlignment="1">
      <alignment horizontal="center" vertical="center" shrinkToFit="1"/>
    </xf>
    <xf numFmtId="0" fontId="5" fillId="0" borderId="19" xfId="0" applyFont="1" applyBorder="1" applyAlignment="1">
      <alignment horizontal="center" vertical="center"/>
    </xf>
    <xf numFmtId="0" fontId="5" fillId="0" borderId="116" xfId="0" applyFont="1" applyBorder="1" applyAlignment="1">
      <alignment vertical="center"/>
    </xf>
    <xf numFmtId="0" fontId="5" fillId="0" borderId="113" xfId="0" applyFont="1" applyBorder="1" applyAlignment="1">
      <alignment horizontal="center" vertical="center" shrinkToFit="1"/>
    </xf>
    <xf numFmtId="176" fontId="5" fillId="0" borderId="32" xfId="0" applyNumberFormat="1" applyFont="1" applyBorder="1" applyAlignment="1">
      <alignment vertical="center"/>
    </xf>
    <xf numFmtId="176" fontId="5" fillId="0" borderId="27" xfId="0" applyNumberFormat="1" applyFont="1" applyBorder="1" applyAlignment="1">
      <alignment vertical="center"/>
    </xf>
    <xf numFmtId="176" fontId="5" fillId="0" borderId="56" xfId="0" applyNumberFormat="1" applyFont="1" applyBorder="1" applyAlignment="1">
      <alignment vertical="center"/>
    </xf>
    <xf numFmtId="176" fontId="5" fillId="0" borderId="33" xfId="0" applyNumberFormat="1" applyFont="1" applyBorder="1" applyAlignment="1">
      <alignment vertical="center"/>
    </xf>
    <xf numFmtId="176" fontId="5" fillId="0" borderId="74" xfId="0" applyNumberFormat="1" applyFont="1" applyBorder="1" applyAlignment="1">
      <alignment vertical="center"/>
    </xf>
    <xf numFmtId="176" fontId="5" fillId="0" borderId="31" xfId="0" applyNumberFormat="1" applyFont="1" applyBorder="1" applyAlignment="1">
      <alignment vertical="center"/>
    </xf>
    <xf numFmtId="176" fontId="5" fillId="0" borderId="35" xfId="0" applyNumberFormat="1" applyFont="1" applyBorder="1" applyAlignment="1">
      <alignment vertical="center"/>
    </xf>
    <xf numFmtId="176" fontId="5" fillId="0" borderId="36" xfId="0" applyNumberFormat="1" applyFont="1" applyBorder="1" applyAlignment="1">
      <alignment vertical="center"/>
    </xf>
    <xf numFmtId="176" fontId="5" fillId="0" borderId="75" xfId="0" applyNumberFormat="1" applyFont="1" applyBorder="1" applyAlignment="1">
      <alignment vertical="center"/>
    </xf>
    <xf numFmtId="176" fontId="5" fillId="0" borderId="37" xfId="0" applyNumberFormat="1" applyFont="1" applyBorder="1" applyAlignment="1">
      <alignment vertical="center"/>
    </xf>
    <xf numFmtId="176" fontId="5" fillId="0" borderId="76" xfId="0" applyNumberFormat="1" applyFont="1" applyBorder="1" applyAlignment="1">
      <alignment vertical="center"/>
    </xf>
    <xf numFmtId="176" fontId="5" fillId="0" borderId="40" xfId="0" applyNumberFormat="1" applyFont="1" applyBorder="1" applyAlignment="1">
      <alignment vertical="center"/>
    </xf>
    <xf numFmtId="41" fontId="5" fillId="0" borderId="108" xfId="0" applyNumberFormat="1" applyFont="1" applyBorder="1" applyAlignment="1">
      <alignment horizontal="center" vertical="center"/>
    </xf>
    <xf numFmtId="41" fontId="5" fillId="0" borderId="59" xfId="0" applyNumberFormat="1" applyFont="1" applyBorder="1" applyAlignment="1">
      <alignment horizontal="center" vertical="center"/>
    </xf>
    <xf numFmtId="41" fontId="5" fillId="0" borderId="54" xfId="0" applyNumberFormat="1" applyFont="1" applyBorder="1" applyAlignment="1">
      <alignment horizontal="center" vertical="center"/>
    </xf>
    <xf numFmtId="41" fontId="5" fillId="0" borderId="17" xfId="0" applyNumberFormat="1" applyFont="1" applyBorder="1" applyAlignment="1">
      <alignment horizontal="center" vertical="center"/>
    </xf>
    <xf numFmtId="41" fontId="5" fillId="0" borderId="105" xfId="0" applyNumberFormat="1" applyFont="1" applyBorder="1" applyAlignment="1">
      <alignment horizontal="center" vertical="center"/>
    </xf>
    <xf numFmtId="41" fontId="5" fillId="0" borderId="89" xfId="0" applyNumberFormat="1" applyFont="1" applyBorder="1" applyAlignment="1">
      <alignment horizontal="center" vertical="center"/>
    </xf>
    <xf numFmtId="41" fontId="5" fillId="0" borderId="90" xfId="0" applyNumberFormat="1" applyFont="1" applyBorder="1" applyAlignment="1">
      <alignment horizontal="center" vertical="center"/>
    </xf>
    <xf numFmtId="41" fontId="5" fillId="0" borderId="74" xfId="0" applyNumberFormat="1" applyFont="1" applyBorder="1" applyAlignment="1">
      <alignment horizontal="center" vertical="center"/>
    </xf>
    <xf numFmtId="41" fontId="5" fillId="0" borderId="27" xfId="0" applyNumberFormat="1" applyFont="1" applyBorder="1" applyAlignment="1">
      <alignment horizontal="center" vertical="center"/>
    </xf>
    <xf numFmtId="41" fontId="5" fillId="0" borderId="33" xfId="0" applyNumberFormat="1" applyFont="1" applyBorder="1" applyAlignment="1">
      <alignment horizontal="center" vertical="center"/>
    </xf>
    <xf numFmtId="177" fontId="5" fillId="0" borderId="33" xfId="0" applyNumberFormat="1" applyFont="1" applyBorder="1" applyAlignment="1">
      <alignment vertical="center"/>
    </xf>
    <xf numFmtId="176" fontId="5" fillId="0" borderId="42" xfId="0" applyNumberFormat="1" applyFont="1" applyBorder="1" applyAlignment="1">
      <alignment vertical="center"/>
    </xf>
    <xf numFmtId="176" fontId="5" fillId="0" borderId="43" xfId="0" applyNumberFormat="1" applyFont="1" applyBorder="1" applyAlignment="1">
      <alignment vertical="center"/>
    </xf>
    <xf numFmtId="176" fontId="5" fillId="0" borderId="61" xfId="0" applyNumberFormat="1" applyFont="1" applyBorder="1" applyAlignment="1">
      <alignment vertical="center"/>
    </xf>
    <xf numFmtId="176" fontId="5" fillId="0" borderId="44" xfId="0" applyNumberFormat="1" applyFont="1" applyBorder="1" applyAlignment="1">
      <alignment vertical="center"/>
    </xf>
    <xf numFmtId="176" fontId="5" fillId="0" borderId="77" xfId="0" applyNumberFormat="1" applyFont="1" applyBorder="1" applyAlignment="1">
      <alignment vertical="center"/>
    </xf>
    <xf numFmtId="176" fontId="5" fillId="0" borderId="47" xfId="0" applyNumberFormat="1" applyFont="1" applyBorder="1" applyAlignment="1">
      <alignment vertical="center"/>
    </xf>
    <xf numFmtId="183" fontId="9" fillId="0" borderId="0" xfId="0" applyNumberFormat="1" applyFont="1" applyAlignment="1">
      <alignment vertical="center"/>
    </xf>
    <xf numFmtId="183" fontId="5" fillId="0" borderId="0" xfId="0" applyNumberFormat="1" applyFont="1" applyAlignment="1">
      <alignment vertical="center"/>
    </xf>
    <xf numFmtId="176" fontId="5" fillId="0" borderId="108" xfId="0" applyNumberFormat="1" applyFont="1" applyBorder="1" applyAlignment="1">
      <alignment vertical="center"/>
    </xf>
    <xf numFmtId="176" fontId="5" fillId="0" borderId="59" xfId="0" applyNumberFormat="1" applyFont="1" applyBorder="1" applyAlignment="1">
      <alignment vertical="center"/>
    </xf>
    <xf numFmtId="176" fontId="5" fillId="0" borderId="89" xfId="0" applyNumberFormat="1" applyFont="1" applyBorder="1" applyAlignment="1">
      <alignment vertical="center"/>
    </xf>
    <xf numFmtId="176" fontId="5" fillId="0" borderId="105" xfId="0" applyNumberFormat="1" applyFont="1" applyBorder="1" applyAlignment="1">
      <alignment vertical="center"/>
    </xf>
    <xf numFmtId="176" fontId="5" fillId="0" borderId="90" xfId="0" applyNumberFormat="1" applyFont="1" applyBorder="1" applyAlignment="1">
      <alignment vertical="center"/>
    </xf>
    <xf numFmtId="0" fontId="10" fillId="0" borderId="30" xfId="0" applyFont="1" applyBorder="1" applyAlignment="1">
      <alignment vertical="center"/>
    </xf>
    <xf numFmtId="0" fontId="5" fillId="0" borderId="30" xfId="0" applyFont="1" applyBorder="1" applyAlignment="1">
      <alignment vertical="center"/>
    </xf>
    <xf numFmtId="41" fontId="5" fillId="0" borderId="32" xfId="0" applyNumberFormat="1" applyFont="1" applyBorder="1" applyAlignment="1">
      <alignment horizontal="center" vertical="center"/>
    </xf>
    <xf numFmtId="41" fontId="5" fillId="0" borderId="56" xfId="0" applyNumberFormat="1" applyFont="1" applyBorder="1" applyAlignment="1">
      <alignment horizontal="center" vertical="center"/>
    </xf>
    <xf numFmtId="41" fontId="5" fillId="0" borderId="30" xfId="0" applyNumberFormat="1" applyFont="1" applyBorder="1" applyAlignment="1">
      <alignment horizontal="center" vertical="center"/>
    </xf>
    <xf numFmtId="38" fontId="15" fillId="0" borderId="0" xfId="0" applyNumberFormat="1" applyFont="1" applyAlignment="1">
      <alignment horizontal="center" vertical="center"/>
    </xf>
    <xf numFmtId="49" fontId="32" fillId="0" borderId="15" xfId="0" applyNumberFormat="1" applyFont="1" applyBorder="1" applyAlignment="1">
      <alignment vertical="center"/>
    </xf>
    <xf numFmtId="0" fontId="14" fillId="0" borderId="34" xfId="0" applyFont="1" applyBorder="1" applyAlignment="1">
      <alignment horizontal="right" vertical="center"/>
    </xf>
    <xf numFmtId="176" fontId="14" fillId="0" borderId="51" xfId="0" applyNumberFormat="1" applyFont="1" applyBorder="1" applyAlignment="1">
      <alignment vertical="center"/>
    </xf>
    <xf numFmtId="178" fontId="14" fillId="0" borderId="132" xfId="0" applyNumberFormat="1" applyFont="1" applyBorder="1" applyAlignment="1">
      <alignment vertical="center"/>
    </xf>
    <xf numFmtId="176" fontId="14" fillId="0" borderId="118" xfId="0" applyNumberFormat="1" applyFont="1" applyBorder="1" applyAlignment="1">
      <alignment vertical="center"/>
    </xf>
    <xf numFmtId="176" fontId="14" fillId="0" borderId="159" xfId="0" applyNumberFormat="1" applyFont="1" applyBorder="1" applyAlignment="1">
      <alignment vertical="center"/>
    </xf>
    <xf numFmtId="38" fontId="15" fillId="0" borderId="0" xfId="0" applyNumberFormat="1" applyFont="1" applyAlignment="1">
      <alignment horizontal="right" vertical="center" wrapText="1"/>
    </xf>
    <xf numFmtId="0" fontId="15" fillId="0" borderId="0" xfId="0" applyFont="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9" xfId="0" applyFont="1" applyBorder="1" applyAlignment="1">
      <alignment vertical="center"/>
    </xf>
    <xf numFmtId="176" fontId="5" fillId="0" borderId="50" xfId="0" applyNumberFormat="1" applyFont="1" applyBorder="1" applyAlignment="1">
      <alignment vertical="center"/>
    </xf>
    <xf numFmtId="176" fontId="5" fillId="0" borderId="28" xfId="49" applyNumberFormat="1" applyFont="1" applyFill="1" applyBorder="1" applyAlignment="1">
      <alignment vertical="center"/>
    </xf>
    <xf numFmtId="41" fontId="5" fillId="0" borderId="33" xfId="0" applyNumberFormat="1" applyFont="1" applyBorder="1" applyAlignment="1">
      <alignment horizontal="right" vertical="center"/>
    </xf>
    <xf numFmtId="176" fontId="5" fillId="0" borderId="51" xfId="0" applyNumberFormat="1" applyFont="1" applyBorder="1" applyAlignment="1">
      <alignment vertical="center"/>
    </xf>
    <xf numFmtId="176" fontId="5" fillId="0" borderId="38" xfId="49" applyNumberFormat="1" applyFont="1" applyFill="1" applyBorder="1" applyAlignment="1">
      <alignment vertical="center"/>
    </xf>
    <xf numFmtId="176" fontId="5" fillId="0" borderId="78" xfId="49" applyNumberFormat="1" applyFont="1" applyFill="1" applyBorder="1" applyAlignment="1">
      <alignment vertical="center"/>
    </xf>
    <xf numFmtId="41" fontId="5" fillId="0" borderId="88" xfId="0" applyNumberFormat="1" applyFont="1" applyBorder="1" applyAlignment="1">
      <alignment vertical="center"/>
    </xf>
    <xf numFmtId="41" fontId="5" fillId="0" borderId="84" xfId="0" applyNumberFormat="1" applyFont="1" applyBorder="1" applyAlignment="1">
      <alignment vertical="center"/>
    </xf>
    <xf numFmtId="41" fontId="5" fillId="0" borderId="53" xfId="0" applyNumberFormat="1" applyFont="1" applyBorder="1" applyAlignment="1">
      <alignment vertical="center"/>
    </xf>
    <xf numFmtId="41" fontId="5" fillId="0" borderId="28" xfId="0" applyNumberFormat="1" applyFont="1" applyBorder="1" applyAlignment="1">
      <alignment horizontal="right" vertical="center"/>
    </xf>
    <xf numFmtId="176" fontId="5" fillId="0" borderId="52" xfId="0" applyNumberFormat="1" applyFont="1" applyBorder="1" applyAlignment="1">
      <alignment vertical="center"/>
    </xf>
    <xf numFmtId="176" fontId="5" fillId="0" borderId="45" xfId="49" applyNumberFormat="1" applyFont="1" applyFill="1" applyBorder="1" applyAlignment="1">
      <alignment vertical="center"/>
    </xf>
    <xf numFmtId="176" fontId="5" fillId="0" borderId="57" xfId="49" applyNumberFormat="1" applyFont="1" applyFill="1" applyBorder="1" applyAlignment="1">
      <alignment vertical="center"/>
    </xf>
    <xf numFmtId="41" fontId="5" fillId="0" borderId="0" xfId="0" applyNumberFormat="1" applyFont="1" applyAlignment="1">
      <alignment horizontal="center" vertical="center"/>
    </xf>
    <xf numFmtId="41" fontId="5" fillId="0" borderId="0" xfId="0" applyNumberFormat="1" applyFont="1" applyAlignment="1">
      <alignment horizontal="right" vertical="center"/>
    </xf>
    <xf numFmtId="176" fontId="5" fillId="0" borderId="58" xfId="49" applyNumberFormat="1" applyFont="1" applyFill="1" applyBorder="1" applyAlignment="1">
      <alignment vertical="center"/>
    </xf>
    <xf numFmtId="41" fontId="5" fillId="0" borderId="158" xfId="0" applyNumberFormat="1" applyFont="1" applyBorder="1" applyAlignment="1">
      <alignment vertical="center"/>
    </xf>
    <xf numFmtId="0" fontId="5" fillId="0" borderId="28" xfId="0" applyFont="1" applyBorder="1" applyAlignment="1">
      <alignment horizontal="right" vertical="center"/>
    </xf>
    <xf numFmtId="176" fontId="5" fillId="0" borderId="62" xfId="49" applyNumberFormat="1" applyFont="1" applyFill="1" applyBorder="1" applyAlignment="1">
      <alignment vertical="center"/>
    </xf>
    <xf numFmtId="0" fontId="32" fillId="0" borderId="0" xfId="0" applyFont="1" applyAlignment="1">
      <alignment horizontal="center" vertical="center"/>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5" xfId="0" applyFont="1" applyBorder="1" applyAlignment="1">
      <alignment horizontal="right" vertical="center"/>
    </xf>
    <xf numFmtId="0" fontId="9" fillId="0" borderId="34" xfId="0" applyFont="1" applyBorder="1" applyAlignment="1">
      <alignment horizontal="right" vertical="center"/>
    </xf>
    <xf numFmtId="55" fontId="9" fillId="0" borderId="11" xfId="0" applyNumberFormat="1" applyFont="1" applyBorder="1" applyAlignment="1">
      <alignment vertical="center"/>
    </xf>
    <xf numFmtId="55" fontId="9" fillId="0" borderId="0" xfId="0" applyNumberFormat="1" applyFont="1" applyAlignment="1">
      <alignment vertical="center"/>
    </xf>
    <xf numFmtId="0" fontId="10" fillId="0" borderId="160" xfId="0" applyFont="1" applyBorder="1" applyAlignment="1">
      <alignment vertical="center"/>
    </xf>
    <xf numFmtId="176" fontId="5" fillId="0" borderId="29" xfId="0" applyNumberFormat="1" applyFont="1" applyBorder="1" applyAlignment="1">
      <alignment vertical="center"/>
    </xf>
    <xf numFmtId="0" fontId="5" fillId="0" borderId="108" xfId="0" applyFont="1" applyBorder="1" applyAlignment="1">
      <alignment vertical="center"/>
    </xf>
    <xf numFmtId="0" fontId="5" fillId="0" borderId="59" xfId="0" applyFont="1" applyBorder="1" applyAlignment="1">
      <alignment vertical="center"/>
    </xf>
    <xf numFmtId="0" fontId="5" fillId="0" borderId="53" xfId="0" applyFont="1" applyBorder="1" applyAlignment="1">
      <alignment vertical="center"/>
    </xf>
    <xf numFmtId="0" fontId="5" fillId="0" borderId="60" xfId="0" applyFont="1" applyBorder="1" applyAlignment="1">
      <alignment vertical="center"/>
    </xf>
    <xf numFmtId="0" fontId="5" fillId="0" borderId="32" xfId="0" applyFont="1" applyBorder="1" applyAlignment="1">
      <alignment horizontal="center" vertical="center"/>
    </xf>
    <xf numFmtId="0" fontId="5" fillId="0" borderId="74"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5" fillId="0" borderId="50" xfId="0" applyFont="1" applyBorder="1" applyAlignment="1">
      <alignment vertical="center"/>
    </xf>
    <xf numFmtId="176" fontId="9" fillId="0" borderId="32" xfId="49" applyNumberFormat="1" applyFont="1" applyFill="1" applyBorder="1" applyAlignment="1">
      <alignment vertical="center"/>
    </xf>
    <xf numFmtId="178" fontId="9" fillId="0" borderId="33" xfId="0" applyNumberFormat="1" applyFont="1" applyBorder="1" applyAlignment="1">
      <alignment vertical="center"/>
    </xf>
    <xf numFmtId="176" fontId="9" fillId="0" borderId="35" xfId="49" applyNumberFormat="1" applyFont="1" applyFill="1" applyBorder="1" applyAlignment="1">
      <alignment vertical="center"/>
    </xf>
    <xf numFmtId="178" fontId="9" fillId="0" borderId="37" xfId="0" applyNumberFormat="1" applyFont="1" applyBorder="1" applyAlignment="1">
      <alignment vertical="center"/>
    </xf>
    <xf numFmtId="176" fontId="9" fillId="0" borderId="108" xfId="49" applyNumberFormat="1" applyFont="1" applyFill="1" applyBorder="1" applyAlignment="1">
      <alignment vertical="center"/>
    </xf>
    <xf numFmtId="176" fontId="9" fillId="0" borderId="59" xfId="49" applyNumberFormat="1" applyFont="1" applyFill="1" applyBorder="1" applyAlignment="1">
      <alignment vertical="center"/>
    </xf>
    <xf numFmtId="176" fontId="9" fillId="0" borderId="53" xfId="49" applyNumberFormat="1" applyFont="1" applyFill="1" applyBorder="1" applyAlignment="1">
      <alignment vertical="center"/>
    </xf>
    <xf numFmtId="176" fontId="9" fillId="0" borderId="105" xfId="49" applyNumberFormat="1" applyFont="1" applyFill="1" applyBorder="1" applyAlignment="1">
      <alignment vertical="center"/>
    </xf>
    <xf numFmtId="176" fontId="9" fillId="0" borderId="60" xfId="49" applyNumberFormat="1" applyFont="1" applyFill="1" applyBorder="1" applyAlignment="1">
      <alignment vertical="center"/>
    </xf>
    <xf numFmtId="176" fontId="9" fillId="0" borderId="84" xfId="49" applyNumberFormat="1" applyFont="1" applyFill="1" applyBorder="1" applyAlignment="1">
      <alignment vertical="center"/>
    </xf>
    <xf numFmtId="178" fontId="9" fillId="0" borderId="89" xfId="0" applyNumberFormat="1" applyFont="1" applyBorder="1" applyAlignment="1">
      <alignment vertical="center"/>
    </xf>
    <xf numFmtId="177" fontId="9" fillId="0" borderId="29" xfId="49" applyNumberFormat="1" applyFont="1" applyFill="1" applyBorder="1" applyAlignment="1">
      <alignment vertical="center"/>
    </xf>
    <xf numFmtId="176" fontId="9" fillId="0" borderId="42" xfId="49" applyNumberFormat="1" applyFont="1" applyFill="1" applyBorder="1" applyAlignment="1">
      <alignment vertical="center"/>
    </xf>
    <xf numFmtId="177" fontId="9" fillId="0" borderId="79" xfId="49" applyNumberFormat="1" applyFont="1" applyFill="1" applyBorder="1" applyAlignment="1">
      <alignment vertical="center"/>
    </xf>
    <xf numFmtId="178" fontId="9" fillId="0" borderId="44" xfId="0" applyNumberFormat="1" applyFont="1" applyBorder="1" applyAlignment="1">
      <alignment vertical="center"/>
    </xf>
    <xf numFmtId="0" fontId="5" fillId="0" borderId="107" xfId="0" applyFont="1" applyBorder="1" applyAlignment="1">
      <alignment horizontal="center" vertical="center"/>
    </xf>
    <xf numFmtId="0" fontId="10" fillId="0" borderId="56" xfId="0" applyFont="1" applyBorder="1" applyAlignment="1">
      <alignment vertical="center"/>
    </xf>
    <xf numFmtId="176" fontId="5" fillId="0" borderId="32" xfId="49" applyNumberFormat="1" applyFont="1" applyFill="1" applyBorder="1" applyAlignment="1">
      <alignment vertical="center" shrinkToFit="1"/>
    </xf>
    <xf numFmtId="176" fontId="5" fillId="0" borderId="27" xfId="49" applyNumberFormat="1" applyFont="1" applyFill="1" applyBorder="1" applyAlignment="1">
      <alignment vertical="center" shrinkToFit="1"/>
    </xf>
    <xf numFmtId="176" fontId="5" fillId="0" borderId="33" xfId="49" applyNumberFormat="1" applyFont="1" applyFill="1" applyBorder="1" applyAlignment="1">
      <alignment vertical="center" shrinkToFit="1"/>
    </xf>
    <xf numFmtId="176" fontId="5" fillId="0" borderId="74" xfId="49" applyNumberFormat="1" applyFont="1" applyFill="1" applyBorder="1" applyAlignment="1">
      <alignment vertical="center" shrinkToFit="1"/>
    </xf>
    <xf numFmtId="176" fontId="5" fillId="0" borderId="0" xfId="49" applyNumberFormat="1" applyFont="1" applyFill="1" applyBorder="1" applyAlignment="1">
      <alignment vertical="center" shrinkToFit="1"/>
    </xf>
    <xf numFmtId="176" fontId="5" fillId="0" borderId="35" xfId="49" applyNumberFormat="1" applyFont="1" applyFill="1" applyBorder="1" applyAlignment="1">
      <alignment vertical="center" shrinkToFit="1"/>
    </xf>
    <xf numFmtId="176" fontId="5" fillId="0" borderId="36" xfId="49" applyNumberFormat="1" applyFont="1" applyFill="1" applyBorder="1" applyAlignment="1">
      <alignment vertical="center" shrinkToFit="1"/>
    </xf>
    <xf numFmtId="176" fontId="5" fillId="0" borderId="37" xfId="49" applyNumberFormat="1" applyFont="1" applyFill="1" applyBorder="1" applyAlignment="1">
      <alignment vertical="center" shrinkToFit="1"/>
    </xf>
    <xf numFmtId="176" fontId="5" fillId="0" borderId="76" xfId="49" applyNumberFormat="1" applyFont="1" applyFill="1" applyBorder="1" applyAlignment="1">
      <alignment vertical="center" shrinkToFit="1"/>
    </xf>
    <xf numFmtId="176" fontId="5" fillId="0" borderId="83" xfId="49" applyNumberFormat="1" applyFont="1" applyFill="1" applyBorder="1" applyAlignment="1">
      <alignment vertical="center" shrinkToFit="1"/>
    </xf>
    <xf numFmtId="176" fontId="5" fillId="0" borderId="108" xfId="49" applyNumberFormat="1" applyFont="1" applyFill="1" applyBorder="1" applyAlignment="1">
      <alignment vertical="center" shrinkToFit="1"/>
    </xf>
    <xf numFmtId="176" fontId="5" fillId="0" borderId="59" xfId="49" applyNumberFormat="1" applyFont="1" applyFill="1" applyBorder="1" applyAlignment="1">
      <alignment vertical="center" shrinkToFit="1"/>
    </xf>
    <xf numFmtId="176" fontId="5" fillId="0" borderId="89" xfId="49" applyNumberFormat="1" applyFont="1" applyFill="1" applyBorder="1" applyAlignment="1">
      <alignment vertical="center" shrinkToFit="1"/>
    </xf>
    <xf numFmtId="176" fontId="5" fillId="0" borderId="105" xfId="49" applyNumberFormat="1" applyFont="1" applyFill="1" applyBorder="1" applyAlignment="1">
      <alignment vertical="center" shrinkToFit="1"/>
    </xf>
    <xf numFmtId="176" fontId="5" fillId="0" borderId="17" xfId="49" applyNumberFormat="1" applyFont="1" applyFill="1" applyBorder="1" applyAlignment="1">
      <alignment vertical="center" shrinkToFit="1"/>
    </xf>
    <xf numFmtId="177" fontId="5" fillId="0" borderId="0" xfId="49" applyNumberFormat="1" applyFont="1" applyFill="1" applyBorder="1" applyAlignment="1">
      <alignment vertical="center" shrinkToFit="1"/>
    </xf>
    <xf numFmtId="176" fontId="5" fillId="0" borderId="42" xfId="49" applyNumberFormat="1" applyFont="1" applyFill="1" applyBorder="1" applyAlignment="1">
      <alignment vertical="center" shrinkToFit="1"/>
    </xf>
    <xf numFmtId="176" fontId="5" fillId="0" borderId="43" xfId="49" applyNumberFormat="1" applyFont="1" applyFill="1" applyBorder="1" applyAlignment="1">
      <alignment vertical="center" shrinkToFit="1"/>
    </xf>
    <xf numFmtId="176" fontId="5" fillId="0" borderId="44" xfId="49" applyNumberFormat="1" applyFont="1" applyFill="1" applyBorder="1" applyAlignment="1">
      <alignment vertical="center" shrinkToFit="1"/>
    </xf>
    <xf numFmtId="176" fontId="5" fillId="0" borderId="77" xfId="49" applyNumberFormat="1" applyFont="1" applyFill="1" applyBorder="1" applyAlignment="1">
      <alignment vertical="center" shrinkToFit="1"/>
    </xf>
    <xf numFmtId="176" fontId="5" fillId="0" borderId="70" xfId="49" applyNumberFormat="1" applyFont="1" applyFill="1" applyBorder="1" applyAlignment="1">
      <alignment vertical="center" shrinkToFit="1"/>
    </xf>
    <xf numFmtId="176" fontId="5" fillId="0" borderId="32" xfId="0" applyNumberFormat="1" applyFont="1" applyBorder="1" applyAlignment="1">
      <alignment vertical="center" shrinkToFit="1"/>
    </xf>
    <xf numFmtId="176" fontId="5" fillId="0" borderId="27" xfId="0" applyNumberFormat="1" applyFont="1" applyBorder="1" applyAlignment="1">
      <alignment vertical="center" shrinkToFit="1"/>
    </xf>
    <xf numFmtId="176" fontId="5" fillId="0" borderId="33" xfId="0" applyNumberFormat="1" applyFont="1" applyBorder="1" applyAlignment="1">
      <alignment vertical="center" shrinkToFit="1"/>
    </xf>
    <xf numFmtId="176" fontId="5" fillId="0" borderId="35" xfId="0" applyNumberFormat="1" applyFont="1" applyBorder="1" applyAlignment="1">
      <alignment vertical="center" shrinkToFit="1"/>
    </xf>
    <xf numFmtId="176" fontId="5" fillId="0" borderId="36" xfId="0" applyNumberFormat="1" applyFont="1" applyBorder="1" applyAlignment="1">
      <alignment vertical="center" shrinkToFit="1"/>
    </xf>
    <xf numFmtId="176" fontId="5" fillId="0" borderId="37" xfId="0" applyNumberFormat="1" applyFont="1" applyBorder="1" applyAlignment="1">
      <alignment vertical="center" shrinkToFit="1"/>
    </xf>
    <xf numFmtId="176" fontId="5" fillId="0" borderId="108" xfId="0" applyNumberFormat="1" applyFont="1" applyBorder="1" applyAlignment="1">
      <alignment vertical="center" shrinkToFit="1"/>
    </xf>
    <xf numFmtId="176" fontId="5" fillId="0" borderId="59" xfId="0" applyNumberFormat="1" applyFont="1" applyBorder="1" applyAlignment="1">
      <alignment vertical="center" shrinkToFit="1"/>
    </xf>
    <xf numFmtId="176" fontId="5" fillId="0" borderId="89" xfId="0" applyNumberFormat="1" applyFont="1" applyBorder="1" applyAlignment="1">
      <alignment vertical="center" shrinkToFit="1"/>
    </xf>
    <xf numFmtId="176" fontId="5" fillId="0" borderId="42" xfId="0" applyNumberFormat="1" applyFont="1" applyBorder="1" applyAlignment="1">
      <alignment vertical="center" shrinkToFit="1"/>
    </xf>
    <xf numFmtId="176" fontId="5" fillId="0" borderId="43" xfId="0" applyNumberFormat="1" applyFont="1" applyBorder="1" applyAlignment="1">
      <alignment vertical="center" shrinkToFit="1"/>
    </xf>
    <xf numFmtId="176" fontId="5" fillId="0" borderId="44" xfId="0" applyNumberFormat="1" applyFont="1" applyBorder="1" applyAlignment="1">
      <alignment vertical="center" shrinkToFit="1"/>
    </xf>
    <xf numFmtId="0" fontId="5" fillId="0" borderId="0" xfId="0" applyFont="1" applyAlignment="1" quotePrefix="1">
      <alignment vertical="center"/>
    </xf>
    <xf numFmtId="176" fontId="5" fillId="0" borderId="74" xfId="0" applyNumberFormat="1" applyFont="1" applyBorder="1" applyAlignment="1">
      <alignment vertical="center" shrinkToFit="1"/>
    </xf>
    <xf numFmtId="176" fontId="5" fillId="0" borderId="56" xfId="0" applyNumberFormat="1" applyFont="1" applyBorder="1" applyAlignment="1">
      <alignment vertical="center" shrinkToFit="1"/>
    </xf>
    <xf numFmtId="176" fontId="5" fillId="0" borderId="30" xfId="0" applyNumberFormat="1" applyFont="1" applyBorder="1" applyAlignment="1">
      <alignment vertical="center" shrinkToFit="1"/>
    </xf>
    <xf numFmtId="176" fontId="5" fillId="0" borderId="76" xfId="0" applyNumberFormat="1" applyFont="1" applyBorder="1" applyAlignment="1">
      <alignment vertical="center" shrinkToFit="1"/>
    </xf>
    <xf numFmtId="176" fontId="5" fillId="0" borderId="75" xfId="0" applyNumberFormat="1" applyFont="1" applyBorder="1" applyAlignment="1">
      <alignment vertical="center" shrinkToFit="1"/>
    </xf>
    <xf numFmtId="176" fontId="5" fillId="0" borderId="39" xfId="0" applyNumberFormat="1" applyFont="1" applyBorder="1" applyAlignment="1">
      <alignment vertical="center" shrinkToFit="1"/>
    </xf>
    <xf numFmtId="41" fontId="5" fillId="0" borderId="56" xfId="0" applyNumberFormat="1" applyFont="1" applyBorder="1" applyAlignment="1">
      <alignment vertical="center" shrinkToFit="1"/>
    </xf>
    <xf numFmtId="41" fontId="5" fillId="0" borderId="27" xfId="0" applyNumberFormat="1" applyFont="1" applyBorder="1" applyAlignment="1">
      <alignment vertical="center" shrinkToFit="1"/>
    </xf>
    <xf numFmtId="41" fontId="5" fillId="0" borderId="33" xfId="0" applyNumberFormat="1" applyFont="1" applyBorder="1" applyAlignment="1">
      <alignment vertical="center" shrinkToFit="1"/>
    </xf>
    <xf numFmtId="41" fontId="5" fillId="0" borderId="74" xfId="0" applyNumberFormat="1" applyFont="1" applyBorder="1" applyAlignment="1">
      <alignment vertical="center" shrinkToFit="1"/>
    </xf>
    <xf numFmtId="41" fontId="5" fillId="0" borderId="105" xfId="0" applyNumberFormat="1" applyFont="1" applyBorder="1" applyAlignment="1">
      <alignment vertical="center" shrinkToFit="1"/>
    </xf>
    <xf numFmtId="41" fontId="5" fillId="0" borderId="30" xfId="0" applyNumberFormat="1" applyFont="1" applyBorder="1" applyAlignment="1">
      <alignment vertical="center" shrinkToFit="1"/>
    </xf>
    <xf numFmtId="0" fontId="37" fillId="0" borderId="0" xfId="0" applyFont="1" applyAlignment="1">
      <alignment vertical="center"/>
    </xf>
    <xf numFmtId="0" fontId="37" fillId="0" borderId="10" xfId="0" applyFont="1" applyBorder="1" applyAlignment="1">
      <alignment vertical="center"/>
    </xf>
    <xf numFmtId="0" fontId="38" fillId="0" borderId="74" xfId="0" applyFont="1" applyBorder="1" applyAlignment="1">
      <alignment vertical="center"/>
    </xf>
    <xf numFmtId="0" fontId="38" fillId="0" borderId="27" xfId="0" applyFont="1" applyBorder="1" applyAlignment="1">
      <alignment vertical="center"/>
    </xf>
    <xf numFmtId="0" fontId="38" fillId="0" borderId="33" xfId="0" applyFont="1" applyBorder="1" applyAlignment="1">
      <alignment vertical="center"/>
    </xf>
    <xf numFmtId="0" fontId="38" fillId="0" borderId="0" xfId="0" applyFont="1" applyAlignment="1">
      <alignment vertical="center"/>
    </xf>
    <xf numFmtId="0" fontId="38" fillId="0" borderId="28" xfId="0" applyFont="1" applyBorder="1" applyAlignment="1">
      <alignment vertical="center"/>
    </xf>
    <xf numFmtId="41" fontId="5" fillId="0" borderId="28" xfId="0" applyNumberFormat="1" applyFont="1" applyBorder="1" applyAlignment="1">
      <alignment horizontal="right" vertical="center" shrinkToFit="1"/>
    </xf>
    <xf numFmtId="41" fontId="5" fillId="0" borderId="0" xfId="0" applyNumberFormat="1" applyFont="1" applyAlignment="1">
      <alignment horizontal="right" vertical="center" shrinkToFit="1"/>
    </xf>
    <xf numFmtId="176" fontId="5" fillId="0" borderId="83" xfId="0" applyNumberFormat="1" applyFont="1" applyBorder="1" applyAlignment="1">
      <alignment vertical="center" shrinkToFit="1"/>
    </xf>
    <xf numFmtId="41" fontId="5" fillId="0" borderId="0" xfId="0" applyNumberFormat="1" applyFont="1" applyAlignment="1">
      <alignment vertical="center" shrinkToFit="1"/>
    </xf>
    <xf numFmtId="41" fontId="5" fillId="0" borderId="28" xfId="0" applyNumberFormat="1" applyFont="1" applyBorder="1" applyAlignment="1">
      <alignment vertical="center" shrinkToFit="1"/>
    </xf>
    <xf numFmtId="41" fontId="5" fillId="0" borderId="28" xfId="49" applyNumberFormat="1" applyFont="1" applyFill="1" applyBorder="1" applyAlignment="1">
      <alignment horizontal="right" vertical="center" shrinkToFit="1"/>
    </xf>
    <xf numFmtId="41" fontId="5" fillId="0" borderId="0" xfId="49" applyNumberFormat="1" applyFont="1" applyFill="1" applyBorder="1" applyAlignment="1">
      <alignment horizontal="right" vertical="center" shrinkToFit="1"/>
    </xf>
    <xf numFmtId="177" fontId="5" fillId="0" borderId="33" xfId="49" applyNumberFormat="1" applyFont="1" applyFill="1" applyBorder="1" applyAlignment="1">
      <alignment vertical="center" shrinkToFit="1"/>
    </xf>
    <xf numFmtId="177" fontId="5" fillId="0" borderId="27" xfId="49" applyNumberFormat="1" applyFont="1" applyFill="1" applyBorder="1" applyAlignment="1">
      <alignment vertical="center" shrinkToFit="1"/>
    </xf>
    <xf numFmtId="177" fontId="5" fillId="0" borderId="43" xfId="49" applyNumberFormat="1" applyFont="1" applyFill="1" applyBorder="1" applyAlignment="1">
      <alignment vertical="center" shrinkToFit="1"/>
    </xf>
    <xf numFmtId="0" fontId="15" fillId="0" borderId="50" xfId="0" applyFont="1" applyBorder="1" applyAlignment="1">
      <alignment vertical="center"/>
    </xf>
    <xf numFmtId="0" fontId="15" fillId="0" borderId="120" xfId="0" applyFont="1" applyBorder="1" applyAlignment="1">
      <alignment vertical="center"/>
    </xf>
    <xf numFmtId="0" fontId="15" fillId="0" borderId="128" xfId="0" applyFont="1" applyBorder="1" applyAlignment="1">
      <alignment vertical="center"/>
    </xf>
    <xf numFmtId="0" fontId="15" fillId="0" borderId="33" xfId="0" applyFont="1" applyBorder="1" applyAlignment="1">
      <alignment vertical="center"/>
    </xf>
    <xf numFmtId="0" fontId="14" fillId="0" borderId="15" xfId="0" applyFont="1" applyBorder="1" applyAlignment="1">
      <alignment vertical="center"/>
    </xf>
    <xf numFmtId="0" fontId="14" fillId="0" borderId="50" xfId="0" applyFont="1" applyBorder="1" applyAlignment="1">
      <alignment vertical="center"/>
    </xf>
    <xf numFmtId="0" fontId="14" fillId="0" borderId="128" xfId="0" applyFont="1" applyBorder="1" applyAlignment="1">
      <alignment vertical="center"/>
    </xf>
    <xf numFmtId="0" fontId="14" fillId="0" borderId="28" xfId="0" applyFont="1" applyBorder="1" applyAlignment="1">
      <alignment vertical="center"/>
    </xf>
    <xf numFmtId="176" fontId="14" fillId="0" borderId="128" xfId="0" applyNumberFormat="1" applyFont="1" applyBorder="1" applyAlignment="1">
      <alignment vertical="center"/>
    </xf>
    <xf numFmtId="178" fontId="14" fillId="0" borderId="33" xfId="0" applyNumberFormat="1" applyFont="1" applyBorder="1" applyAlignment="1">
      <alignment vertical="center"/>
    </xf>
    <xf numFmtId="176" fontId="14" fillId="0" borderId="161" xfId="0" applyNumberFormat="1" applyFont="1" applyBorder="1" applyAlignment="1">
      <alignment vertical="center"/>
    </xf>
    <xf numFmtId="178" fontId="14" fillId="0" borderId="37" xfId="0" applyNumberFormat="1" applyFont="1" applyBorder="1" applyAlignment="1">
      <alignment vertical="center"/>
    </xf>
    <xf numFmtId="183" fontId="14" fillId="0" borderId="50" xfId="0" applyNumberFormat="1" applyFont="1" applyBorder="1" applyAlignment="1">
      <alignment horizontal="right" vertical="center"/>
    </xf>
    <xf numFmtId="184" fontId="14" fillId="0" borderId="120" xfId="0" applyNumberFormat="1" applyFont="1" applyBorder="1" applyAlignment="1">
      <alignment horizontal="right" vertical="center"/>
    </xf>
    <xf numFmtId="176" fontId="14" fillId="0" borderId="162" xfId="0" applyNumberFormat="1" applyFont="1" applyBorder="1" applyAlignment="1">
      <alignment vertical="center"/>
    </xf>
    <xf numFmtId="178" fontId="14" fillId="0" borderId="44" xfId="0" applyNumberFormat="1" applyFont="1" applyBorder="1" applyAlignment="1">
      <alignment vertical="center"/>
    </xf>
    <xf numFmtId="55" fontId="14" fillId="0" borderId="0" xfId="0" applyNumberFormat="1" applyFont="1" applyAlignment="1" quotePrefix="1">
      <alignment horizontal="right" vertical="center"/>
    </xf>
    <xf numFmtId="183" fontId="14" fillId="0" borderId="0" xfId="0" applyNumberFormat="1" applyFont="1" applyAlignment="1">
      <alignment horizontal="right" vertical="center"/>
    </xf>
    <xf numFmtId="184" fontId="14" fillId="0" borderId="0" xfId="0" applyNumberFormat="1" applyFont="1" applyAlignment="1">
      <alignment horizontal="right" vertical="center"/>
    </xf>
    <xf numFmtId="0" fontId="15" fillId="0" borderId="129" xfId="0" applyFont="1" applyBorder="1" applyAlignment="1">
      <alignment vertical="center"/>
    </xf>
    <xf numFmtId="0" fontId="14" fillId="0" borderId="129" xfId="0" applyFont="1" applyBorder="1" applyAlignment="1">
      <alignment vertical="center"/>
    </xf>
    <xf numFmtId="180" fontId="14" fillId="0" borderId="33" xfId="0" applyNumberFormat="1" applyFont="1" applyBorder="1" applyAlignment="1">
      <alignment vertical="center"/>
    </xf>
    <xf numFmtId="180" fontId="14" fillId="0" borderId="37" xfId="0" applyNumberFormat="1" applyFont="1" applyBorder="1" applyAlignment="1">
      <alignment vertical="center"/>
    </xf>
    <xf numFmtId="183" fontId="14" fillId="0" borderId="0" xfId="0" applyNumberFormat="1" applyFont="1" applyAlignment="1">
      <alignment vertical="center"/>
    </xf>
    <xf numFmtId="184" fontId="14" fillId="0" borderId="0" xfId="0" applyNumberFormat="1" applyFont="1" applyAlignment="1">
      <alignment vertical="center"/>
    </xf>
    <xf numFmtId="177" fontId="14" fillId="0" borderId="128" xfId="0" applyNumberFormat="1" applyFont="1" applyBorder="1" applyAlignment="1">
      <alignment vertical="center"/>
    </xf>
    <xf numFmtId="180" fontId="14" fillId="0" borderId="44" xfId="0" applyNumberFormat="1" applyFont="1" applyBorder="1" applyAlignment="1">
      <alignment vertical="center"/>
    </xf>
    <xf numFmtId="0" fontId="35" fillId="0" borderId="0" xfId="0" applyFont="1" applyAlignment="1">
      <alignment vertical="center"/>
    </xf>
    <xf numFmtId="0" fontId="35" fillId="0" borderId="0" xfId="0" applyFont="1" applyAlignment="1">
      <alignment horizontal="left" vertical="center"/>
    </xf>
    <xf numFmtId="38" fontId="35" fillId="0" borderId="0" xfId="0" applyNumberFormat="1" applyFont="1" applyAlignment="1">
      <alignment vertical="center"/>
    </xf>
    <xf numFmtId="55" fontId="14" fillId="0" borderId="11" xfId="0" applyNumberFormat="1" applyFont="1" applyBorder="1" applyAlignment="1" quotePrefix="1">
      <alignment horizontal="right" vertical="center"/>
    </xf>
    <xf numFmtId="183" fontId="14" fillId="0" borderId="11" xfId="0" applyNumberFormat="1" applyFont="1" applyBorder="1" applyAlignment="1">
      <alignment horizontal="right" vertical="center"/>
    </xf>
    <xf numFmtId="184" fontId="14" fillId="0" borderId="11" xfId="0" applyNumberFormat="1" applyFont="1" applyBorder="1" applyAlignment="1">
      <alignment horizontal="right" vertical="center"/>
    </xf>
    <xf numFmtId="177" fontId="14" fillId="0" borderId="134" xfId="0" applyNumberFormat="1" applyFont="1" applyBorder="1" applyAlignment="1">
      <alignment vertical="center"/>
    </xf>
    <xf numFmtId="177" fontId="14" fillId="0" borderId="162" xfId="0" applyNumberFormat="1" applyFont="1" applyBorder="1" applyAlignment="1">
      <alignment vertical="center"/>
    </xf>
    <xf numFmtId="177" fontId="14" fillId="0" borderId="51" xfId="0" applyNumberFormat="1" applyFont="1" applyBorder="1" applyAlignment="1">
      <alignment vertical="center"/>
    </xf>
    <xf numFmtId="177" fontId="14" fillId="0" borderId="161" xfId="0" applyNumberFormat="1" applyFont="1" applyBorder="1" applyAlignment="1">
      <alignment vertical="center"/>
    </xf>
    <xf numFmtId="0" fontId="5" fillId="0" borderId="0" xfId="0" applyFont="1" applyAlignment="1">
      <alignment vertical="center" shrinkToFit="1"/>
    </xf>
    <xf numFmtId="0" fontId="6" fillId="0" borderId="0" xfId="0" applyFont="1" applyAlignment="1">
      <alignment horizontal="center" vertical="center" shrinkToFit="1"/>
    </xf>
    <xf numFmtId="0" fontId="5" fillId="0" borderId="0" xfId="0" applyFont="1" applyAlignment="1">
      <alignment horizontal="right" vertical="center" shrinkToFit="1"/>
    </xf>
    <xf numFmtId="0" fontId="5" fillId="0" borderId="10" xfId="0" applyFont="1" applyBorder="1" applyAlignment="1">
      <alignment vertical="center" shrinkToFit="1"/>
    </xf>
    <xf numFmtId="0" fontId="5" fillId="0" borderId="0" xfId="0" applyFont="1" applyAlignment="1">
      <alignment horizontal="center" vertical="center" wrapText="1" shrinkToFit="1"/>
    </xf>
    <xf numFmtId="0" fontId="7" fillId="0" borderId="0" xfId="0" applyFont="1" applyAlignment="1">
      <alignment vertical="center" wrapText="1" shrinkToFit="1"/>
    </xf>
    <xf numFmtId="0" fontId="5" fillId="0" borderId="15" xfId="0" applyFont="1" applyBorder="1" applyAlignment="1">
      <alignment vertical="center" shrinkToFit="1"/>
    </xf>
    <xf numFmtId="0" fontId="0" fillId="0" borderId="0" xfId="0" applyFont="1" applyAlignment="1">
      <alignment vertical="center" wrapText="1" shrinkToFit="1"/>
    </xf>
    <xf numFmtId="0" fontId="5" fillId="0" borderId="55" xfId="0" applyFont="1" applyBorder="1" applyAlignment="1">
      <alignment vertical="center" shrinkToFit="1"/>
    </xf>
    <xf numFmtId="0" fontId="7" fillId="0" borderId="163"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40" fillId="0" borderId="87" xfId="0" applyFont="1" applyBorder="1" applyAlignment="1">
      <alignment horizontal="center" vertical="center" wrapText="1" shrinkToFit="1"/>
    </xf>
    <xf numFmtId="0" fontId="0" fillId="0" borderId="0" xfId="0" applyFont="1" applyAlignment="1">
      <alignment horizontal="center" vertical="center" shrinkToFit="1"/>
    </xf>
    <xf numFmtId="0" fontId="8" fillId="0" borderId="0" xfId="0" applyFont="1" applyAlignment="1">
      <alignment horizontal="center" vertical="center" shrinkToFit="1"/>
    </xf>
    <xf numFmtId="0" fontId="9" fillId="0" borderId="50" xfId="0" applyFont="1" applyBorder="1" applyAlignment="1">
      <alignment vertical="center"/>
    </xf>
    <xf numFmtId="0" fontId="9" fillId="0" borderId="23" xfId="0" applyFont="1" applyBorder="1" applyAlignment="1">
      <alignment vertical="center"/>
    </xf>
    <xf numFmtId="0" fontId="17" fillId="0" borderId="0" xfId="0" applyFont="1" applyAlignment="1">
      <alignment horizontal="left" vertical="center"/>
    </xf>
    <xf numFmtId="0" fontId="0" fillId="0" borderId="32" xfId="0" applyFont="1" applyBorder="1" applyAlignment="1">
      <alignment vertical="center"/>
    </xf>
    <xf numFmtId="0" fontId="5" fillId="0" borderId="0" xfId="0" applyFont="1" applyAlignment="1" quotePrefix="1">
      <alignment horizontal="right" vertical="center"/>
    </xf>
    <xf numFmtId="49" fontId="10" fillId="0" borderId="121" xfId="0" applyNumberFormat="1" applyFont="1" applyBorder="1" applyAlignment="1">
      <alignment vertical="center"/>
    </xf>
    <xf numFmtId="177" fontId="5" fillId="0" borderId="108" xfId="0" applyNumberFormat="1" applyFont="1" applyBorder="1" applyAlignment="1">
      <alignment vertical="center"/>
    </xf>
    <xf numFmtId="177" fontId="5" fillId="0" borderId="59" xfId="0" applyNumberFormat="1" applyFont="1" applyBorder="1" applyAlignment="1">
      <alignment vertical="center"/>
    </xf>
    <xf numFmtId="176" fontId="5" fillId="0" borderId="60" xfId="0" applyNumberFormat="1" applyFont="1" applyBorder="1" applyAlignment="1">
      <alignment vertical="center"/>
    </xf>
    <xf numFmtId="55" fontId="5" fillId="0" borderId="0" xfId="0" applyNumberFormat="1" applyFont="1" applyAlignment="1" quotePrefix="1">
      <alignment horizontal="right" vertical="center" shrinkToFit="1"/>
    </xf>
    <xf numFmtId="55" fontId="5" fillId="0" borderId="0" xfId="0" applyNumberFormat="1" applyFont="1" applyAlignment="1" quotePrefix="1">
      <alignment horizontal="right" vertical="center"/>
    </xf>
    <xf numFmtId="0" fontId="9" fillId="0" borderId="0" xfId="0" applyFont="1" applyAlignment="1" quotePrefix="1">
      <alignment vertical="center"/>
    </xf>
    <xf numFmtId="0" fontId="11" fillId="0" borderId="107" xfId="0" applyFont="1" applyBorder="1" applyAlignment="1">
      <alignment horizontal="center" vertical="center" wrapText="1" shrinkToFit="1"/>
    </xf>
    <xf numFmtId="0" fontId="11" fillId="0" borderId="115" xfId="0" applyFont="1" applyBorder="1" applyAlignment="1">
      <alignment horizontal="center" vertical="center" wrapText="1" shrinkToFit="1"/>
    </xf>
    <xf numFmtId="49" fontId="0" fillId="0" borderId="121" xfId="0" applyNumberFormat="1" applyFont="1" applyBorder="1" applyAlignment="1">
      <alignment vertical="center"/>
    </xf>
    <xf numFmtId="176" fontId="5" fillId="0" borderId="105" xfId="49" applyNumberFormat="1" applyFont="1" applyFill="1" applyBorder="1" applyAlignment="1">
      <alignment vertical="center"/>
    </xf>
    <xf numFmtId="0" fontId="5" fillId="0" borderId="15" xfId="0" applyFont="1" applyBorder="1" applyAlignment="1">
      <alignment horizontal="center" vertical="center" shrinkToFit="1"/>
    </xf>
    <xf numFmtId="0" fontId="41" fillId="0" borderId="15" xfId="0" applyFont="1" applyBorder="1" applyAlignment="1">
      <alignment vertical="center"/>
    </xf>
    <xf numFmtId="0" fontId="43" fillId="0" borderId="15" xfId="0" applyFont="1" applyBorder="1" applyAlignment="1">
      <alignment vertical="center"/>
    </xf>
    <xf numFmtId="38" fontId="9" fillId="0" borderId="0" xfId="49" applyFont="1" applyAlignment="1">
      <alignment vertical="center"/>
    </xf>
    <xf numFmtId="38" fontId="15" fillId="0" borderId="0" xfId="49" applyFont="1" applyAlignment="1">
      <alignment vertical="center"/>
    </xf>
    <xf numFmtId="38" fontId="6" fillId="0" borderId="11" xfId="49" applyFont="1" applyBorder="1" applyAlignment="1">
      <alignment horizontal="center" vertical="center" wrapText="1"/>
    </xf>
    <xf numFmtId="38" fontId="6" fillId="0" borderId="11" xfId="49" applyFont="1" applyBorder="1" applyAlignment="1">
      <alignment vertical="center"/>
    </xf>
    <xf numFmtId="38" fontId="6" fillId="0" borderId="12" xfId="49" applyFont="1" applyBorder="1" applyAlignment="1">
      <alignment vertical="center"/>
    </xf>
    <xf numFmtId="38" fontId="6" fillId="0" borderId="74" xfId="49" applyFont="1" applyBorder="1" applyAlignment="1">
      <alignment horizontal="center" vertical="center"/>
    </xf>
    <xf numFmtId="38" fontId="6" fillId="0" borderId="164" xfId="49" applyFont="1" applyBorder="1" applyAlignment="1">
      <alignment horizontal="center" vertical="center"/>
    </xf>
    <xf numFmtId="38" fontId="6" fillId="0" borderId="32" xfId="49" applyFont="1" applyBorder="1" applyAlignment="1">
      <alignment horizontal="right" vertical="center"/>
    </xf>
    <xf numFmtId="38" fontId="16" fillId="0" borderId="71" xfId="49" applyFont="1" applyBorder="1" applyAlignment="1">
      <alignment vertical="center" wrapText="1"/>
    </xf>
    <xf numFmtId="38" fontId="16" fillId="0" borderId="56" xfId="49" applyFont="1" applyBorder="1" applyAlignment="1">
      <alignment vertical="center" wrapText="1"/>
    </xf>
    <xf numFmtId="38" fontId="16" fillId="0" borderId="29" xfId="49" applyFont="1" applyBorder="1" applyAlignment="1">
      <alignment vertical="center" wrapText="1"/>
    </xf>
    <xf numFmtId="38" fontId="16" fillId="0" borderId="30" xfId="49" applyFont="1" applyBorder="1" applyAlignment="1">
      <alignment vertical="center" wrapText="1"/>
    </xf>
    <xf numFmtId="38" fontId="6" fillId="0" borderId="0" xfId="49" applyFont="1" applyAlignment="1">
      <alignment vertical="center"/>
    </xf>
    <xf numFmtId="0" fontId="5" fillId="0" borderId="165" xfId="0" applyFont="1" applyBorder="1" applyAlignment="1">
      <alignment vertical="center" wrapText="1"/>
    </xf>
    <xf numFmtId="176" fontId="5" fillId="0" borderId="166" xfId="0" applyNumberFormat="1" applyFont="1" applyBorder="1" applyAlignment="1">
      <alignment horizontal="right" vertical="center" shrinkToFit="1"/>
    </xf>
    <xf numFmtId="176" fontId="5" fillId="0" borderId="167" xfId="0" applyNumberFormat="1" applyFont="1" applyBorder="1" applyAlignment="1">
      <alignment horizontal="right" vertical="center"/>
    </xf>
    <xf numFmtId="176" fontId="5" fillId="0" borderId="168" xfId="0" applyNumberFormat="1" applyFont="1" applyBorder="1" applyAlignment="1">
      <alignment horizontal="right" vertical="center"/>
    </xf>
    <xf numFmtId="176" fontId="5" fillId="0" borderId="169" xfId="0" applyNumberFormat="1" applyFont="1" applyBorder="1" applyAlignment="1">
      <alignment horizontal="right" vertical="center"/>
    </xf>
    <xf numFmtId="0" fontId="5" fillId="0" borderId="170" xfId="0" applyFont="1" applyBorder="1" applyAlignment="1">
      <alignment vertical="center" wrapText="1"/>
    </xf>
    <xf numFmtId="176" fontId="5" fillId="0" borderId="171" xfId="0" applyNumberFormat="1" applyFont="1" applyBorder="1" applyAlignment="1">
      <alignment horizontal="right" vertical="center" shrinkToFit="1"/>
    </xf>
    <xf numFmtId="176" fontId="5" fillId="0" borderId="172" xfId="0" applyNumberFormat="1" applyFont="1" applyBorder="1" applyAlignment="1">
      <alignment horizontal="right" vertical="center"/>
    </xf>
    <xf numFmtId="176" fontId="5" fillId="0" borderId="173" xfId="0" applyNumberFormat="1" applyFont="1" applyBorder="1" applyAlignment="1">
      <alignment horizontal="right" vertical="center"/>
    </xf>
    <xf numFmtId="176" fontId="5" fillId="0" borderId="174" xfId="0" applyNumberFormat="1" applyFont="1" applyBorder="1" applyAlignment="1">
      <alignment horizontal="right" vertical="center"/>
    </xf>
    <xf numFmtId="0" fontId="5" fillId="0" borderId="164" xfId="0" applyFont="1" applyBorder="1" applyAlignment="1">
      <alignment vertical="center" wrapText="1"/>
    </xf>
    <xf numFmtId="176" fontId="5" fillId="0" borderId="32" xfId="0" applyNumberFormat="1" applyFont="1" applyBorder="1" applyAlignment="1">
      <alignment horizontal="right" vertical="center" shrinkToFit="1"/>
    </xf>
    <xf numFmtId="176" fontId="5" fillId="0" borderId="5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170" xfId="0" applyFont="1" applyBorder="1" applyAlignment="1">
      <alignment vertical="center"/>
    </xf>
    <xf numFmtId="0" fontId="5" fillId="0" borderId="175" xfId="0" applyFont="1" applyBorder="1" applyAlignment="1">
      <alignment vertical="center"/>
    </xf>
    <xf numFmtId="38" fontId="5" fillId="0" borderId="105" xfId="49" applyFont="1" applyBorder="1" applyAlignment="1">
      <alignment horizontal="center" vertical="center" wrapText="1"/>
    </xf>
    <xf numFmtId="0" fontId="5" fillId="0" borderId="176" xfId="0" applyFont="1" applyBorder="1" applyAlignment="1">
      <alignment vertical="center"/>
    </xf>
    <xf numFmtId="176" fontId="5" fillId="0" borderId="177" xfId="0" applyNumberFormat="1" applyFont="1" applyBorder="1" applyAlignment="1">
      <alignment horizontal="right" vertical="center" shrinkToFit="1"/>
    </xf>
    <xf numFmtId="176" fontId="5" fillId="0" borderId="48"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111" xfId="0" applyNumberFormat="1" applyFont="1" applyBorder="1" applyAlignment="1">
      <alignment horizontal="right" vertical="center"/>
    </xf>
    <xf numFmtId="38" fontId="5" fillId="0" borderId="176" xfId="49" applyFont="1" applyBorder="1" applyAlignment="1">
      <alignment vertical="center"/>
    </xf>
    <xf numFmtId="176" fontId="5" fillId="0" borderId="108" xfId="49"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60" xfId="0" applyNumberFormat="1" applyFont="1" applyBorder="1" applyAlignment="1">
      <alignment horizontal="right" vertical="center"/>
    </xf>
    <xf numFmtId="38" fontId="5" fillId="0" borderId="170" xfId="49" applyFont="1" applyBorder="1" applyAlignment="1">
      <alignment vertical="center"/>
    </xf>
    <xf numFmtId="176" fontId="5" fillId="0" borderId="171" xfId="49" applyNumberFormat="1" applyFont="1" applyBorder="1" applyAlignment="1">
      <alignment horizontal="right" vertical="center"/>
    </xf>
    <xf numFmtId="38" fontId="5" fillId="0" borderId="164" xfId="49" applyFont="1" applyBorder="1" applyAlignment="1">
      <alignment vertical="center"/>
    </xf>
    <xf numFmtId="38" fontId="5" fillId="0" borderId="28" xfId="49" applyFont="1" applyBorder="1" applyAlignment="1">
      <alignment horizontal="center" vertical="center"/>
    </xf>
    <xf numFmtId="38" fontId="5" fillId="0" borderId="178" xfId="49" applyFont="1" applyBorder="1" applyAlignment="1">
      <alignment vertical="center"/>
    </xf>
    <xf numFmtId="176" fontId="5" fillId="0" borderId="179" xfId="49" applyNumberFormat="1" applyFont="1" applyBorder="1" applyAlignment="1">
      <alignment horizontal="right" vertical="center"/>
    </xf>
    <xf numFmtId="176" fontId="5" fillId="0" borderId="180" xfId="0" applyNumberFormat="1" applyFont="1" applyBorder="1" applyAlignment="1">
      <alignment horizontal="right" vertical="center"/>
    </xf>
    <xf numFmtId="176" fontId="5" fillId="0" borderId="150" xfId="0" applyNumberFormat="1" applyFont="1" applyBorder="1" applyAlignment="1">
      <alignment horizontal="right" vertical="center"/>
    </xf>
    <xf numFmtId="176" fontId="5" fillId="0" borderId="147" xfId="0" applyNumberFormat="1" applyFont="1" applyBorder="1" applyAlignment="1">
      <alignment horizontal="right" vertical="center"/>
    </xf>
    <xf numFmtId="38" fontId="5" fillId="0" borderId="181" xfId="49" applyFont="1" applyBorder="1" applyAlignment="1">
      <alignment vertical="center"/>
    </xf>
    <xf numFmtId="176" fontId="5" fillId="0" borderId="42" xfId="49"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46" xfId="0" applyNumberFormat="1" applyFont="1" applyBorder="1" applyAlignment="1">
      <alignment horizontal="right" vertical="center"/>
    </xf>
    <xf numFmtId="38" fontId="9" fillId="0" borderId="0" xfId="49" applyFont="1" applyBorder="1" applyAlignment="1">
      <alignment horizontal="left" vertical="center"/>
    </xf>
    <xf numFmtId="38" fontId="9" fillId="0" borderId="0" xfId="49" applyFont="1" applyAlignment="1">
      <alignment vertical="center"/>
    </xf>
    <xf numFmtId="0" fontId="89" fillId="34" borderId="72" xfId="0" applyFont="1" applyFill="1" applyBorder="1" applyAlignment="1">
      <alignment horizontal="center" vertical="center" wrapText="1"/>
    </xf>
    <xf numFmtId="0" fontId="90" fillId="0" borderId="182" xfId="43" applyFont="1" applyBorder="1" applyAlignment="1">
      <alignment vertical="center" wrapText="1"/>
    </xf>
    <xf numFmtId="0" fontId="91" fillId="0" borderId="182" xfId="43" applyFont="1" applyBorder="1" applyAlignment="1">
      <alignment vertical="center" wrapText="1"/>
    </xf>
    <xf numFmtId="0" fontId="10" fillId="0" borderId="182" xfId="0" applyFont="1" applyBorder="1" applyAlignment="1">
      <alignment vertical="center" wrapText="1"/>
    </xf>
    <xf numFmtId="0" fontId="90" fillId="0" borderId="183" xfId="43" applyFont="1" applyBorder="1" applyAlignment="1">
      <alignment vertical="center" wrapText="1"/>
    </xf>
    <xf numFmtId="0" fontId="91" fillId="0" borderId="183" xfId="43" applyFont="1" applyBorder="1" applyAlignment="1">
      <alignment vertical="center" wrapText="1"/>
    </xf>
    <xf numFmtId="0" fontId="10" fillId="0" borderId="183" xfId="0" applyFont="1" applyBorder="1" applyAlignment="1">
      <alignment vertical="center" wrapText="1"/>
    </xf>
    <xf numFmtId="0" fontId="90" fillId="0" borderId="184" xfId="43" applyFont="1" applyBorder="1" applyAlignment="1">
      <alignment vertical="center" wrapText="1"/>
    </xf>
    <xf numFmtId="0" fontId="91" fillId="0" borderId="184" xfId="43" applyFont="1" applyBorder="1" applyAlignment="1">
      <alignment vertical="center" wrapText="1"/>
    </xf>
    <xf numFmtId="0" fontId="10" fillId="0" borderId="184" xfId="0" applyFont="1" applyBorder="1" applyAlignment="1">
      <alignment vertical="center" wrapText="1"/>
    </xf>
    <xf numFmtId="0" fontId="90" fillId="0" borderId="182" xfId="43" applyFont="1" applyFill="1" applyBorder="1" applyAlignment="1">
      <alignment vertical="center" wrapText="1"/>
    </xf>
    <xf numFmtId="0" fontId="91" fillId="0" borderId="182" xfId="43" applyFont="1" applyFill="1" applyBorder="1" applyAlignment="1">
      <alignment vertical="center" wrapText="1"/>
    </xf>
    <xf numFmtId="0" fontId="90" fillId="0" borderId="183" xfId="43" applyFont="1" applyFill="1" applyBorder="1" applyAlignment="1">
      <alignment vertical="center" wrapText="1"/>
    </xf>
    <xf numFmtId="0" fontId="91" fillId="0" borderId="183" xfId="43" applyFont="1" applyFill="1" applyBorder="1" applyAlignment="1">
      <alignment vertical="center" wrapText="1"/>
    </xf>
    <xf numFmtId="0" fontId="90" fillId="0" borderId="184" xfId="43" applyFont="1" applyFill="1" applyBorder="1" applyAlignment="1">
      <alignment vertical="center" wrapText="1"/>
    </xf>
    <xf numFmtId="0" fontId="91" fillId="0" borderId="184" xfId="43" applyFont="1" applyFill="1" applyBorder="1" applyAlignment="1">
      <alignment vertical="center" wrapText="1"/>
    </xf>
    <xf numFmtId="0" fontId="90" fillId="0" borderId="72" xfId="43" applyFont="1" applyFill="1" applyBorder="1" applyAlignment="1">
      <alignment vertical="center" wrapText="1"/>
    </xf>
    <xf numFmtId="0" fontId="91" fillId="0" borderId="72" xfId="43" applyFont="1" applyFill="1" applyBorder="1" applyAlignment="1">
      <alignment vertical="center" wrapText="1"/>
    </xf>
    <xf numFmtId="0" fontId="10" fillId="0" borderId="72" xfId="0" applyFont="1" applyBorder="1" applyAlignment="1">
      <alignment vertical="center" wrapText="1"/>
    </xf>
    <xf numFmtId="0" fontId="10" fillId="0" borderId="185" xfId="0" applyFont="1" applyBorder="1" applyAlignment="1">
      <alignment vertical="center" wrapText="1"/>
    </xf>
    <xf numFmtId="0" fontId="90" fillId="0" borderId="59" xfId="43" applyFont="1" applyFill="1" applyBorder="1" applyAlignment="1">
      <alignment vertical="center" wrapText="1"/>
    </xf>
    <xf numFmtId="0" fontId="91" fillId="0" borderId="59" xfId="43" applyFont="1" applyFill="1" applyBorder="1" applyAlignment="1">
      <alignment vertical="center" wrapText="1"/>
    </xf>
    <xf numFmtId="0" fontId="10" fillId="0" borderId="59" xfId="0" applyFont="1" applyBorder="1" applyAlignment="1">
      <alignment vertical="center" wrapText="1"/>
    </xf>
    <xf numFmtId="0" fontId="90" fillId="0" borderId="150" xfId="43" applyFont="1" applyBorder="1" applyAlignment="1">
      <alignment vertical="center" wrapText="1"/>
    </xf>
    <xf numFmtId="0" fontId="91" fillId="0" borderId="150" xfId="43" applyFont="1" applyBorder="1" applyAlignment="1">
      <alignment vertical="center" wrapText="1"/>
    </xf>
    <xf numFmtId="0" fontId="10" fillId="0" borderId="150" xfId="0" applyFont="1" applyBorder="1" applyAlignment="1">
      <alignment vertical="center" wrapText="1"/>
    </xf>
    <xf numFmtId="0" fontId="90" fillId="0" borderId="173" xfId="43" applyFont="1" applyBorder="1" applyAlignment="1">
      <alignment vertical="center" wrapText="1"/>
    </xf>
    <xf numFmtId="0" fontId="91" fillId="0" borderId="173" xfId="43" applyFont="1" applyBorder="1" applyAlignment="1">
      <alignment vertical="center" wrapText="1"/>
    </xf>
    <xf numFmtId="0" fontId="10" fillId="0" borderId="173" xfId="0" applyFont="1" applyBorder="1" applyAlignment="1">
      <alignment vertical="center" wrapText="1"/>
    </xf>
    <xf numFmtId="0" fontId="90" fillId="0" borderId="186" xfId="43" applyFont="1" applyBorder="1" applyAlignment="1">
      <alignment vertical="center" wrapText="1"/>
    </xf>
    <xf numFmtId="0" fontId="91" fillId="0" borderId="186" xfId="43" applyFont="1" applyBorder="1" applyAlignment="1">
      <alignment vertical="center" wrapText="1"/>
    </xf>
    <xf numFmtId="0" fontId="10" fillId="0" borderId="186" xfId="0" applyFont="1" applyBorder="1" applyAlignment="1">
      <alignment vertical="center" wrapText="1"/>
    </xf>
    <xf numFmtId="0" fontId="89" fillId="0" borderId="0" xfId="0" applyFont="1" applyAlignment="1">
      <alignment vertical="center" wrapText="1"/>
    </xf>
    <xf numFmtId="0" fontId="10" fillId="0" borderId="0" xfId="0" applyFont="1" applyAlignment="1">
      <alignment vertical="center" wrapText="1"/>
    </xf>
    <xf numFmtId="177" fontId="9" fillId="0" borderId="61" xfId="0" applyNumberFormat="1" applyFont="1" applyBorder="1" applyAlignment="1">
      <alignment vertical="center"/>
    </xf>
    <xf numFmtId="0" fontId="10" fillId="34" borderId="145" xfId="0" applyFont="1" applyFill="1" applyBorder="1" applyAlignment="1">
      <alignment horizontal="center" vertical="center" wrapText="1"/>
    </xf>
    <xf numFmtId="0" fontId="0" fillId="0" borderId="48" xfId="0" applyBorder="1" applyAlignment="1">
      <alignment horizontal="center" vertical="center" wrapText="1"/>
    </xf>
    <xf numFmtId="0" fontId="90" fillId="0" borderId="59" xfId="43" applyFont="1" applyFill="1" applyBorder="1" applyAlignment="1">
      <alignment vertical="center" wrapText="1"/>
    </xf>
    <xf numFmtId="0" fontId="90" fillId="0" borderId="27" xfId="43" applyFont="1" applyBorder="1" applyAlignment="1">
      <alignment vertical="center" wrapText="1"/>
    </xf>
    <xf numFmtId="0" fontId="90" fillId="0" borderId="185" xfId="43" applyFont="1" applyBorder="1" applyAlignment="1">
      <alignment vertical="center" wrapText="1"/>
    </xf>
    <xf numFmtId="0" fontId="91" fillId="0" borderId="59" xfId="43" applyFont="1" applyFill="1" applyBorder="1" applyAlignment="1">
      <alignment vertical="center" wrapText="1"/>
    </xf>
    <xf numFmtId="0" fontId="91" fillId="0" borderId="27" xfId="43" applyFont="1" applyBorder="1" applyAlignment="1">
      <alignment vertical="center" wrapText="1"/>
    </xf>
    <xf numFmtId="0" fontId="91" fillId="0" borderId="185" xfId="43" applyFont="1" applyBorder="1" applyAlignment="1">
      <alignment vertical="center" wrapText="1"/>
    </xf>
    <xf numFmtId="0" fontId="90" fillId="0" borderId="187" xfId="43" applyFont="1" applyFill="1" applyBorder="1" applyAlignment="1">
      <alignment vertical="center" wrapText="1"/>
    </xf>
    <xf numFmtId="0" fontId="90" fillId="0" borderId="36" xfId="43" applyFont="1" applyBorder="1" applyAlignment="1">
      <alignment vertical="center" wrapText="1"/>
    </xf>
    <xf numFmtId="0" fontId="91" fillId="0" borderId="187" xfId="43" applyFont="1" applyFill="1" applyBorder="1" applyAlignment="1">
      <alignment vertical="center" wrapText="1"/>
    </xf>
    <xf numFmtId="0" fontId="91" fillId="0" borderId="36" xfId="43" applyFont="1" applyBorder="1" applyAlignment="1">
      <alignment vertical="center" wrapText="1"/>
    </xf>
    <xf numFmtId="0" fontId="7" fillId="0" borderId="53" xfId="0" applyFont="1" applyBorder="1" applyAlignment="1">
      <alignment horizontal="center" vertical="center"/>
    </xf>
    <xf numFmtId="0" fontId="7" fillId="0" borderId="113" xfId="0" applyFont="1" applyBorder="1" applyAlignment="1">
      <alignment vertical="center"/>
    </xf>
    <xf numFmtId="0" fontId="7" fillId="0" borderId="60" xfId="0" applyFont="1" applyBorder="1" applyAlignment="1">
      <alignment horizontal="center" vertical="center" wrapText="1"/>
    </xf>
    <xf numFmtId="0" fontId="7" fillId="0" borderId="188"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7" fillId="0" borderId="189" xfId="0" applyFont="1" applyBorder="1" applyAlignment="1">
      <alignment horizontal="center" vertical="center" wrapText="1"/>
    </xf>
    <xf numFmtId="0" fontId="7" fillId="0" borderId="50" xfId="0" applyFont="1" applyBorder="1" applyAlignment="1">
      <alignment horizontal="center" vertical="center" wrapText="1"/>
    </xf>
    <xf numFmtId="0" fontId="8" fillId="0" borderId="50" xfId="0" applyFont="1" applyBorder="1" applyAlignment="1">
      <alignment vertical="center"/>
    </xf>
    <xf numFmtId="0" fontId="7" fillId="0" borderId="8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104" xfId="0" applyFont="1" applyBorder="1" applyAlignment="1">
      <alignment horizontal="center" vertical="center"/>
    </xf>
    <xf numFmtId="0" fontId="7" fillId="0" borderId="190" xfId="0" applyFont="1" applyBorder="1" applyAlignment="1">
      <alignment horizontal="center" vertical="center"/>
    </xf>
    <xf numFmtId="0" fontId="7" fillId="0" borderId="31" xfId="0" applyFont="1" applyBorder="1" applyAlignment="1">
      <alignment horizontal="center" vertical="center"/>
    </xf>
    <xf numFmtId="0" fontId="7" fillId="0" borderId="59" xfId="0" applyFont="1" applyBorder="1" applyAlignment="1">
      <alignment horizontal="center" vertical="center" wrapText="1" shrinkToFit="1"/>
    </xf>
    <xf numFmtId="0" fontId="8" fillId="0" borderId="113" xfId="0" applyFont="1" applyBorder="1" applyAlignment="1">
      <alignment horizontal="center" vertical="center" wrapText="1" shrinkToFit="1"/>
    </xf>
    <xf numFmtId="0" fontId="7" fillId="0" borderId="59" xfId="0" applyFont="1" applyBorder="1" applyAlignment="1">
      <alignment horizontal="center" vertical="center" wrapText="1"/>
    </xf>
    <xf numFmtId="0" fontId="8" fillId="0" borderId="113" xfId="0" applyFont="1" applyBorder="1" applyAlignment="1">
      <alignment horizontal="center" vertical="center" wrapText="1"/>
    </xf>
    <xf numFmtId="0" fontId="7" fillId="0" borderId="53" xfId="0" applyFont="1" applyBorder="1" applyAlignment="1">
      <alignment horizontal="center" vertical="center" wrapText="1"/>
    </xf>
    <xf numFmtId="0" fontId="8" fillId="0" borderId="49" xfId="0" applyFont="1" applyBorder="1" applyAlignment="1">
      <alignment horizontal="center" vertical="center"/>
    </xf>
    <xf numFmtId="0" fontId="8" fillId="0" borderId="188" xfId="0" applyFont="1" applyBorder="1" applyAlignment="1">
      <alignment horizontal="center" vertical="center"/>
    </xf>
    <xf numFmtId="0" fontId="7" fillId="0" borderId="115" xfId="0" applyFont="1" applyBorder="1" applyAlignment="1">
      <alignment vertical="center"/>
    </xf>
    <xf numFmtId="0" fontId="8" fillId="0" borderId="113" xfId="0" applyFont="1" applyBorder="1" applyAlignment="1">
      <alignment horizontal="center" vertical="center"/>
    </xf>
    <xf numFmtId="0" fontId="8" fillId="0" borderId="188" xfId="0" applyFont="1" applyBorder="1" applyAlignment="1">
      <alignment horizontal="center" vertical="center" wrapText="1"/>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104" xfId="0" applyFont="1" applyBorder="1" applyAlignment="1">
      <alignment horizontal="center" vertical="center" wrapText="1"/>
    </xf>
    <xf numFmtId="0" fontId="11" fillId="0" borderId="191"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19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11" xfId="0" applyFont="1" applyBorder="1" applyAlignment="1">
      <alignment horizontal="center" vertical="center" wrapText="1"/>
    </xf>
    <xf numFmtId="0" fontId="11" fillId="0" borderId="69" xfId="0" applyFont="1" applyBorder="1" applyAlignment="1">
      <alignment horizontal="center" vertical="center" wrapText="1"/>
    </xf>
    <xf numFmtId="49" fontId="5" fillId="0" borderId="53"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55" fontId="5" fillId="0" borderId="10" xfId="0" applyNumberFormat="1" applyFont="1" applyBorder="1" applyAlignment="1">
      <alignment horizontal="center" vertical="center"/>
    </xf>
    <xf numFmtId="55" fontId="5" fillId="0" borderId="15" xfId="0" applyNumberFormat="1" applyFont="1" applyBorder="1" applyAlignment="1">
      <alignment horizontal="center" vertical="center"/>
    </xf>
    <xf numFmtId="55" fontId="5" fillId="0" borderId="55" xfId="0" applyNumberFormat="1" applyFont="1" applyBorder="1" applyAlignment="1">
      <alignment horizontal="center" vertical="center"/>
    </xf>
    <xf numFmtId="0" fontId="5" fillId="0" borderId="193" xfId="0" applyFont="1" applyBorder="1" applyAlignment="1">
      <alignment horizontal="center" vertical="center" wrapText="1"/>
    </xf>
    <xf numFmtId="0" fontId="5" fillId="0" borderId="194" xfId="0" applyFont="1" applyBorder="1" applyAlignment="1">
      <alignment horizontal="center" vertical="center" wrapText="1"/>
    </xf>
    <xf numFmtId="0" fontId="5" fillId="0" borderId="19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196" xfId="0" applyFont="1" applyBorder="1" applyAlignment="1">
      <alignment horizontal="center" vertical="center"/>
    </xf>
    <xf numFmtId="0" fontId="5" fillId="0" borderId="197" xfId="0" applyFont="1" applyBorder="1" applyAlignment="1">
      <alignment horizontal="center" vertical="center"/>
    </xf>
    <xf numFmtId="0" fontId="5" fillId="0" borderId="198"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left" vertical="center" wrapText="1"/>
    </xf>
    <xf numFmtId="0" fontId="7" fillId="0" borderId="27" xfId="0" applyFont="1" applyBorder="1" applyAlignment="1">
      <alignment horizontal="center" vertical="center" wrapText="1"/>
    </xf>
    <xf numFmtId="0" fontId="8" fillId="0" borderId="27" xfId="0" applyFont="1" applyBorder="1" applyAlignment="1">
      <alignment horizontal="center" vertical="center"/>
    </xf>
    <xf numFmtId="0" fontId="7" fillId="0" borderId="30" xfId="0" applyFont="1" applyBorder="1" applyAlignment="1">
      <alignment horizontal="center" vertical="center" wrapText="1"/>
    </xf>
    <xf numFmtId="0" fontId="7" fillId="0" borderId="145" xfId="0" applyFont="1" applyBorder="1" applyAlignment="1">
      <alignment horizontal="center" vertical="center"/>
    </xf>
    <xf numFmtId="0" fontId="8" fillId="0" borderId="145" xfId="0" applyFont="1" applyBorder="1" applyAlignment="1">
      <alignment horizontal="center" vertical="center"/>
    </xf>
    <xf numFmtId="0" fontId="7" fillId="0" borderId="145"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68" xfId="0" applyFont="1" applyBorder="1" applyAlignment="1">
      <alignment horizontal="center" vertical="center" wrapText="1"/>
    </xf>
    <xf numFmtId="0" fontId="7" fillId="0" borderId="29" xfId="0" applyFont="1" applyBorder="1" applyAlignment="1">
      <alignment horizontal="center" vertical="center"/>
    </xf>
    <xf numFmtId="0" fontId="7" fillId="0" borderId="49" xfId="0" applyFont="1" applyBorder="1" applyAlignment="1">
      <alignment horizontal="center" vertical="center"/>
    </xf>
    <xf numFmtId="0" fontId="7" fillId="0" borderId="89" xfId="0" applyFont="1" applyBorder="1" applyAlignment="1">
      <alignment horizontal="center" vertical="center"/>
    </xf>
    <xf numFmtId="0" fontId="7" fillId="0" borderId="33" xfId="0" applyFont="1" applyBorder="1" applyAlignment="1">
      <alignment horizontal="center" vertical="center"/>
    </xf>
    <xf numFmtId="0" fontId="7" fillId="0" borderId="115" xfId="0" applyFont="1" applyBorder="1" applyAlignment="1">
      <alignment horizontal="center" vertical="center"/>
    </xf>
    <xf numFmtId="0" fontId="7" fillId="0" borderId="72" xfId="0" applyFont="1" applyBorder="1" applyAlignment="1">
      <alignment horizontal="center" vertical="center" wrapText="1"/>
    </xf>
    <xf numFmtId="0" fontId="0" fillId="0" borderId="72" xfId="0" applyBorder="1" applyAlignment="1">
      <alignment horizontal="center" vertical="center" wrapText="1"/>
    </xf>
    <xf numFmtId="0" fontId="7" fillId="0" borderId="59" xfId="0" applyFont="1" applyBorder="1" applyAlignment="1">
      <alignment horizontal="center" vertical="center"/>
    </xf>
    <xf numFmtId="0" fontId="0" fillId="0" borderId="113" xfId="0" applyBorder="1" applyAlignment="1">
      <alignment horizontal="center" vertical="center"/>
    </xf>
    <xf numFmtId="0" fontId="7" fillId="0" borderId="89" xfId="0" applyFont="1" applyBorder="1" applyAlignment="1">
      <alignment horizontal="center" vertical="center" shrinkToFit="1"/>
    </xf>
    <xf numFmtId="0" fontId="0" fillId="0" borderId="115" xfId="0" applyBorder="1" applyAlignment="1">
      <alignment horizontal="center" vertical="center"/>
    </xf>
    <xf numFmtId="0" fontId="0" fillId="0" borderId="113" xfId="0" applyBorder="1" applyAlignment="1">
      <alignment horizontal="center" vertical="center" wrapText="1"/>
    </xf>
    <xf numFmtId="0" fontId="7" fillId="0" borderId="12" xfId="0" applyFont="1" applyBorder="1" applyAlignment="1">
      <alignment horizontal="center" vertical="center"/>
    </xf>
    <xf numFmtId="0" fontId="7" fillId="0" borderId="48" xfId="0" applyFont="1" applyBorder="1" applyAlignment="1">
      <alignment horizontal="center" vertical="center" wrapText="1"/>
    </xf>
    <xf numFmtId="0" fontId="7" fillId="0" borderId="113" xfId="0" applyFont="1" applyBorder="1" applyAlignment="1">
      <alignment horizontal="center" vertical="center"/>
    </xf>
    <xf numFmtId="0" fontId="7" fillId="0" borderId="60" xfId="0" applyFont="1" applyBorder="1" applyAlignment="1">
      <alignment horizontal="center" vertical="center" shrinkToFit="1"/>
    </xf>
    <xf numFmtId="0" fontId="7" fillId="0" borderId="188" xfId="0" applyFont="1" applyBorder="1" applyAlignment="1">
      <alignment horizontal="center" vertical="center" shrinkToFit="1"/>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0" fontId="19" fillId="0" borderId="104" xfId="0" applyFont="1" applyBorder="1" applyAlignment="1">
      <alignment horizontal="center" vertical="center" wrapText="1"/>
    </xf>
    <xf numFmtId="0" fontId="5" fillId="0" borderId="15" xfId="0" applyFont="1" applyBorder="1" applyAlignment="1">
      <alignment horizontal="center" vertical="center"/>
    </xf>
    <xf numFmtId="0" fontId="5" fillId="0" borderId="55" xfId="0" applyFont="1" applyBorder="1" applyAlignment="1">
      <alignment horizontal="center" vertical="center"/>
    </xf>
    <xf numFmtId="0" fontId="19" fillId="0" borderId="53"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111" xfId="0" applyFont="1" applyBorder="1" applyAlignment="1">
      <alignment horizontal="center" vertical="center" wrapText="1"/>
    </xf>
    <xf numFmtId="0" fontId="19" fillId="0" borderId="6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8" fillId="0" borderId="113" xfId="0" applyFont="1" applyBorder="1" applyAlignment="1">
      <alignment vertical="center" wrapText="1"/>
    </xf>
    <xf numFmtId="0" fontId="11" fillId="0" borderId="18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13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188" xfId="0" applyFont="1" applyBorder="1" applyAlignment="1">
      <alignment horizontal="center" vertical="center" wrapText="1"/>
    </xf>
    <xf numFmtId="0" fontId="0" fillId="0" borderId="0" xfId="0" applyAlignment="1">
      <alignment vertical="center" wrapText="1"/>
    </xf>
    <xf numFmtId="0" fontId="7" fillId="0" borderId="190" xfId="0" applyFont="1" applyBorder="1" applyAlignment="1">
      <alignment horizontal="center" vertical="center" wrapText="1"/>
    </xf>
    <xf numFmtId="0" fontId="7" fillId="0" borderId="31" xfId="0" applyFont="1" applyBorder="1" applyAlignment="1">
      <alignment horizontal="center" vertical="center" wrapText="1"/>
    </xf>
    <xf numFmtId="0" fontId="9" fillId="0" borderId="0" xfId="0" applyFont="1" applyAlignment="1">
      <alignment vertical="center" wrapText="1"/>
    </xf>
    <xf numFmtId="0" fontId="18" fillId="0" borderId="59" xfId="0" applyFont="1" applyBorder="1" applyAlignment="1">
      <alignment horizontal="center" vertical="center" wrapText="1"/>
    </xf>
    <xf numFmtId="0" fontId="22" fillId="0" borderId="113" xfId="0" applyFont="1" applyBorder="1" applyAlignment="1">
      <alignment horizontal="center" vertical="center"/>
    </xf>
    <xf numFmtId="0" fontId="0" fillId="0" borderId="49" xfId="0" applyBorder="1" applyAlignment="1">
      <alignment horizontal="center" vertical="center"/>
    </xf>
    <xf numFmtId="0" fontId="0" fillId="0" borderId="188" xfId="0" applyBorder="1" applyAlignment="1">
      <alignment horizontal="center" vertical="center" wrapText="1"/>
    </xf>
    <xf numFmtId="0" fontId="8" fillId="0" borderId="135" xfId="0" applyFont="1" applyBorder="1" applyAlignment="1">
      <alignment vertical="center"/>
    </xf>
    <xf numFmtId="49" fontId="5" fillId="0" borderId="53"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3" xfId="0" applyFont="1" applyBorder="1" applyAlignment="1">
      <alignment horizontal="center" vertical="center"/>
    </xf>
    <xf numFmtId="0" fontId="5" fillId="0" borderId="194" xfId="0" applyFont="1" applyBorder="1" applyAlignment="1">
      <alignment horizontal="center" vertical="center"/>
    </xf>
    <xf numFmtId="0" fontId="5" fillId="0" borderId="195" xfId="0" applyFont="1" applyBorder="1" applyAlignment="1">
      <alignment horizontal="center" vertical="center"/>
    </xf>
    <xf numFmtId="0" fontId="5" fillId="0" borderId="13" xfId="0" applyFont="1" applyBorder="1" applyAlignment="1">
      <alignment horizontal="center" vertical="center"/>
    </xf>
    <xf numFmtId="0" fontId="5" fillId="0" borderId="48" xfId="0" applyFont="1" applyBorder="1" applyAlignment="1">
      <alignment horizontal="center" vertical="center"/>
    </xf>
    <xf numFmtId="0" fontId="5" fillId="0" borderId="87" xfId="0" applyFont="1" applyBorder="1" applyAlignment="1">
      <alignment horizontal="center" vertical="center"/>
    </xf>
    <xf numFmtId="0" fontId="17" fillId="0" borderId="50" xfId="0" applyFont="1" applyBorder="1" applyAlignment="1">
      <alignment vertical="center"/>
    </xf>
    <xf numFmtId="0" fontId="11" fillId="0" borderId="8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8" xfId="0" applyFont="1" applyBorder="1" applyAlignment="1">
      <alignment horizontal="center" vertical="center"/>
    </xf>
    <xf numFmtId="0" fontId="11" fillId="0" borderId="81" xfId="0" applyFont="1" applyBorder="1" applyAlignment="1">
      <alignment horizontal="center" vertical="center"/>
    </xf>
    <xf numFmtId="0" fontId="11" fillId="0" borderId="190" xfId="0" applyFont="1" applyBorder="1" applyAlignment="1">
      <alignment horizontal="center" vertical="center"/>
    </xf>
    <xf numFmtId="0" fontId="11" fillId="0" borderId="31" xfId="0" applyFont="1" applyBorder="1" applyAlignment="1">
      <alignment horizontal="center" vertical="center"/>
    </xf>
    <xf numFmtId="0" fontId="11" fillId="0" borderId="59" xfId="0" applyFont="1" applyBorder="1" applyAlignment="1">
      <alignment horizontal="center" vertical="center" wrapText="1"/>
    </xf>
    <xf numFmtId="0" fontId="17" fillId="0" borderId="113" xfId="0" applyFont="1" applyBorder="1" applyAlignment="1">
      <alignment horizontal="center" vertical="center" wrapText="1"/>
    </xf>
    <xf numFmtId="0" fontId="17" fillId="0" borderId="188" xfId="0" applyFont="1" applyBorder="1" applyAlignment="1">
      <alignment horizontal="center" vertical="center" wrapText="1"/>
    </xf>
    <xf numFmtId="0" fontId="11" fillId="0" borderId="53" xfId="0" applyFont="1" applyBorder="1" applyAlignment="1">
      <alignment horizontal="center" vertical="center"/>
    </xf>
    <xf numFmtId="0" fontId="11" fillId="0" borderId="113" xfId="0" applyFont="1" applyBorder="1" applyAlignment="1">
      <alignment vertical="center"/>
    </xf>
    <xf numFmtId="0" fontId="11" fillId="0" borderId="188" xfId="0" applyFont="1" applyBorder="1" applyAlignment="1">
      <alignment vertical="center"/>
    </xf>
    <xf numFmtId="0" fontId="17" fillId="0" borderId="135" xfId="0" applyFont="1" applyBorder="1" applyAlignment="1">
      <alignment vertical="center"/>
    </xf>
    <xf numFmtId="0" fontId="11" fillId="0" borderId="82" xfId="0" applyFont="1" applyBorder="1" applyAlignment="1">
      <alignment horizontal="center" vertical="center"/>
    </xf>
    <xf numFmtId="0" fontId="11" fillId="0" borderId="0" xfId="0" applyFont="1" applyAlignment="1">
      <alignment horizontal="center" vertical="center"/>
    </xf>
    <xf numFmtId="0" fontId="11" fillId="0" borderId="104" xfId="0" applyFont="1" applyBorder="1" applyAlignment="1">
      <alignment horizontal="center" vertical="center"/>
    </xf>
    <xf numFmtId="0" fontId="17" fillId="0" borderId="115" xfId="0" applyFont="1" applyBorder="1" applyAlignment="1">
      <alignment horizontal="center" vertical="center"/>
    </xf>
    <xf numFmtId="0" fontId="5" fillId="0" borderId="199" xfId="0" applyFont="1" applyBorder="1" applyAlignment="1">
      <alignment horizontal="center" vertical="center" wrapText="1"/>
    </xf>
    <xf numFmtId="0" fontId="5" fillId="0" borderId="200" xfId="0" applyFont="1" applyBorder="1" applyAlignment="1">
      <alignment horizontal="center" vertical="center" wrapText="1"/>
    </xf>
    <xf numFmtId="0" fontId="5" fillId="0" borderId="201" xfId="0" applyFont="1" applyBorder="1" applyAlignment="1">
      <alignment horizontal="center" vertical="center" wrapText="1"/>
    </xf>
    <xf numFmtId="0" fontId="11" fillId="0" borderId="13" xfId="0" applyFont="1" applyBorder="1" applyAlignment="1">
      <alignment horizontal="center" vertical="center" shrinkToFit="1"/>
    </xf>
    <xf numFmtId="0" fontId="11" fillId="0" borderId="190" xfId="0" applyFont="1" applyBorder="1" applyAlignment="1">
      <alignment horizontal="center" vertical="center" shrinkToFit="1"/>
    </xf>
    <xf numFmtId="0" fontId="11" fillId="0" borderId="202"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15" xfId="0" applyFont="1" applyBorder="1" applyAlignment="1">
      <alignment horizontal="center" vertical="center" shrinkToFit="1"/>
    </xf>
    <xf numFmtId="0" fontId="11" fillId="0" borderId="203" xfId="0" applyFont="1" applyBorder="1" applyAlignment="1">
      <alignment horizontal="center" vertical="center" wrapText="1" shrinkToFit="1"/>
    </xf>
    <xf numFmtId="0" fontId="11" fillId="0" borderId="204"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15" xfId="0" applyFont="1" applyBorder="1" applyAlignment="1">
      <alignment vertical="center"/>
    </xf>
    <xf numFmtId="0" fontId="11" fillId="0" borderId="55" xfId="0" applyFont="1" applyBorder="1" applyAlignment="1">
      <alignment vertical="center"/>
    </xf>
    <xf numFmtId="0" fontId="11" fillId="0" borderId="17"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113" xfId="0" applyFont="1" applyBorder="1" applyAlignment="1">
      <alignment horizontal="center" vertical="center" shrinkToFit="1"/>
    </xf>
    <xf numFmtId="0" fontId="11" fillId="0" borderId="104" xfId="0" applyFont="1" applyBorder="1" applyAlignment="1">
      <alignment horizontal="center" vertical="center" shrinkToFit="1"/>
    </xf>
    <xf numFmtId="0" fontId="11" fillId="0" borderId="105" xfId="0" applyFont="1" applyBorder="1" applyAlignment="1">
      <alignment horizontal="center" vertical="center" shrinkToFit="1"/>
    </xf>
    <xf numFmtId="0" fontId="11" fillId="0" borderId="116" xfId="0" applyFont="1" applyBorder="1" applyAlignment="1">
      <alignment horizontal="center" vertical="center" shrinkToFit="1"/>
    </xf>
    <xf numFmtId="0" fontId="11" fillId="0" borderId="89" xfId="0" applyFont="1" applyBorder="1" applyAlignment="1">
      <alignment horizontal="center" vertical="center" shrinkToFit="1"/>
    </xf>
    <xf numFmtId="0" fontId="11" fillId="0" borderId="20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88"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3" xfId="0" applyFont="1" applyBorder="1" applyAlignment="1">
      <alignment horizontal="center" vertical="center" shrinkToFit="1"/>
    </xf>
    <xf numFmtId="0" fontId="5" fillId="0" borderId="59" xfId="0" applyFont="1" applyBorder="1" applyAlignment="1">
      <alignment horizontal="center" vertical="center"/>
    </xf>
    <xf numFmtId="0" fontId="5" fillId="0" borderId="113" xfId="0" applyFont="1" applyBorder="1" applyAlignment="1">
      <alignment horizontal="center" vertical="center"/>
    </xf>
    <xf numFmtId="0" fontId="5" fillId="0" borderId="60" xfId="0" applyFont="1" applyBorder="1" applyAlignment="1">
      <alignment horizontal="center" vertical="center"/>
    </xf>
    <xf numFmtId="0" fontId="5" fillId="0" borderId="188" xfId="0" applyFont="1" applyBorder="1" applyAlignment="1">
      <alignment horizontal="center" vertical="center"/>
    </xf>
    <xf numFmtId="0" fontId="2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quotePrefix="1">
      <alignment horizontal="center" vertical="center"/>
    </xf>
    <xf numFmtId="0" fontId="5" fillId="0" borderId="189" xfId="0" applyFont="1" applyBorder="1" applyAlignment="1">
      <alignment horizontal="center" vertical="center"/>
    </xf>
    <xf numFmtId="0" fontId="5" fillId="0" borderId="11" xfId="0" applyFont="1" applyBorder="1" applyAlignment="1">
      <alignment horizontal="center" vertical="center"/>
    </xf>
    <xf numFmtId="0" fontId="5" fillId="0" borderId="81" xfId="0" applyFont="1" applyBorder="1" applyAlignment="1">
      <alignment horizontal="center" vertical="center"/>
    </xf>
    <xf numFmtId="0" fontId="5" fillId="0" borderId="12"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83" xfId="0" applyFont="1" applyBorder="1" applyAlignment="1">
      <alignment horizontal="center" vertical="center"/>
    </xf>
    <xf numFmtId="0" fontId="5" fillId="0" borderId="37" xfId="0" applyFont="1" applyBorder="1" applyAlignment="1">
      <alignment horizontal="center" vertical="center"/>
    </xf>
    <xf numFmtId="0" fontId="5" fillId="0" borderId="53" xfId="0" applyFont="1" applyBorder="1" applyAlignment="1">
      <alignment horizontal="center" vertical="center"/>
    </xf>
    <xf numFmtId="0" fontId="5" fillId="0" borderId="49" xfId="0" applyFont="1" applyBorder="1" applyAlignment="1">
      <alignment horizontal="center" vertical="center"/>
    </xf>
    <xf numFmtId="0" fontId="5" fillId="0" borderId="190" xfId="0" applyFont="1" applyBorder="1" applyAlignment="1">
      <alignment horizontal="center" vertical="center"/>
    </xf>
    <xf numFmtId="0" fontId="5" fillId="0" borderId="31" xfId="0" applyFont="1" applyBorder="1" applyAlignment="1">
      <alignment horizontal="center" vertical="center"/>
    </xf>
    <xf numFmtId="0" fontId="5" fillId="0" borderId="202" xfId="0" applyFont="1" applyBorder="1" applyAlignment="1">
      <alignment horizontal="center" vertical="center"/>
    </xf>
    <xf numFmtId="0" fontId="5" fillId="0" borderId="50" xfId="0" applyFont="1" applyBorder="1" applyAlignment="1">
      <alignment horizontal="center" vertical="center"/>
    </xf>
    <xf numFmtId="0" fontId="5" fillId="0" borderId="145" xfId="0" applyFont="1" applyBorder="1" applyAlignment="1">
      <alignment horizontal="center" vertical="center"/>
    </xf>
    <xf numFmtId="0" fontId="14" fillId="0" borderId="91" xfId="0" applyFont="1" applyBorder="1" applyAlignment="1">
      <alignment horizontal="center" vertical="center"/>
    </xf>
    <xf numFmtId="0" fontId="14" fillId="0" borderId="87" xfId="0" applyFont="1" applyBorder="1" applyAlignment="1">
      <alignment horizontal="center" vertical="center"/>
    </xf>
    <xf numFmtId="0" fontId="14" fillId="0" borderId="206"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14" fillId="0" borderId="205"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07" xfId="0" applyFont="1" applyBorder="1" applyAlignment="1">
      <alignment horizontal="center" vertical="center"/>
    </xf>
    <xf numFmtId="0" fontId="14" fillId="0" borderId="197" xfId="0" applyFont="1" applyBorder="1" applyAlignment="1">
      <alignment horizontal="center" vertical="center"/>
    </xf>
    <xf numFmtId="0" fontId="14" fillId="0" borderId="198" xfId="0" applyFont="1" applyBorder="1" applyAlignment="1">
      <alignment horizontal="center" vertical="center"/>
    </xf>
    <xf numFmtId="0" fontId="14" fillId="0" borderId="196" xfId="0" applyFont="1" applyBorder="1" applyAlignment="1">
      <alignment horizontal="center" vertical="center"/>
    </xf>
    <xf numFmtId="0" fontId="14" fillId="0" borderId="163" xfId="0" applyFont="1" applyBorder="1" applyAlignment="1">
      <alignment horizontal="center" vertical="center"/>
    </xf>
    <xf numFmtId="0" fontId="14" fillId="0" borderId="107" xfId="0" applyFont="1" applyBorder="1" applyAlignment="1">
      <alignment horizontal="center" vertical="center"/>
    </xf>
    <xf numFmtId="0" fontId="14" fillId="0" borderId="19" xfId="0" applyFont="1" applyBorder="1" applyAlignment="1">
      <alignment horizontal="center" vertical="center"/>
    </xf>
    <xf numFmtId="0" fontId="14" fillId="0" borderId="69" xfId="0" applyFont="1" applyBorder="1" applyAlignment="1">
      <alignment horizontal="center" vertical="center"/>
    </xf>
    <xf numFmtId="0" fontId="14" fillId="0" borderId="208" xfId="0" applyFont="1" applyBorder="1" applyAlignment="1">
      <alignment horizontal="center" vertical="center"/>
    </xf>
    <xf numFmtId="0" fontId="14" fillId="0" borderId="209" xfId="0" applyFont="1" applyBorder="1" applyAlignment="1">
      <alignment horizontal="center" vertical="center"/>
    </xf>
    <xf numFmtId="0" fontId="16" fillId="0" borderId="0" xfId="0" applyFont="1" applyAlignment="1">
      <alignment horizontal="center" vertical="center"/>
    </xf>
    <xf numFmtId="0" fontId="5" fillId="0" borderId="81" xfId="0" applyFont="1" applyBorder="1" applyAlignment="1">
      <alignment horizontal="center" vertical="center" wrapText="1"/>
    </xf>
    <xf numFmtId="0" fontId="5" fillId="0" borderId="11" xfId="0" applyFont="1" applyBorder="1" applyAlignment="1">
      <alignment vertical="center"/>
    </xf>
    <xf numFmtId="0" fontId="5" fillId="0" borderId="210" xfId="0" applyFont="1" applyBorder="1" applyAlignment="1">
      <alignment vertical="center"/>
    </xf>
    <xf numFmtId="0" fontId="5" fillId="0" borderId="38" xfId="0" applyFont="1" applyBorder="1" applyAlignment="1">
      <alignment vertical="center"/>
    </xf>
    <xf numFmtId="0" fontId="5" fillId="0" borderId="83" xfId="0" applyFont="1" applyBorder="1" applyAlignment="1">
      <alignment vertical="center"/>
    </xf>
    <xf numFmtId="0" fontId="5" fillId="0" borderId="211" xfId="0" applyFont="1" applyBorder="1" applyAlignment="1">
      <alignment vertical="center"/>
    </xf>
    <xf numFmtId="0" fontId="5" fillId="0" borderId="18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84"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212" xfId="0" applyFont="1" applyBorder="1" applyAlignment="1">
      <alignment horizontal="center" vertical="center"/>
    </xf>
    <xf numFmtId="0" fontId="0" fillId="0" borderId="29" xfId="0" applyFont="1" applyBorder="1" applyAlignment="1">
      <alignment horizontal="center" vertical="center"/>
    </xf>
    <xf numFmtId="0" fontId="0" fillId="0" borderId="213"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0" fillId="0" borderId="50" xfId="0" applyFont="1" applyBorder="1" applyAlignment="1">
      <alignment horizontal="center" vertical="center"/>
    </xf>
    <xf numFmtId="0" fontId="0" fillId="0" borderId="33" xfId="0" applyFont="1" applyBorder="1" applyAlignment="1">
      <alignment horizontal="center" vertical="center"/>
    </xf>
    <xf numFmtId="0" fontId="5" fillId="0" borderId="214" xfId="0" applyFont="1" applyBorder="1" applyAlignment="1">
      <alignment horizontal="center" vertical="center"/>
    </xf>
    <xf numFmtId="0" fontId="5" fillId="0" borderId="16" xfId="0" applyFont="1" applyBorder="1" applyAlignment="1">
      <alignment horizontal="center" vertical="center"/>
    </xf>
    <xf numFmtId="0" fontId="0" fillId="0" borderId="16"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Alignment="1">
      <alignment horizontal="center" vertical="center"/>
    </xf>
    <xf numFmtId="0" fontId="0" fillId="0" borderId="56" xfId="0" applyFont="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horizontal="center" vertical="center" wrapText="1"/>
    </xf>
    <xf numFmtId="0" fontId="7" fillId="0" borderId="78" xfId="0" applyFont="1" applyBorder="1" applyAlignment="1">
      <alignment horizontal="center" vertical="center"/>
    </xf>
    <xf numFmtId="0" fontId="7" fillId="0" borderId="83" xfId="0" applyFont="1" applyBorder="1" applyAlignment="1">
      <alignment horizontal="center" vertical="center"/>
    </xf>
    <xf numFmtId="0" fontId="7" fillId="0" borderId="51"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75" xfId="0" applyFont="1" applyBorder="1" applyAlignment="1">
      <alignment horizontal="center" vertical="center"/>
    </xf>
    <xf numFmtId="0" fontId="5" fillId="0" borderId="215" xfId="0" applyFont="1" applyBorder="1" applyAlignment="1">
      <alignment horizontal="center" vertical="center"/>
    </xf>
    <xf numFmtId="0" fontId="5" fillId="0" borderId="216" xfId="0" applyFont="1" applyBorder="1" applyAlignment="1">
      <alignment horizontal="center" vertical="center"/>
    </xf>
    <xf numFmtId="0" fontId="5" fillId="0" borderId="135" xfId="0" applyFont="1" applyBorder="1" applyAlignment="1">
      <alignment horizontal="center" vertical="center"/>
    </xf>
    <xf numFmtId="0" fontId="5" fillId="0" borderId="217" xfId="0" applyFont="1" applyBorder="1" applyAlignment="1">
      <alignment horizontal="center" vertical="center"/>
    </xf>
    <xf numFmtId="0" fontId="5" fillId="0" borderId="218" xfId="0" applyFont="1" applyBorder="1" applyAlignment="1">
      <alignment horizontal="center" vertical="center"/>
    </xf>
    <xf numFmtId="0" fontId="5" fillId="0" borderId="82" xfId="0" applyFont="1" applyBorder="1" applyAlignment="1">
      <alignment horizontal="center" vertical="center"/>
    </xf>
    <xf numFmtId="0" fontId="5" fillId="0" borderId="100" xfId="0" applyFont="1" applyBorder="1" applyAlignment="1">
      <alignment horizontal="center" vertical="center"/>
    </xf>
    <xf numFmtId="0" fontId="5" fillId="0" borderId="219" xfId="0" applyFont="1" applyBorder="1" applyAlignment="1">
      <alignment horizontal="center" vertical="center"/>
    </xf>
    <xf numFmtId="0" fontId="5" fillId="0" borderId="104" xfId="0" applyFont="1" applyBorder="1" applyAlignment="1">
      <alignment horizontal="center" vertical="center"/>
    </xf>
    <xf numFmtId="0" fontId="7" fillId="0" borderId="82" xfId="0" applyFont="1" applyBorder="1" applyAlignment="1">
      <alignment horizontal="center"/>
    </xf>
    <xf numFmtId="0" fontId="7" fillId="0" borderId="114" xfId="0" applyFont="1" applyBorder="1" applyAlignment="1">
      <alignment horizontal="center"/>
    </xf>
    <xf numFmtId="0" fontId="9" fillId="0" borderId="0" xfId="0" applyFont="1" applyAlignment="1">
      <alignment horizontal="center" vertical="center"/>
    </xf>
    <xf numFmtId="0" fontId="9" fillId="0" borderId="189" xfId="0" applyFont="1" applyBorder="1" applyAlignment="1">
      <alignment horizontal="center" vertical="center"/>
    </xf>
    <xf numFmtId="0" fontId="9" fillId="0" borderId="135" xfId="0" applyFont="1" applyBorder="1" applyAlignment="1">
      <alignment horizontal="center" vertical="center"/>
    </xf>
    <xf numFmtId="0" fontId="9" fillId="0" borderId="220" xfId="0" applyFont="1" applyBorder="1" applyAlignment="1">
      <alignment horizontal="center" vertical="center"/>
    </xf>
    <xf numFmtId="0" fontId="9" fillId="0" borderId="113" xfId="0" applyFont="1" applyBorder="1" applyAlignment="1">
      <alignment horizontal="center" vertical="center"/>
    </xf>
    <xf numFmtId="0" fontId="9" fillId="0" borderId="12" xfId="0" applyFont="1" applyBorder="1" applyAlignment="1">
      <alignment horizontal="center" vertical="center"/>
    </xf>
    <xf numFmtId="0" fontId="9" fillId="0" borderId="115" xfId="0" applyFont="1" applyBorder="1" applyAlignment="1">
      <alignment horizontal="center" vertical="center"/>
    </xf>
    <xf numFmtId="0" fontId="9" fillId="0" borderId="27" xfId="0" applyFont="1" applyBorder="1" applyAlignment="1">
      <alignment horizontal="center" vertical="center"/>
    </xf>
    <xf numFmtId="0" fontId="9" fillId="0" borderId="220" xfId="0" applyFont="1" applyBorder="1" applyAlignment="1">
      <alignment horizontal="center" vertical="center" wrapText="1"/>
    </xf>
    <xf numFmtId="0" fontId="5" fillId="0" borderId="38" xfId="0" applyFont="1" applyBorder="1" applyAlignment="1">
      <alignment horizontal="center" vertical="center"/>
    </xf>
    <xf numFmtId="0" fontId="5" fillId="0" borderId="115" xfId="0" applyFont="1" applyBorder="1" applyAlignment="1">
      <alignment horizontal="center" vertical="center"/>
    </xf>
    <xf numFmtId="0" fontId="2" fillId="33" borderId="0" xfId="0" applyFont="1" applyFill="1" applyAlignment="1">
      <alignment horizontal="center" vertical="center"/>
    </xf>
    <xf numFmtId="0" fontId="6" fillId="33" borderId="0" xfId="0" applyFont="1" applyFill="1" applyAlignment="1">
      <alignment horizontal="center" vertical="center"/>
    </xf>
    <xf numFmtId="0" fontId="11" fillId="34" borderId="72" xfId="0" applyFont="1" applyFill="1" applyBorder="1" applyAlignment="1">
      <alignment vertical="center"/>
    </xf>
    <xf numFmtId="0" fontId="11" fillId="34" borderId="145" xfId="0" applyFont="1" applyFill="1" applyBorder="1" applyAlignment="1">
      <alignment vertical="center"/>
    </xf>
    <xf numFmtId="181" fontId="5" fillId="0" borderId="145" xfId="0" applyNumberFormat="1" applyFont="1" applyBorder="1" applyAlignment="1">
      <alignment horizontal="center"/>
    </xf>
    <xf numFmtId="181" fontId="5" fillId="0" borderId="16" xfId="0" applyNumberFormat="1" applyFont="1" applyBorder="1" applyAlignment="1">
      <alignment horizontal="center"/>
    </xf>
    <xf numFmtId="181" fontId="5" fillId="0" borderId="48" xfId="0" applyNumberFormat="1" applyFont="1" applyBorder="1" applyAlignment="1">
      <alignment horizontal="center"/>
    </xf>
    <xf numFmtId="0" fontId="11" fillId="34" borderId="81"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210"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0" xfId="0" applyFont="1" applyFill="1" applyAlignment="1">
      <alignment horizontal="center" vertical="center"/>
    </xf>
    <xf numFmtId="0" fontId="11" fillId="34" borderId="213"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83" xfId="0" applyFont="1" applyFill="1" applyBorder="1" applyAlignment="1">
      <alignment horizontal="center" vertical="center"/>
    </xf>
    <xf numFmtId="0" fontId="11" fillId="34" borderId="211" xfId="0" applyFont="1" applyFill="1" applyBorder="1" applyAlignment="1">
      <alignment horizontal="center" vertical="center"/>
    </xf>
    <xf numFmtId="0" fontId="11" fillId="34" borderId="221" xfId="0" applyFont="1" applyFill="1" applyBorder="1" applyAlignment="1">
      <alignment horizontal="center" vertical="center"/>
    </xf>
    <xf numFmtId="0" fontId="11" fillId="34" borderId="198" xfId="0" applyFont="1" applyFill="1" applyBorder="1" applyAlignment="1">
      <alignment horizontal="center" vertical="center"/>
    </xf>
    <xf numFmtId="0" fontId="11" fillId="34" borderId="207" xfId="0" applyFont="1" applyFill="1" applyBorder="1" applyAlignment="1">
      <alignment horizontal="center" vertical="center"/>
    </xf>
    <xf numFmtId="0" fontId="11" fillId="34" borderId="197" xfId="0" applyFont="1" applyFill="1" applyBorder="1" applyAlignment="1">
      <alignment horizontal="center" vertical="center"/>
    </xf>
    <xf numFmtId="0" fontId="11" fillId="34" borderId="190"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54" xfId="0" applyFont="1" applyFill="1" applyBorder="1" applyAlignment="1">
      <alignment horizontal="center" vertical="center"/>
    </xf>
    <xf numFmtId="0" fontId="11" fillId="34" borderId="75" xfId="0" applyFont="1" applyFill="1" applyBorder="1" applyAlignment="1">
      <alignment horizontal="center" vertical="center"/>
    </xf>
    <xf numFmtId="0" fontId="11" fillId="34" borderId="17" xfId="0" applyFont="1" applyFill="1" applyBorder="1" applyAlignment="1">
      <alignment horizontal="center" vertical="center" wrapText="1"/>
    </xf>
    <xf numFmtId="0" fontId="11" fillId="34" borderId="48" xfId="0" applyFont="1" applyFill="1" applyBorder="1" applyAlignment="1">
      <alignment horizontal="center" vertical="center" wrapText="1"/>
    </xf>
    <xf numFmtId="0" fontId="11" fillId="34" borderId="53" xfId="0" applyFont="1" applyFill="1" applyBorder="1" applyAlignment="1">
      <alignment horizontal="center" vertical="center" wrapText="1"/>
    </xf>
    <xf numFmtId="0" fontId="11" fillId="34" borderId="68" xfId="0" applyFont="1" applyFill="1" applyBorder="1" applyAlignment="1">
      <alignment horizontal="center" vertical="center" wrapText="1"/>
    </xf>
    <xf numFmtId="0" fontId="19" fillId="34" borderId="222" xfId="0" applyFont="1" applyFill="1" applyBorder="1" applyAlignment="1">
      <alignment vertical="center"/>
    </xf>
    <xf numFmtId="0" fontId="19" fillId="34" borderId="72" xfId="0" applyFont="1" applyFill="1" applyBorder="1" applyAlignment="1">
      <alignment vertical="center"/>
    </xf>
    <xf numFmtId="0" fontId="19" fillId="34" borderId="223" xfId="0" applyFont="1" applyFill="1" applyBorder="1" applyAlignment="1">
      <alignment vertical="center"/>
    </xf>
    <xf numFmtId="0" fontId="11" fillId="34" borderId="13"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08" xfId="0" applyFont="1" applyFill="1" applyBorder="1" applyAlignment="1">
      <alignment horizontal="center" vertical="center"/>
    </xf>
    <xf numFmtId="0" fontId="11" fillId="34" borderId="35" xfId="0" applyFont="1" applyFill="1" applyBorder="1" applyAlignment="1">
      <alignment horizontal="center" vertical="center"/>
    </xf>
    <xf numFmtId="0" fontId="7" fillId="34" borderId="59"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11" fillId="34" borderId="60"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105" xfId="0" applyFont="1" applyFill="1" applyBorder="1" applyAlignment="1">
      <alignment horizontal="center" vertical="center"/>
    </xf>
    <xf numFmtId="0" fontId="11" fillId="34" borderId="76" xfId="0" applyFont="1" applyFill="1" applyBorder="1" applyAlignment="1">
      <alignment horizontal="center" vertical="center"/>
    </xf>
    <xf numFmtId="0" fontId="11" fillId="34" borderId="59" xfId="0" applyFont="1" applyFill="1" applyBorder="1" applyAlignment="1">
      <alignment horizontal="center" vertical="center"/>
    </xf>
    <xf numFmtId="0" fontId="11" fillId="34" borderId="36" xfId="0" applyFont="1" applyFill="1" applyBorder="1" applyAlignment="1">
      <alignment horizontal="center" vertical="center"/>
    </xf>
    <xf numFmtId="0" fontId="19" fillId="34" borderId="45" xfId="0" applyFont="1" applyFill="1" applyBorder="1" applyAlignment="1">
      <alignment vertical="center"/>
    </xf>
    <xf numFmtId="0" fontId="19" fillId="34" borderId="70" xfId="0" applyFont="1" applyFill="1" applyBorder="1" applyAlignment="1">
      <alignment vertical="center"/>
    </xf>
    <xf numFmtId="0" fontId="19" fillId="34" borderId="80" xfId="0" applyFont="1" applyFill="1" applyBorder="1" applyAlignment="1">
      <alignment vertical="center"/>
    </xf>
    <xf numFmtId="0" fontId="19" fillId="34" borderId="107" xfId="0" applyFont="1" applyFill="1" applyBorder="1" applyAlignment="1">
      <alignment vertical="center"/>
    </xf>
    <xf numFmtId="0" fontId="19" fillId="34" borderId="19" xfId="0" applyFont="1" applyFill="1" applyBorder="1" applyAlignment="1">
      <alignment vertical="center"/>
    </xf>
    <xf numFmtId="0" fontId="19" fillId="34" borderId="224" xfId="0" applyFont="1" applyFill="1" applyBorder="1" applyAlignment="1">
      <alignment vertical="center"/>
    </xf>
    <xf numFmtId="0" fontId="9" fillId="0" borderId="191" xfId="0" applyFont="1" applyBorder="1" applyAlignment="1">
      <alignment horizontal="center" vertical="center"/>
    </xf>
    <xf numFmtId="0" fontId="9" fillId="0" borderId="192" xfId="0" applyFont="1" applyBorder="1" applyAlignment="1">
      <alignment horizontal="center" vertical="center"/>
    </xf>
    <xf numFmtId="0" fontId="9" fillId="0" borderId="190" xfId="0" applyFont="1" applyBorder="1" applyAlignment="1">
      <alignment horizontal="center" vertical="center"/>
    </xf>
    <xf numFmtId="0" fontId="9" fillId="0" borderId="202" xfId="0" applyFont="1" applyBorder="1" applyAlignment="1">
      <alignment horizontal="center" vertical="center"/>
    </xf>
    <xf numFmtId="0" fontId="9" fillId="0" borderId="190" xfId="0" applyFont="1" applyBorder="1" applyAlignment="1">
      <alignment horizontal="center" vertical="center" wrapText="1"/>
    </xf>
    <xf numFmtId="0" fontId="5" fillId="0" borderId="0" xfId="0" applyFont="1" applyAlignment="1" quotePrefix="1">
      <alignment horizontal="center" vertical="center"/>
    </xf>
    <xf numFmtId="0" fontId="5" fillId="0" borderId="70" xfId="0" applyFont="1" applyBorder="1" applyAlignment="1">
      <alignment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9" fillId="0" borderId="59" xfId="0" applyFont="1" applyBorder="1" applyAlignment="1">
      <alignment horizontal="center" vertical="center"/>
    </xf>
    <xf numFmtId="0" fontId="5" fillId="0" borderId="51" xfId="0" applyFont="1" applyBorder="1" applyAlignment="1">
      <alignment horizontal="center" vertical="center"/>
    </xf>
    <xf numFmtId="0" fontId="9" fillId="0" borderId="108" xfId="0" applyFont="1" applyBorder="1" applyAlignment="1">
      <alignment horizontal="center" vertical="center"/>
    </xf>
    <xf numFmtId="0" fontId="9" fillId="0" borderId="112" xfId="0" applyFont="1" applyBorder="1" applyAlignment="1">
      <alignment horizontal="center" vertical="center"/>
    </xf>
    <xf numFmtId="0" fontId="11" fillId="0" borderId="59" xfId="0" applyFont="1" applyBorder="1" applyAlignment="1">
      <alignment horizontal="center" vertical="center"/>
    </xf>
    <xf numFmtId="0" fontId="11" fillId="0" borderId="113" xfId="0" applyFont="1" applyBorder="1" applyAlignment="1">
      <alignment horizontal="center" vertical="center"/>
    </xf>
    <xf numFmtId="0" fontId="11" fillId="0" borderId="59" xfId="0" applyFont="1" applyBorder="1" applyAlignment="1">
      <alignment horizontal="center" vertical="center" wrapText="1" shrinkToFit="1"/>
    </xf>
    <xf numFmtId="0" fontId="5" fillId="0" borderId="220"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225" xfId="0" applyFont="1" applyBorder="1" applyAlignment="1">
      <alignment horizontal="center" vertical="center"/>
    </xf>
    <xf numFmtId="0" fontId="5" fillId="0" borderId="189"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8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226" xfId="0" applyFont="1" applyBorder="1" applyAlignment="1">
      <alignment horizontal="center" vertical="center"/>
    </xf>
    <xf numFmtId="0" fontId="5" fillId="0" borderId="74" xfId="0" applyFont="1" applyBorder="1" applyAlignment="1">
      <alignment horizontal="center" vertical="center"/>
    </xf>
    <xf numFmtId="0" fontId="5" fillId="0" borderId="116" xfId="0" applyFont="1" applyBorder="1" applyAlignment="1">
      <alignment horizontal="center" vertical="center"/>
    </xf>
    <xf numFmtId="0" fontId="5" fillId="0" borderId="20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08" xfId="0" applyFont="1" applyBorder="1" applyAlignment="1">
      <alignment horizontal="center" vertical="center" shrinkToFit="1"/>
    </xf>
    <xf numFmtId="0" fontId="37" fillId="0" borderId="205" xfId="0" applyFont="1" applyBorder="1" applyAlignment="1">
      <alignment horizontal="center" vertical="center" shrinkToFit="1"/>
    </xf>
    <xf numFmtId="0" fontId="37" fillId="0" borderId="13"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208" xfId="0" applyFont="1" applyBorder="1" applyAlignment="1">
      <alignment horizontal="center" vertical="center" shrinkToFit="1"/>
    </xf>
    <xf numFmtId="0" fontId="37" fillId="0" borderId="28" xfId="0" applyFont="1" applyBorder="1" applyAlignment="1">
      <alignment horizontal="center" vertical="center" shrinkToFit="1"/>
    </xf>
    <xf numFmtId="0" fontId="37" fillId="0" borderId="0" xfId="0" applyFont="1" applyAlignment="1">
      <alignment horizontal="center" vertical="center" shrinkToFit="1"/>
    </xf>
    <xf numFmtId="0" fontId="32" fillId="0" borderId="0" xfId="0" applyFont="1" applyAlignment="1">
      <alignment horizontal="center" vertical="center"/>
    </xf>
    <xf numFmtId="0" fontId="15" fillId="0" borderId="0" xfId="0" applyFont="1" applyAlignment="1">
      <alignment horizontal="center" vertical="center"/>
    </xf>
    <xf numFmtId="49" fontId="14" fillId="0" borderId="189"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35" xfId="0" applyNumberFormat="1" applyFont="1" applyBorder="1" applyAlignment="1">
      <alignment horizontal="center" vertical="center"/>
    </xf>
    <xf numFmtId="49" fontId="14" fillId="0" borderId="115" xfId="0" applyNumberFormat="1" applyFont="1" applyBorder="1" applyAlignment="1">
      <alignment horizontal="center" vertical="center"/>
    </xf>
    <xf numFmtId="0" fontId="14" fillId="0" borderId="81" xfId="0" applyFont="1" applyBorder="1" applyAlignment="1">
      <alignment horizontal="center" vertical="center"/>
    </xf>
    <xf numFmtId="0" fontId="14" fillId="0" borderId="12" xfId="0" applyFont="1" applyBorder="1" applyAlignment="1">
      <alignment horizontal="center" vertical="center"/>
    </xf>
    <xf numFmtId="0" fontId="14" fillId="0" borderId="82" xfId="0" applyFont="1" applyBorder="1" applyAlignment="1">
      <alignment horizontal="center" vertical="center"/>
    </xf>
    <xf numFmtId="0" fontId="14" fillId="0" borderId="115" xfId="0" applyFont="1" applyBorder="1" applyAlignment="1">
      <alignment horizontal="center" vertical="center"/>
    </xf>
    <xf numFmtId="0" fontId="14" fillId="0" borderId="189" xfId="0" applyFont="1" applyBorder="1" applyAlignment="1">
      <alignment horizontal="center" vertical="center"/>
    </xf>
    <xf numFmtId="0" fontId="14" fillId="0" borderId="135" xfId="0" applyFont="1" applyBorder="1" applyAlignment="1">
      <alignment horizontal="center" vertical="center"/>
    </xf>
    <xf numFmtId="0" fontId="39" fillId="0" borderId="0" xfId="0" applyFont="1" applyAlignment="1">
      <alignment horizontal="center" vertical="center"/>
    </xf>
    <xf numFmtId="0" fontId="2" fillId="0" borderId="0" xfId="0" applyFont="1" applyAlignment="1">
      <alignment horizontal="center" vertical="center" shrinkToFit="1"/>
    </xf>
    <xf numFmtId="0" fontId="6" fillId="0" borderId="0" xfId="0" applyFont="1" applyAlignment="1">
      <alignment horizontal="center" vertical="center" shrinkToFit="1"/>
    </xf>
    <xf numFmtId="0" fontId="5" fillId="0" borderId="50"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56"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5" fillId="0" borderId="113" xfId="0" applyFont="1" applyBorder="1" applyAlignment="1">
      <alignment horizontal="center" vertical="center" wrapText="1" shrinkToFit="1"/>
    </xf>
    <xf numFmtId="0" fontId="7" fillId="0" borderId="113" xfId="0" applyFont="1" applyBorder="1" applyAlignment="1">
      <alignment horizontal="center" vertical="center" wrapText="1" shrinkToFit="1"/>
    </xf>
    <xf numFmtId="0" fontId="7" fillId="0" borderId="60" xfId="0" applyFont="1" applyBorder="1" applyAlignment="1">
      <alignment horizontal="center" vertical="center" wrapText="1" shrinkToFit="1"/>
    </xf>
    <xf numFmtId="0" fontId="0" fillId="0" borderId="0" xfId="0" applyAlignment="1">
      <alignment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5" xfId="0" applyFont="1" applyBorder="1" applyAlignment="1">
      <alignment horizontal="center" vertical="center" shrinkToFit="1"/>
    </xf>
    <xf numFmtId="0" fontId="11" fillId="0" borderId="50" xfId="0" applyFont="1" applyBorder="1" applyAlignment="1">
      <alignment horizontal="center" vertical="center" wrapText="1" shrinkToFit="1"/>
    </xf>
    <xf numFmtId="0" fontId="11" fillId="0" borderId="56" xfId="0" applyFont="1" applyBorder="1" applyAlignment="1">
      <alignment horizontal="center" vertical="center" wrapText="1" shrinkToFit="1"/>
    </xf>
    <xf numFmtId="0" fontId="11" fillId="0" borderId="135" xfId="0" applyFont="1" applyBorder="1" applyAlignment="1">
      <alignment horizontal="center" vertical="center" wrapText="1" shrinkToFit="1"/>
    </xf>
    <xf numFmtId="0" fontId="11" fillId="0" borderId="114" xfId="0" applyFont="1" applyBorder="1" applyAlignment="1">
      <alignment horizontal="center" vertical="center" wrapText="1" shrinkToFit="1"/>
    </xf>
    <xf numFmtId="0" fontId="11" fillId="0" borderId="29" xfId="0" applyFont="1" applyBorder="1" applyAlignment="1">
      <alignment horizontal="center" vertical="center" wrapText="1" shrinkToFit="1"/>
    </xf>
    <xf numFmtId="0" fontId="11" fillId="0" borderId="33" xfId="0" applyFont="1" applyBorder="1" applyAlignment="1">
      <alignment horizontal="center" vertical="center" wrapText="1" shrinkToFit="1"/>
    </xf>
    <xf numFmtId="0" fontId="11" fillId="0" borderId="49" xfId="0" applyFont="1" applyBorder="1" applyAlignment="1">
      <alignment horizontal="center" vertical="center" wrapText="1" shrinkToFit="1"/>
    </xf>
    <xf numFmtId="0" fontId="11" fillId="0" borderId="115" xfId="0" applyFont="1" applyBorder="1" applyAlignment="1">
      <alignment horizontal="center" vertical="center" wrapText="1" shrinkToFit="1"/>
    </xf>
    <xf numFmtId="0" fontId="11" fillId="0" borderId="28" xfId="0" applyFont="1" applyBorder="1" applyAlignment="1">
      <alignment horizontal="center" vertical="center" wrapText="1" shrinkToFit="1"/>
    </xf>
    <xf numFmtId="0" fontId="11" fillId="0" borderId="0" xfId="0" applyFont="1" applyAlignment="1">
      <alignment horizontal="center" vertical="center" wrapText="1" shrinkToFit="1"/>
    </xf>
    <xf numFmtId="0" fontId="11" fillId="0" borderId="84"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11" fillId="0" borderId="54" xfId="0" applyFont="1" applyBorder="1" applyAlignment="1">
      <alignment horizontal="center" vertical="center" wrapText="1" shrinkToFit="1"/>
    </xf>
    <xf numFmtId="0" fontId="11" fillId="0" borderId="53" xfId="0" applyFont="1" applyBorder="1" applyAlignment="1">
      <alignment horizontal="center" vertical="center" wrapText="1" shrinkToFit="1"/>
    </xf>
    <xf numFmtId="0" fontId="11" fillId="0" borderId="89" xfId="0" applyFont="1" applyBorder="1" applyAlignment="1">
      <alignment horizontal="center" vertical="center" wrapText="1" shrinkToFit="1"/>
    </xf>
    <xf numFmtId="0" fontId="11" fillId="0" borderId="82"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87" xfId="0" applyFont="1" applyBorder="1" applyAlignment="1">
      <alignment horizontal="center" vertical="center" wrapText="1" shrinkToFit="1"/>
    </xf>
    <xf numFmtId="0" fontId="11" fillId="0" borderId="206" xfId="0" applyFont="1" applyBorder="1" applyAlignment="1">
      <alignment horizontal="center" vertical="center" wrapText="1" shrinkToFit="1"/>
    </xf>
    <xf numFmtId="0" fontId="11" fillId="0" borderId="227" xfId="0" applyFont="1" applyBorder="1" applyAlignment="1">
      <alignment horizontal="center" vertical="center" wrapText="1" shrinkToFit="1"/>
    </xf>
    <xf numFmtId="0" fontId="11" fillId="0" borderId="228" xfId="0" applyFont="1" applyBorder="1" applyAlignment="1">
      <alignment horizontal="center" vertical="center" wrapText="1" shrinkToFit="1"/>
    </xf>
    <xf numFmtId="0" fontId="11" fillId="0" borderId="229" xfId="0" applyFont="1" applyBorder="1" applyAlignment="1">
      <alignment horizontal="center" vertical="center" wrapText="1" shrinkToFit="1"/>
    </xf>
    <xf numFmtId="0" fontId="11" fillId="0" borderId="230" xfId="0" applyFont="1" applyBorder="1" applyAlignment="1">
      <alignment horizontal="left" vertical="center" wrapText="1" shrinkToFit="1"/>
    </xf>
    <xf numFmtId="0" fontId="11" fillId="0" borderId="71" xfId="0" applyFont="1" applyBorder="1" applyAlignment="1">
      <alignment horizontal="left" vertical="center" wrapText="1" shrinkToFit="1"/>
    </xf>
    <xf numFmtId="0" fontId="11" fillId="0" borderId="22" xfId="0" applyFont="1" applyBorder="1" applyAlignment="1">
      <alignment horizontal="left" vertical="center" wrapText="1" shrinkToFit="1"/>
    </xf>
    <xf numFmtId="0" fontId="11" fillId="0" borderId="73" xfId="0" applyFont="1" applyBorder="1" applyAlignment="1">
      <alignment horizontal="left" vertical="center" wrapText="1" shrinkToFit="1"/>
    </xf>
    <xf numFmtId="0" fontId="11" fillId="0" borderId="24"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7" fillId="0" borderId="73" xfId="0" applyFont="1" applyBorder="1" applyAlignment="1">
      <alignment horizontal="left" vertical="center" wrapText="1" shrinkToFit="1"/>
    </xf>
    <xf numFmtId="0" fontId="11" fillId="0" borderId="231" xfId="0" applyFont="1" applyBorder="1" applyAlignment="1">
      <alignment horizontal="left" vertical="center" wrapText="1" shrinkToFit="1"/>
    </xf>
    <xf numFmtId="0" fontId="42" fillId="0" borderId="50" xfId="0" applyFont="1" applyBorder="1" applyAlignment="1">
      <alignment vertical="center"/>
    </xf>
    <xf numFmtId="0" fontId="42" fillId="0" borderId="56" xfId="0" applyFont="1" applyBorder="1" applyAlignment="1">
      <alignment vertical="center"/>
    </xf>
    <xf numFmtId="176" fontId="5" fillId="0" borderId="50" xfId="0" applyNumberFormat="1" applyFont="1" applyBorder="1" applyAlignment="1">
      <alignment vertical="center"/>
    </xf>
    <xf numFmtId="176" fontId="5" fillId="0" borderId="56" xfId="0" applyNumberFormat="1" applyFont="1" applyBorder="1" applyAlignment="1">
      <alignment vertical="center"/>
    </xf>
    <xf numFmtId="176" fontId="5" fillId="0" borderId="29" xfId="0" applyNumberFormat="1" applyFont="1" applyBorder="1" applyAlignment="1">
      <alignment vertical="center"/>
    </xf>
    <xf numFmtId="176" fontId="5" fillId="0" borderId="33" xfId="0" applyNumberFormat="1" applyFont="1" applyBorder="1" applyAlignment="1">
      <alignment vertical="center"/>
    </xf>
    <xf numFmtId="176" fontId="5" fillId="0" borderId="28" xfId="0" applyNumberFormat="1" applyFont="1" applyBorder="1" applyAlignment="1">
      <alignment vertical="center"/>
    </xf>
    <xf numFmtId="176" fontId="5" fillId="0" borderId="0" xfId="0" applyNumberFormat="1" applyFont="1" applyAlignment="1">
      <alignment vertical="center"/>
    </xf>
    <xf numFmtId="176" fontId="5" fillId="0" borderId="51" xfId="0" applyNumberFormat="1" applyFont="1" applyBorder="1" applyAlignment="1">
      <alignment vertical="center"/>
    </xf>
    <xf numFmtId="176" fontId="5" fillId="0" borderId="75" xfId="0" applyNumberFormat="1" applyFont="1" applyBorder="1" applyAlignment="1">
      <alignment vertical="center"/>
    </xf>
    <xf numFmtId="176" fontId="5" fillId="0" borderId="78" xfId="0" applyNumberFormat="1" applyFont="1" applyBorder="1" applyAlignment="1">
      <alignment vertical="center"/>
    </xf>
    <xf numFmtId="176" fontId="5" fillId="0" borderId="37" xfId="0" applyNumberFormat="1" applyFont="1" applyBorder="1" applyAlignment="1">
      <alignment vertical="center"/>
    </xf>
    <xf numFmtId="176" fontId="5" fillId="0" borderId="38" xfId="0" applyNumberFormat="1" applyFont="1" applyBorder="1" applyAlignment="1">
      <alignment vertical="center"/>
    </xf>
    <xf numFmtId="176" fontId="5" fillId="0" borderId="83" xfId="0" applyNumberFormat="1" applyFont="1" applyBorder="1" applyAlignment="1">
      <alignment vertical="center"/>
    </xf>
    <xf numFmtId="177" fontId="5" fillId="0" borderId="88" xfId="0" applyNumberFormat="1" applyFont="1" applyBorder="1" applyAlignment="1">
      <alignment vertical="center"/>
    </xf>
    <xf numFmtId="177" fontId="5" fillId="0" borderId="54" xfId="0" applyNumberFormat="1" applyFont="1" applyBorder="1" applyAlignment="1">
      <alignment vertical="center"/>
    </xf>
    <xf numFmtId="176" fontId="5" fillId="0" borderId="53" xfId="0" applyNumberFormat="1" applyFont="1" applyBorder="1" applyAlignment="1">
      <alignment vertical="center"/>
    </xf>
    <xf numFmtId="176" fontId="5" fillId="0" borderId="89" xfId="0" applyNumberFormat="1" applyFont="1" applyBorder="1" applyAlignment="1">
      <alignment vertical="center"/>
    </xf>
    <xf numFmtId="176" fontId="5" fillId="0" borderId="84" xfId="0" applyNumberFormat="1" applyFont="1" applyBorder="1" applyAlignment="1">
      <alignment vertical="center"/>
    </xf>
    <xf numFmtId="176" fontId="5" fillId="0" borderId="54" xfId="0" applyNumberFormat="1" applyFont="1" applyBorder="1" applyAlignment="1">
      <alignment vertical="center"/>
    </xf>
    <xf numFmtId="176" fontId="5" fillId="0" borderId="17" xfId="0" applyNumberFormat="1" applyFont="1" applyBorder="1" applyAlignment="1">
      <alignment vertical="center"/>
    </xf>
    <xf numFmtId="176" fontId="5" fillId="0" borderId="79" xfId="0" applyNumberFormat="1" applyFont="1" applyBorder="1" applyAlignment="1">
      <alignment vertical="center"/>
    </xf>
    <xf numFmtId="176" fontId="5" fillId="0" borderId="61" xfId="0" applyNumberFormat="1" applyFont="1" applyBorder="1" applyAlignment="1">
      <alignment vertical="center"/>
    </xf>
    <xf numFmtId="176" fontId="5" fillId="0" borderId="44" xfId="0" applyNumberFormat="1" applyFont="1" applyBorder="1" applyAlignment="1">
      <alignment vertical="center"/>
    </xf>
    <xf numFmtId="176" fontId="5" fillId="0" borderId="52" xfId="0" applyNumberFormat="1" applyFont="1" applyBorder="1" applyAlignment="1">
      <alignment vertical="center"/>
    </xf>
    <xf numFmtId="176" fontId="5" fillId="0" borderId="45" xfId="0" applyNumberFormat="1" applyFont="1" applyBorder="1" applyAlignment="1">
      <alignment vertical="center"/>
    </xf>
    <xf numFmtId="176" fontId="5" fillId="0" borderId="70" xfId="0" applyNumberFormat="1" applyFont="1" applyBorder="1" applyAlignment="1">
      <alignment vertical="center"/>
    </xf>
    <xf numFmtId="38" fontId="44" fillId="0" borderId="0" xfId="49" applyFont="1" applyAlignment="1">
      <alignment horizontal="center" vertical="center"/>
    </xf>
    <xf numFmtId="38" fontId="2" fillId="0" borderId="0" xfId="49" applyFont="1" applyAlignment="1">
      <alignment horizontal="center" vertical="center"/>
    </xf>
    <xf numFmtId="38" fontId="6" fillId="0" borderId="207" xfId="49" applyFont="1" applyBorder="1" applyAlignment="1">
      <alignment horizontal="center" vertical="center"/>
    </xf>
    <xf numFmtId="38" fontId="6" fillId="0" borderId="222" xfId="49" applyFont="1" applyBorder="1" applyAlignment="1">
      <alignment horizontal="center" vertical="center"/>
    </xf>
    <xf numFmtId="38" fontId="6" fillId="0" borderId="107" xfId="49" applyFont="1" applyBorder="1" applyAlignment="1">
      <alignment horizontal="center" vertical="center"/>
    </xf>
    <xf numFmtId="38" fontId="6" fillId="0" borderId="232" xfId="49" applyFont="1" applyBorder="1" applyAlignment="1">
      <alignment horizontal="center" vertical="center"/>
    </xf>
    <xf numFmtId="38" fontId="6" fillId="0" borderId="223" xfId="49" applyFont="1" applyBorder="1" applyAlignment="1">
      <alignment horizontal="center" vertical="center"/>
    </xf>
    <xf numFmtId="38" fontId="6" fillId="0" borderId="224" xfId="49" applyFont="1" applyBorder="1" applyAlignment="1">
      <alignment horizontal="center" vertical="center"/>
    </xf>
    <xf numFmtId="38" fontId="6" fillId="0" borderId="221" xfId="49" applyFont="1" applyBorder="1" applyAlignment="1">
      <alignment horizontal="center" vertical="center"/>
    </xf>
    <xf numFmtId="38" fontId="6" fillId="0" borderId="177" xfId="49" applyFont="1" applyBorder="1" applyAlignment="1">
      <alignment horizontal="center" vertical="center"/>
    </xf>
    <xf numFmtId="38" fontId="6" fillId="0" borderId="106" xfId="49" applyFont="1" applyBorder="1" applyAlignment="1">
      <alignment horizontal="center" vertical="center"/>
    </xf>
    <xf numFmtId="38" fontId="6" fillId="0" borderId="11" xfId="49" applyFont="1" applyBorder="1" applyAlignment="1">
      <alignment horizontal="center" vertical="center" wrapText="1"/>
    </xf>
    <xf numFmtId="38" fontId="6" fillId="0" borderId="0" xfId="49" applyFont="1" applyBorder="1" applyAlignment="1">
      <alignment horizontal="center" vertical="center" wrapText="1"/>
    </xf>
    <xf numFmtId="38" fontId="6" fillId="0" borderId="104" xfId="49" applyFont="1" applyBorder="1" applyAlignment="1">
      <alignment horizontal="center" vertical="center" wrapText="1"/>
    </xf>
    <xf numFmtId="38" fontId="6" fillId="0" borderId="53" xfId="49" applyFont="1" applyBorder="1" applyAlignment="1">
      <alignment horizontal="center" vertical="center" wrapText="1"/>
    </xf>
    <xf numFmtId="38" fontId="6" fillId="0" borderId="49" xfId="49" applyFont="1" applyBorder="1" applyAlignment="1">
      <alignment horizontal="center" vertical="center" wrapText="1"/>
    </xf>
    <xf numFmtId="0" fontId="6" fillId="0" borderId="59" xfId="0" applyFont="1" applyBorder="1" applyAlignment="1">
      <alignment horizontal="center" vertical="center" wrapText="1"/>
    </xf>
    <xf numFmtId="0" fontId="6" fillId="0" borderId="113" xfId="0" applyFont="1" applyBorder="1" applyAlignment="1">
      <alignment horizontal="center" vertical="center" wrapText="1"/>
    </xf>
    <xf numFmtId="0" fontId="45" fillId="0" borderId="89" xfId="0" applyFont="1" applyBorder="1" applyAlignment="1">
      <alignment horizontal="center" vertical="center"/>
    </xf>
    <xf numFmtId="0" fontId="45" fillId="0" borderId="115" xfId="0" applyFont="1" applyBorder="1" applyAlignment="1">
      <alignment horizontal="center" vertical="center"/>
    </xf>
    <xf numFmtId="38" fontId="5" fillId="0" borderId="74" xfId="49" applyFont="1" applyBorder="1" applyAlignment="1">
      <alignment horizontal="center" vertical="center"/>
    </xf>
    <xf numFmtId="38" fontId="5" fillId="0" borderId="76" xfId="49" applyFont="1" applyBorder="1" applyAlignment="1">
      <alignment horizontal="center" vertical="center"/>
    </xf>
    <xf numFmtId="38" fontId="5" fillId="0" borderId="105" xfId="49" applyFont="1" applyBorder="1" applyAlignment="1">
      <alignment horizontal="center" vertical="center"/>
    </xf>
    <xf numFmtId="38" fontId="5" fillId="0" borderId="77" xfId="49"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作業用cp_m"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1"/>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36.625" style="1267" customWidth="1"/>
    <col min="2" max="2" width="36.625" style="1268" customWidth="1"/>
    <col min="3" max="3" width="80.625" style="376" customWidth="1"/>
    <col min="4" max="16384" width="9.00390625" style="376" customWidth="1"/>
  </cols>
  <sheetData>
    <row r="1" spans="1:3" ht="13.5" customHeight="1">
      <c r="A1" s="1235" t="s">
        <v>1045</v>
      </c>
      <c r="B1" s="1270" t="s">
        <v>1046</v>
      </c>
      <c r="C1" s="1271"/>
    </row>
    <row r="2" spans="1:3" ht="13.5" customHeight="1">
      <c r="A2" s="1236" t="s">
        <v>1047</v>
      </c>
      <c r="B2" s="1237" t="s">
        <v>1048</v>
      </c>
      <c r="C2" s="1238" t="s">
        <v>1049</v>
      </c>
    </row>
    <row r="3" spans="1:3" ht="13.5" customHeight="1">
      <c r="A3" s="1239" t="s">
        <v>1047</v>
      </c>
      <c r="B3" s="1240" t="s">
        <v>1050</v>
      </c>
      <c r="C3" s="1241" t="s">
        <v>1051</v>
      </c>
    </row>
    <row r="4" spans="1:3" ht="13.5" customHeight="1">
      <c r="A4" s="1239" t="s">
        <v>1052</v>
      </c>
      <c r="B4" s="1240" t="s">
        <v>1053</v>
      </c>
      <c r="C4" s="1241" t="s">
        <v>1054</v>
      </c>
    </row>
    <row r="5" spans="1:3" ht="13.5" customHeight="1">
      <c r="A5" s="1239" t="s">
        <v>1055</v>
      </c>
      <c r="B5" s="1240" t="s">
        <v>1056</v>
      </c>
      <c r="C5" s="1241" t="s">
        <v>1057</v>
      </c>
    </row>
    <row r="6" spans="1:3" ht="13.5" customHeight="1">
      <c r="A6" s="1239" t="s">
        <v>1058</v>
      </c>
      <c r="B6" s="1240" t="s">
        <v>1059</v>
      </c>
      <c r="C6" s="1241" t="s">
        <v>1060</v>
      </c>
    </row>
    <row r="7" spans="1:3" ht="13.5" customHeight="1">
      <c r="A7" s="1239" t="s">
        <v>1061</v>
      </c>
      <c r="B7" s="1240" t="s">
        <v>1062</v>
      </c>
      <c r="C7" s="1241" t="s">
        <v>1063</v>
      </c>
    </row>
    <row r="8" spans="1:3" ht="13.5" customHeight="1">
      <c r="A8" s="1239" t="s">
        <v>1064</v>
      </c>
      <c r="B8" s="1240" t="s">
        <v>1065</v>
      </c>
      <c r="C8" s="1241" t="s">
        <v>1066</v>
      </c>
    </row>
    <row r="9" spans="1:3" ht="13.5" customHeight="1">
      <c r="A9" s="1242" t="s">
        <v>1067</v>
      </c>
      <c r="B9" s="1243" t="s">
        <v>1068</v>
      </c>
      <c r="C9" s="1244" t="s">
        <v>1069</v>
      </c>
    </row>
    <row r="10" spans="1:3" ht="13.5" customHeight="1">
      <c r="A10" s="1236" t="s">
        <v>1070</v>
      </c>
      <c r="B10" s="1237" t="s">
        <v>1071</v>
      </c>
      <c r="C10" s="1238" t="s">
        <v>1072</v>
      </c>
    </row>
    <row r="11" spans="1:3" ht="13.5" customHeight="1">
      <c r="A11" s="1239" t="s">
        <v>1070</v>
      </c>
      <c r="B11" s="1240" t="s">
        <v>1073</v>
      </c>
      <c r="C11" s="1241" t="s">
        <v>1074</v>
      </c>
    </row>
    <row r="12" spans="1:3" ht="13.5" customHeight="1">
      <c r="A12" s="1242" t="s">
        <v>1075</v>
      </c>
      <c r="B12" s="1243" t="s">
        <v>1076</v>
      </c>
      <c r="C12" s="1244" t="s">
        <v>1077</v>
      </c>
    </row>
    <row r="13" spans="1:3" ht="13.5" customHeight="1">
      <c r="A13" s="1236" t="s">
        <v>1078</v>
      </c>
      <c r="B13" s="1237" t="s">
        <v>1079</v>
      </c>
      <c r="C13" s="1238" t="s">
        <v>210</v>
      </c>
    </row>
    <row r="14" spans="1:3" ht="13.5" customHeight="1">
      <c r="A14" s="1242" t="s">
        <v>719</v>
      </c>
      <c r="B14" s="1243" t="s">
        <v>1080</v>
      </c>
      <c r="C14" s="1244" t="s">
        <v>220</v>
      </c>
    </row>
    <row r="15" spans="1:3" ht="13.5" customHeight="1">
      <c r="A15" s="1236" t="s">
        <v>1081</v>
      </c>
      <c r="B15" s="1237" t="s">
        <v>1082</v>
      </c>
      <c r="C15" s="1238" t="s">
        <v>229</v>
      </c>
    </row>
    <row r="16" spans="1:3" ht="13.5" customHeight="1">
      <c r="A16" s="1239" t="s">
        <v>1081</v>
      </c>
      <c r="B16" s="1240" t="s">
        <v>1083</v>
      </c>
      <c r="C16" s="1241" t="s">
        <v>229</v>
      </c>
    </row>
    <row r="17" spans="1:3" ht="13.5" customHeight="1">
      <c r="A17" s="1239" t="s">
        <v>1084</v>
      </c>
      <c r="B17" s="1240" t="s">
        <v>1085</v>
      </c>
      <c r="C17" s="1241" t="s">
        <v>246</v>
      </c>
    </row>
    <row r="18" spans="1:3" ht="13.5" customHeight="1">
      <c r="A18" s="1239" t="s">
        <v>1086</v>
      </c>
      <c r="B18" s="1240" t="s">
        <v>1087</v>
      </c>
      <c r="C18" s="1241" t="s">
        <v>254</v>
      </c>
    </row>
    <row r="19" spans="1:3" ht="13.5" customHeight="1">
      <c r="A19" s="1239" t="s">
        <v>1088</v>
      </c>
      <c r="B19" s="1240" t="s">
        <v>1089</v>
      </c>
      <c r="C19" s="1241" t="s">
        <v>257</v>
      </c>
    </row>
    <row r="20" spans="1:3" ht="13.5" customHeight="1">
      <c r="A20" s="1239" t="s">
        <v>1090</v>
      </c>
      <c r="B20" s="1240" t="s">
        <v>1091</v>
      </c>
      <c r="C20" s="1241" t="s">
        <v>265</v>
      </c>
    </row>
    <row r="21" spans="1:3" ht="13.5" customHeight="1">
      <c r="A21" s="1239" t="s">
        <v>1092</v>
      </c>
      <c r="B21" s="1240" t="s">
        <v>1093</v>
      </c>
      <c r="C21" s="1241" t="s">
        <v>272</v>
      </c>
    </row>
    <row r="22" spans="1:3" ht="13.5" customHeight="1">
      <c r="A22" s="1242" t="s">
        <v>1094</v>
      </c>
      <c r="B22" s="1243" t="s">
        <v>1095</v>
      </c>
      <c r="C22" s="1244" t="s">
        <v>278</v>
      </c>
    </row>
    <row r="23" spans="1:3" ht="13.5" customHeight="1">
      <c r="A23" s="1245" t="s">
        <v>1096</v>
      </c>
      <c r="B23" s="1246" t="s">
        <v>1097</v>
      </c>
      <c r="C23" s="1238" t="s">
        <v>1098</v>
      </c>
    </row>
    <row r="24" spans="1:3" ht="13.5" customHeight="1">
      <c r="A24" s="1247" t="s">
        <v>1096</v>
      </c>
      <c r="B24" s="1248" t="s">
        <v>1099</v>
      </c>
      <c r="C24" s="1241" t="s">
        <v>1100</v>
      </c>
    </row>
    <row r="25" spans="1:3" ht="13.5" customHeight="1">
      <c r="A25" s="1247" t="s">
        <v>1101</v>
      </c>
      <c r="B25" s="1248" t="s">
        <v>1102</v>
      </c>
      <c r="C25" s="1241" t="s">
        <v>1103</v>
      </c>
    </row>
    <row r="26" spans="1:3" ht="13.5" customHeight="1">
      <c r="A26" s="1247" t="s">
        <v>1104</v>
      </c>
      <c r="B26" s="1248" t="s">
        <v>1105</v>
      </c>
      <c r="C26" s="1241" t="s">
        <v>1106</v>
      </c>
    </row>
    <row r="27" spans="1:3" ht="13.5" customHeight="1">
      <c r="A27" s="1247" t="s">
        <v>1107</v>
      </c>
      <c r="B27" s="1248" t="s">
        <v>1108</v>
      </c>
      <c r="C27" s="1241" t="s">
        <v>1109</v>
      </c>
    </row>
    <row r="28" spans="1:3" ht="13.5" customHeight="1">
      <c r="A28" s="1247" t="s">
        <v>1110</v>
      </c>
      <c r="B28" s="1248" t="s">
        <v>1111</v>
      </c>
      <c r="C28" s="1241" t="s">
        <v>1112</v>
      </c>
    </row>
    <row r="29" spans="1:3" ht="13.5" customHeight="1">
      <c r="A29" s="1247" t="s">
        <v>1113</v>
      </c>
      <c r="B29" s="1248" t="s">
        <v>1114</v>
      </c>
      <c r="C29" s="1241" t="s">
        <v>1115</v>
      </c>
    </row>
    <row r="30" spans="1:3" ht="13.5" customHeight="1">
      <c r="A30" s="1249" t="s">
        <v>1116</v>
      </c>
      <c r="B30" s="1250" t="s">
        <v>1117</v>
      </c>
      <c r="C30" s="1244" t="s">
        <v>1118</v>
      </c>
    </row>
    <row r="31" spans="1:3" ht="13.5" customHeight="1">
      <c r="A31" s="1245" t="s">
        <v>1119</v>
      </c>
      <c r="B31" s="1246" t="s">
        <v>1120</v>
      </c>
      <c r="C31" s="1238" t="s">
        <v>1121</v>
      </c>
    </row>
    <row r="32" spans="1:3" ht="13.5" customHeight="1">
      <c r="A32" s="1247" t="s">
        <v>1119</v>
      </c>
      <c r="B32" s="1248" t="s">
        <v>1122</v>
      </c>
      <c r="C32" s="1241" t="s">
        <v>1123</v>
      </c>
    </row>
    <row r="33" spans="1:3" ht="13.5" customHeight="1">
      <c r="A33" s="1247" t="s">
        <v>1124</v>
      </c>
      <c r="B33" s="1248" t="s">
        <v>1125</v>
      </c>
      <c r="C33" s="1241" t="s">
        <v>1126</v>
      </c>
    </row>
    <row r="34" spans="1:3" ht="13.5" customHeight="1">
      <c r="A34" s="1247" t="s">
        <v>1127</v>
      </c>
      <c r="B34" s="1248" t="s">
        <v>1128</v>
      </c>
      <c r="C34" s="1241" t="s">
        <v>1129</v>
      </c>
    </row>
    <row r="35" spans="1:3" ht="13.5" customHeight="1">
      <c r="A35" s="1247" t="s">
        <v>1130</v>
      </c>
      <c r="B35" s="1248" t="s">
        <v>1131</v>
      </c>
      <c r="C35" s="1241" t="s">
        <v>1132</v>
      </c>
    </row>
    <row r="36" spans="1:3" ht="13.5" customHeight="1">
      <c r="A36" s="1247" t="s">
        <v>1133</v>
      </c>
      <c r="B36" s="1248" t="s">
        <v>1134</v>
      </c>
      <c r="C36" s="1241" t="s">
        <v>1135</v>
      </c>
    </row>
    <row r="37" spans="1:3" ht="13.5" customHeight="1">
      <c r="A37" s="1247" t="s">
        <v>1136</v>
      </c>
      <c r="B37" s="1248" t="s">
        <v>1137</v>
      </c>
      <c r="C37" s="1241" t="s">
        <v>1138</v>
      </c>
    </row>
    <row r="38" spans="1:3" ht="13.5" customHeight="1">
      <c r="A38" s="1249" t="s">
        <v>1139</v>
      </c>
      <c r="B38" s="1250" t="s">
        <v>1140</v>
      </c>
      <c r="C38" s="1244" t="s">
        <v>1141</v>
      </c>
    </row>
    <row r="39" spans="1:3" ht="13.5" customHeight="1">
      <c r="A39" s="1245" t="s">
        <v>1142</v>
      </c>
      <c r="B39" s="1246" t="s">
        <v>1143</v>
      </c>
      <c r="C39" s="1238" t="s">
        <v>1144</v>
      </c>
    </row>
    <row r="40" spans="1:3" ht="13.5" customHeight="1">
      <c r="A40" s="1247" t="s">
        <v>1142</v>
      </c>
      <c r="B40" s="1248" t="s">
        <v>1145</v>
      </c>
      <c r="C40" s="1241" t="s">
        <v>1146</v>
      </c>
    </row>
    <row r="41" spans="1:3" ht="13.5" customHeight="1">
      <c r="A41" s="1247" t="s">
        <v>1147</v>
      </c>
      <c r="B41" s="1248" t="s">
        <v>1148</v>
      </c>
      <c r="C41" s="1241" t="s">
        <v>1149</v>
      </c>
    </row>
    <row r="42" spans="1:3" ht="13.5" customHeight="1">
      <c r="A42" s="1247" t="s">
        <v>1150</v>
      </c>
      <c r="B42" s="1248" t="s">
        <v>1151</v>
      </c>
      <c r="C42" s="1241" t="s">
        <v>1129</v>
      </c>
    </row>
    <row r="43" spans="1:3" ht="13.5" customHeight="1">
      <c r="A43" s="1247" t="s">
        <v>1152</v>
      </c>
      <c r="B43" s="1248" t="s">
        <v>1153</v>
      </c>
      <c r="C43" s="1241" t="s">
        <v>1132</v>
      </c>
    </row>
    <row r="44" spans="1:3" ht="13.5" customHeight="1">
      <c r="A44" s="1247" t="s">
        <v>1154</v>
      </c>
      <c r="B44" s="1248" t="s">
        <v>1155</v>
      </c>
      <c r="C44" s="1241" t="s">
        <v>1156</v>
      </c>
    </row>
    <row r="45" spans="1:3" ht="13.5" customHeight="1">
      <c r="A45" s="1247" t="s">
        <v>1157</v>
      </c>
      <c r="B45" s="1248" t="s">
        <v>1158</v>
      </c>
      <c r="C45" s="1241" t="s">
        <v>1138</v>
      </c>
    </row>
    <row r="46" spans="1:3" ht="13.5" customHeight="1">
      <c r="A46" s="1249" t="s">
        <v>1159</v>
      </c>
      <c r="B46" s="1250" t="s">
        <v>1160</v>
      </c>
      <c r="C46" s="1244" t="s">
        <v>1161</v>
      </c>
    </row>
    <row r="47" spans="1:3" ht="13.5" customHeight="1">
      <c r="A47" s="1245" t="s">
        <v>1162</v>
      </c>
      <c r="B47" s="1246" t="s">
        <v>1163</v>
      </c>
      <c r="C47" s="1238" t="s">
        <v>1164</v>
      </c>
    </row>
    <row r="48" spans="1:3" ht="13.5" customHeight="1">
      <c r="A48" s="1247" t="s">
        <v>1165</v>
      </c>
      <c r="B48" s="1248" t="s">
        <v>1166</v>
      </c>
      <c r="C48" s="1241" t="s">
        <v>1167</v>
      </c>
    </row>
    <row r="49" spans="1:3" ht="13.5" customHeight="1">
      <c r="A49" s="1249" t="s">
        <v>1168</v>
      </c>
      <c r="B49" s="1250" t="s">
        <v>1169</v>
      </c>
      <c r="C49" s="1244" t="s">
        <v>1170</v>
      </c>
    </row>
    <row r="50" spans="1:3" ht="13.5" customHeight="1">
      <c r="A50" s="1245" t="s">
        <v>1171</v>
      </c>
      <c r="B50" s="1246" t="s">
        <v>1172</v>
      </c>
      <c r="C50" s="1238" t="s">
        <v>1173</v>
      </c>
    </row>
    <row r="51" spans="1:3" ht="13.5" customHeight="1">
      <c r="A51" s="1249" t="s">
        <v>1171</v>
      </c>
      <c r="B51" s="1250" t="s">
        <v>1174</v>
      </c>
      <c r="C51" s="1244" t="s">
        <v>1175</v>
      </c>
    </row>
    <row r="52" spans="1:3" ht="13.5" customHeight="1">
      <c r="A52" s="1272" t="s">
        <v>1176</v>
      </c>
      <c r="B52" s="1275" t="s">
        <v>1177</v>
      </c>
      <c r="C52" s="1238" t="s">
        <v>1178</v>
      </c>
    </row>
    <row r="53" spans="1:3" ht="13.5" customHeight="1">
      <c r="A53" s="1273"/>
      <c r="B53" s="1276"/>
      <c r="C53" s="1241" t="s">
        <v>1179</v>
      </c>
    </row>
    <row r="54" spans="1:3" ht="13.5" customHeight="1">
      <c r="A54" s="1273"/>
      <c r="B54" s="1276"/>
      <c r="C54" s="1241" t="s">
        <v>1180</v>
      </c>
    </row>
    <row r="55" spans="1:3" ht="13.5" customHeight="1">
      <c r="A55" s="1274"/>
      <c r="B55" s="1277"/>
      <c r="C55" s="1241" t="s">
        <v>1181</v>
      </c>
    </row>
    <row r="56" spans="1:3" ht="13.5" customHeight="1">
      <c r="A56" s="1278" t="s">
        <v>1176</v>
      </c>
      <c r="B56" s="1280" t="s">
        <v>1182</v>
      </c>
      <c r="C56" s="1241" t="s">
        <v>1183</v>
      </c>
    </row>
    <row r="57" spans="1:3" ht="13.5" customHeight="1">
      <c r="A57" s="1273"/>
      <c r="B57" s="1276"/>
      <c r="C57" s="1241" t="s">
        <v>1184</v>
      </c>
    </row>
    <row r="58" spans="1:3" ht="13.5" customHeight="1">
      <c r="A58" s="1273"/>
      <c r="B58" s="1276"/>
      <c r="C58" s="1241" t="s">
        <v>1185</v>
      </c>
    </row>
    <row r="59" spans="1:3" ht="13.5" customHeight="1">
      <c r="A59" s="1279"/>
      <c r="B59" s="1281"/>
      <c r="C59" s="1244" t="s">
        <v>1186</v>
      </c>
    </row>
    <row r="60" spans="1:3" ht="13.5" customHeight="1">
      <c r="A60" s="1251" t="s">
        <v>1187</v>
      </c>
      <c r="B60" s="1252" t="s">
        <v>1188</v>
      </c>
      <c r="C60" s="1253" t="s">
        <v>1189</v>
      </c>
    </row>
    <row r="61" spans="1:3" ht="13.5" customHeight="1">
      <c r="A61" s="1272" t="s">
        <v>1190</v>
      </c>
      <c r="B61" s="1275" t="s">
        <v>1191</v>
      </c>
      <c r="C61" s="1254" t="s">
        <v>1192</v>
      </c>
    </row>
    <row r="62" spans="1:3" ht="13.5" customHeight="1">
      <c r="A62" s="1274"/>
      <c r="B62" s="1277"/>
      <c r="C62" s="1241" t="s">
        <v>1193</v>
      </c>
    </row>
    <row r="63" spans="1:3" ht="13.5" customHeight="1">
      <c r="A63" s="1278" t="s">
        <v>1194</v>
      </c>
      <c r="B63" s="1280" t="s">
        <v>1195</v>
      </c>
      <c r="C63" s="1241" t="s">
        <v>1196</v>
      </c>
    </row>
    <row r="64" spans="1:3" ht="13.5" customHeight="1">
      <c r="A64" s="1279"/>
      <c r="B64" s="1281"/>
      <c r="C64" s="1244" t="s">
        <v>1197</v>
      </c>
    </row>
    <row r="65" spans="1:3" ht="13.5" customHeight="1">
      <c r="A65" s="1245" t="s">
        <v>1198</v>
      </c>
      <c r="B65" s="1246" t="s">
        <v>1199</v>
      </c>
      <c r="C65" s="1238" t="s">
        <v>1200</v>
      </c>
    </row>
    <row r="66" spans="1:3" ht="13.5" customHeight="1">
      <c r="A66" s="1249" t="s">
        <v>1198</v>
      </c>
      <c r="B66" s="1250" t="s">
        <v>1201</v>
      </c>
      <c r="C66" s="1244" t="s">
        <v>1202</v>
      </c>
    </row>
    <row r="67" spans="1:3" ht="13.5" customHeight="1">
      <c r="A67" s="1272" t="s">
        <v>1203</v>
      </c>
      <c r="B67" s="1275" t="s">
        <v>1204</v>
      </c>
      <c r="C67" s="1238" t="s">
        <v>1178</v>
      </c>
    </row>
    <row r="68" spans="1:3" ht="13.5" customHeight="1">
      <c r="A68" s="1273"/>
      <c r="B68" s="1276"/>
      <c r="C68" s="1241" t="s">
        <v>1179</v>
      </c>
    </row>
    <row r="69" spans="1:3" ht="13.5" customHeight="1">
      <c r="A69" s="1273"/>
      <c r="B69" s="1276"/>
      <c r="C69" s="1241" t="s">
        <v>1180</v>
      </c>
    </row>
    <row r="70" spans="1:3" ht="13.5" customHeight="1">
      <c r="A70" s="1274"/>
      <c r="B70" s="1277"/>
      <c r="C70" s="1241" t="s">
        <v>1181</v>
      </c>
    </row>
    <row r="71" spans="1:3" ht="13.5" customHeight="1">
      <c r="A71" s="1278" t="s">
        <v>1203</v>
      </c>
      <c r="B71" s="1280" t="s">
        <v>1205</v>
      </c>
      <c r="C71" s="1241" t="s">
        <v>1183</v>
      </c>
    </row>
    <row r="72" spans="1:3" ht="13.5" customHeight="1">
      <c r="A72" s="1273"/>
      <c r="B72" s="1276"/>
      <c r="C72" s="1241" t="s">
        <v>1184</v>
      </c>
    </row>
    <row r="73" spans="1:3" ht="13.5" customHeight="1">
      <c r="A73" s="1273"/>
      <c r="B73" s="1276"/>
      <c r="C73" s="1241" t="s">
        <v>1185</v>
      </c>
    </row>
    <row r="74" spans="1:3" ht="13.5" customHeight="1">
      <c r="A74" s="1279"/>
      <c r="B74" s="1281"/>
      <c r="C74" s="1244" t="s">
        <v>1186</v>
      </c>
    </row>
    <row r="75" spans="1:3" ht="13.5" customHeight="1">
      <c r="A75" s="1255" t="s">
        <v>1206</v>
      </c>
      <c r="B75" s="1256" t="s">
        <v>1207</v>
      </c>
      <c r="C75" s="1257" t="s">
        <v>1208</v>
      </c>
    </row>
    <row r="76" spans="1:3" ht="13.5" customHeight="1">
      <c r="A76" s="1272" t="s">
        <v>1209</v>
      </c>
      <c r="B76" s="1275" t="s">
        <v>1210</v>
      </c>
      <c r="C76" s="1238" t="s">
        <v>1192</v>
      </c>
    </row>
    <row r="77" spans="1:3" ht="13.5" customHeight="1">
      <c r="A77" s="1274"/>
      <c r="B77" s="1277"/>
      <c r="C77" s="1241" t="s">
        <v>1211</v>
      </c>
    </row>
    <row r="78" spans="1:3" ht="13.5" customHeight="1">
      <c r="A78" s="1278" t="s">
        <v>1209</v>
      </c>
      <c r="B78" s="1280" t="s">
        <v>1212</v>
      </c>
      <c r="C78" s="1241" t="s">
        <v>1196</v>
      </c>
    </row>
    <row r="79" spans="1:3" ht="13.5" customHeight="1">
      <c r="A79" s="1279"/>
      <c r="B79" s="1281"/>
      <c r="C79" s="1244" t="s">
        <v>1213</v>
      </c>
    </row>
    <row r="80" spans="1:3" ht="13.5" customHeight="1">
      <c r="A80" s="1245" t="s">
        <v>1214</v>
      </c>
      <c r="B80" s="1246" t="s">
        <v>1215</v>
      </c>
      <c r="C80" s="1238" t="s">
        <v>1216</v>
      </c>
    </row>
    <row r="81" spans="1:3" ht="13.5" customHeight="1">
      <c r="A81" s="1247" t="s">
        <v>1217</v>
      </c>
      <c r="B81" s="1248" t="s">
        <v>1218</v>
      </c>
      <c r="C81" s="1241" t="s">
        <v>1219</v>
      </c>
    </row>
    <row r="82" spans="1:3" ht="13.5" customHeight="1">
      <c r="A82" s="1249" t="s">
        <v>1220</v>
      </c>
      <c r="B82" s="1250" t="s">
        <v>1221</v>
      </c>
      <c r="C82" s="1244" t="s">
        <v>1222</v>
      </c>
    </row>
    <row r="83" spans="1:3" ht="13.5" customHeight="1">
      <c r="A83" s="1272" t="s">
        <v>1223</v>
      </c>
      <c r="B83" s="1275" t="s">
        <v>1224</v>
      </c>
      <c r="C83" s="1238" t="s">
        <v>1225</v>
      </c>
    </row>
    <row r="84" spans="1:3" ht="13.5" customHeight="1">
      <c r="A84" s="1273"/>
      <c r="B84" s="1276"/>
      <c r="C84" s="1241" t="s">
        <v>1226</v>
      </c>
    </row>
    <row r="85" spans="1:3" ht="13.5" customHeight="1">
      <c r="A85" s="1273"/>
      <c r="B85" s="1276"/>
      <c r="C85" s="1241" t="s">
        <v>1227</v>
      </c>
    </row>
    <row r="86" spans="1:3" ht="13.5" customHeight="1">
      <c r="A86" s="1274"/>
      <c r="B86" s="1277"/>
      <c r="C86" s="1241" t="s">
        <v>1228</v>
      </c>
    </row>
    <row r="87" spans="1:3" ht="13.5" customHeight="1">
      <c r="A87" s="1278" t="s">
        <v>1229</v>
      </c>
      <c r="B87" s="1280" t="s">
        <v>1230</v>
      </c>
      <c r="C87" s="1241" t="s">
        <v>1231</v>
      </c>
    </row>
    <row r="88" spans="1:3" ht="13.5" customHeight="1">
      <c r="A88" s="1273"/>
      <c r="B88" s="1276"/>
      <c r="C88" s="1241" t="s">
        <v>1232</v>
      </c>
    </row>
    <row r="89" spans="1:3" ht="13.5" customHeight="1">
      <c r="A89" s="1273"/>
      <c r="B89" s="1276"/>
      <c r="C89" s="1241" t="s">
        <v>1233</v>
      </c>
    </row>
    <row r="90" spans="1:3" ht="13.5" customHeight="1">
      <c r="A90" s="1279"/>
      <c r="B90" s="1281"/>
      <c r="C90" s="1244" t="s">
        <v>1186</v>
      </c>
    </row>
    <row r="91" spans="1:3" ht="13.5" customHeight="1">
      <c r="A91" s="1245" t="s">
        <v>1234</v>
      </c>
      <c r="B91" s="1246" t="s">
        <v>1235</v>
      </c>
      <c r="C91" s="1238" t="s">
        <v>1236</v>
      </c>
    </row>
    <row r="92" spans="1:3" ht="13.5" customHeight="1">
      <c r="A92" s="1247" t="s">
        <v>1234</v>
      </c>
      <c r="B92" s="1248" t="s">
        <v>1237</v>
      </c>
      <c r="C92" s="1241" t="s">
        <v>1238</v>
      </c>
    </row>
    <row r="93" spans="1:3" ht="13.5" customHeight="1">
      <c r="A93" s="1247" t="s">
        <v>1239</v>
      </c>
      <c r="B93" s="1248" t="s">
        <v>1240</v>
      </c>
      <c r="C93" s="1241" t="s">
        <v>1241</v>
      </c>
    </row>
    <row r="94" spans="1:3" ht="13.5" customHeight="1">
      <c r="A94" s="1249" t="s">
        <v>1242</v>
      </c>
      <c r="B94" s="1250" t="s">
        <v>1243</v>
      </c>
      <c r="C94" s="1244" t="s">
        <v>1244</v>
      </c>
    </row>
    <row r="95" spans="1:3" ht="13.5" customHeight="1">
      <c r="A95" s="1245" t="s">
        <v>1245</v>
      </c>
      <c r="B95" s="1246" t="s">
        <v>1246</v>
      </c>
      <c r="C95" s="1238" t="s">
        <v>1247</v>
      </c>
    </row>
    <row r="96" spans="1:3" ht="13.5" customHeight="1">
      <c r="A96" s="1278" t="s">
        <v>1248</v>
      </c>
      <c r="B96" s="1280" t="s">
        <v>1249</v>
      </c>
      <c r="C96" s="1241" t="s">
        <v>1250</v>
      </c>
    </row>
    <row r="97" spans="1:3" ht="13.5" customHeight="1">
      <c r="A97" s="1274"/>
      <c r="B97" s="1277"/>
      <c r="C97" s="1241" t="s">
        <v>1251</v>
      </c>
    </row>
    <row r="98" spans="1:3" ht="13.5" customHeight="1">
      <c r="A98" s="1278" t="s">
        <v>1252</v>
      </c>
      <c r="B98" s="1280" t="s">
        <v>1253</v>
      </c>
      <c r="C98" s="1241" t="s">
        <v>1254</v>
      </c>
    </row>
    <row r="99" spans="1:3" ht="13.5" customHeight="1">
      <c r="A99" s="1274"/>
      <c r="B99" s="1277"/>
      <c r="C99" s="1241" t="s">
        <v>1255</v>
      </c>
    </row>
    <row r="100" spans="1:3" ht="13.5" customHeight="1">
      <c r="A100" s="1278" t="s">
        <v>1256</v>
      </c>
      <c r="B100" s="1280" t="s">
        <v>1257</v>
      </c>
      <c r="C100" s="1241" t="s">
        <v>1258</v>
      </c>
    </row>
    <row r="101" spans="1:3" ht="13.5" customHeight="1">
      <c r="A101" s="1279"/>
      <c r="B101" s="1281"/>
      <c r="C101" s="1244" t="s">
        <v>1259</v>
      </c>
    </row>
    <row r="102" spans="1:3" ht="13.5" customHeight="1">
      <c r="A102" s="1272" t="s">
        <v>1260</v>
      </c>
      <c r="B102" s="1275" t="s">
        <v>1261</v>
      </c>
      <c r="C102" s="1238" t="s">
        <v>1262</v>
      </c>
    </row>
    <row r="103" spans="1:3" ht="13.5" customHeight="1">
      <c r="A103" s="1273"/>
      <c r="B103" s="1276"/>
      <c r="C103" s="1241" t="s">
        <v>1263</v>
      </c>
    </row>
    <row r="104" spans="1:3" ht="13.5" customHeight="1">
      <c r="A104" s="1274"/>
      <c r="B104" s="1277"/>
      <c r="C104" s="1241" t="s">
        <v>1264</v>
      </c>
    </row>
    <row r="105" spans="1:3" ht="13.5" customHeight="1">
      <c r="A105" s="1278" t="s">
        <v>1265</v>
      </c>
      <c r="B105" s="1280" t="s">
        <v>1266</v>
      </c>
      <c r="C105" s="1241" t="s">
        <v>1267</v>
      </c>
    </row>
    <row r="106" spans="1:3" ht="13.5" customHeight="1">
      <c r="A106" s="1273"/>
      <c r="B106" s="1276"/>
      <c r="C106" s="1241" t="s">
        <v>1268</v>
      </c>
    </row>
    <row r="107" spans="1:3" ht="13.5" customHeight="1">
      <c r="A107" s="1279"/>
      <c r="B107" s="1281"/>
      <c r="C107" s="1244" t="s">
        <v>1269</v>
      </c>
    </row>
    <row r="108" spans="1:3" ht="13.5" customHeight="1">
      <c r="A108" s="1258" t="s">
        <v>1270</v>
      </c>
      <c r="B108" s="1259" t="s">
        <v>1271</v>
      </c>
      <c r="C108" s="1260" t="s">
        <v>1272</v>
      </c>
    </row>
    <row r="109" spans="1:3" ht="13.5" customHeight="1">
      <c r="A109" s="1261" t="s">
        <v>1273</v>
      </c>
      <c r="B109" s="1262" t="s">
        <v>1274</v>
      </c>
      <c r="C109" s="1263" t="s">
        <v>1275</v>
      </c>
    </row>
    <row r="110" spans="1:3" ht="13.5" customHeight="1">
      <c r="A110" s="1264" t="s">
        <v>1276</v>
      </c>
      <c r="B110" s="1265" t="s">
        <v>1277</v>
      </c>
      <c r="C110" s="1266" t="s">
        <v>1278</v>
      </c>
    </row>
    <row r="111" spans="1:3" ht="13.5" customHeight="1">
      <c r="A111" s="1251" t="s">
        <v>1279</v>
      </c>
      <c r="B111" s="1252" t="s">
        <v>1280</v>
      </c>
      <c r="C111" s="1253" t="s">
        <v>1281</v>
      </c>
    </row>
  </sheetData>
  <sheetProtection/>
  <mergeCells count="31">
    <mergeCell ref="A100:A101"/>
    <mergeCell ref="B100:B101"/>
    <mergeCell ref="A102:A104"/>
    <mergeCell ref="B102:B104"/>
    <mergeCell ref="A105:A107"/>
    <mergeCell ref="B105:B107"/>
    <mergeCell ref="A87:A90"/>
    <mergeCell ref="B87:B90"/>
    <mergeCell ref="A96:A97"/>
    <mergeCell ref="B96:B97"/>
    <mergeCell ref="A98:A99"/>
    <mergeCell ref="B98:B99"/>
    <mergeCell ref="A76:A77"/>
    <mergeCell ref="B76:B77"/>
    <mergeCell ref="A78:A79"/>
    <mergeCell ref="B78:B79"/>
    <mergeCell ref="A83:A86"/>
    <mergeCell ref="B83:B86"/>
    <mergeCell ref="A63:A64"/>
    <mergeCell ref="B63:B64"/>
    <mergeCell ref="A67:A70"/>
    <mergeCell ref="B67:B70"/>
    <mergeCell ref="A71:A74"/>
    <mergeCell ref="B71:B74"/>
    <mergeCell ref="B1:C1"/>
    <mergeCell ref="A52:A55"/>
    <mergeCell ref="B52:B55"/>
    <mergeCell ref="A56:A59"/>
    <mergeCell ref="B56:B59"/>
    <mergeCell ref="A61:A62"/>
    <mergeCell ref="B61:B62"/>
  </mergeCells>
  <hyperlinks>
    <hyperlink ref="A23:B23" location="'投資口１，２'!A1" display="投資口１，２"/>
    <hyperlink ref="A24:B24" location="'投資口１，２'!A1" display="投資口１，２"/>
    <hyperlink ref="A25:B25" location="投資口３!A1" display="投資口３"/>
    <hyperlink ref="A23:B24" location="'投資口１，２'!A1" display="投資口１，２"/>
    <hyperlink ref="A26:B26" location="投資口４!A1" display="投資口４"/>
    <hyperlink ref="A27:B27" location="投資口５!A1" display="投資口５"/>
    <hyperlink ref="A28:B28" location="投資口６!A1" display="投資口６"/>
    <hyperlink ref="A29:B29" location="投資口７!A1" display="投資口７"/>
    <hyperlink ref="A30:B30" location="投資口８!A1" display="投資口８"/>
    <hyperlink ref="A31:B32" location="'ＥＴＦ１，２'!A1" display="ＥＴＦ１，２"/>
    <hyperlink ref="A33:B33" location="ＥＴＦ３!A1" display="ＥＴＦ３"/>
    <hyperlink ref="A34:B34" location="ＥＴＦ４!A1" display="ＥＴＦ４"/>
    <hyperlink ref="A35:B35" location="ＥＴＦ５!A1" display="ＥＴＦ５"/>
    <hyperlink ref="A36:B36" location="ＥＴＦ６!A1" display="ＥＴＦ６"/>
    <hyperlink ref="A37:B37" location="ＥＴＦ７!A1" display="ＥＴＦ７"/>
    <hyperlink ref="A38:B38" location="ＥＴＦ８!A1" display="ＥＴＦ８"/>
    <hyperlink ref="A39:B40" location="'ＪＤＲ１，２'!A1" display="ＪＤＲ１，２"/>
    <hyperlink ref="A41:B41" location="ＪＤＲ３!A1" display="ＪＤＲ３"/>
    <hyperlink ref="A42:B42" location="ＪＤＲ４!A1" display="ＪＤＲ４"/>
    <hyperlink ref="A43:B43" location="ＪＤＲ５!A1" display="ＪＤＲ５"/>
    <hyperlink ref="A44:B44" location="ＪＤＲ６!A1" display="ＪＤＲ６"/>
    <hyperlink ref="A45:B45" location="ＪＤＲ７!A1" display="ＪＤＲ７"/>
    <hyperlink ref="A46:B46" location="ＪＤＲ８!A1" display="ＪＤＲ８"/>
    <hyperlink ref="A47:B47" location="'株式等振替制度(株式関連業務（加入者情報）)'!A1" display="株式等振替制度(株式関連業務（加入者情報）)"/>
    <hyperlink ref="A48:B49" location="'株式等振替制度(株式関連業務（株主通知）)'!A1" display="株式等振替制度(株式関連業務（株主通知）)"/>
    <hyperlink ref="A50:B51" location="'CP(1)(2)'!A1" display="CP(1)(2)"/>
    <hyperlink ref="A60:B60" location="'CP月次(5)'!A1" display="CP月次(5)"/>
    <hyperlink ref="A65:B66" location="'SB(1)(2)'!A1" display="SB(1)(2)"/>
    <hyperlink ref="A75:B75" location="'SB(5)債券種類別発行償還状況'!A1" display="SB(5)債券種類別発行償還状況"/>
    <hyperlink ref="A80:B80" location="'投信（１）'!A1" display="投信（１）"/>
    <hyperlink ref="A81:B81" location="'投信（２）'!A1" display="投信（２）"/>
    <hyperlink ref="A82:B82" location="'投信（３）'!A1" display="投信（３）"/>
    <hyperlink ref="A91:B92" location="外株１!A1" display="外株１"/>
    <hyperlink ref="A93:B94" location="外株２!A1" display="外株２"/>
    <hyperlink ref="A95:B95" location="DVP１!A1" display="DVP１"/>
    <hyperlink ref="A108:B108" location="'利用者数（株式等）'!A1" display="利用者数（株式等）"/>
    <hyperlink ref="A109:B109" location="'利用者数（CP・SB・投信）'!A1" display="利用者数（CP・SB・投信）"/>
    <hyperlink ref="A110:B110" location="'利用者数（外国株券等・決済照合・ＤＶＰ）'!A1" display="利用者数（外国株券等・決済照合・ＤＶＰ）"/>
    <hyperlink ref="A111:B111" location="業態別口座残高!A1" display="業態別口座残高"/>
    <hyperlink ref="A2:B3" location="'株式１，２'!A1" display="株式１，２"/>
    <hyperlink ref="A4:B4" location="株式３!A1" display="株式３"/>
    <hyperlink ref="A5:B5" location="株式４!A1" display="株式４"/>
    <hyperlink ref="A6:B6" location="株式５!A1" display="株式５"/>
    <hyperlink ref="A7:B7" location="株式６!A1" display="株式６"/>
    <hyperlink ref="A8:B8" location="株式７!A1" display="株式７"/>
    <hyperlink ref="A9:B9" location="株式８!A1" display="株式８"/>
    <hyperlink ref="A10:B11" location="'ＣＢ１，２'!A1" display="ＣＢ１，２"/>
    <hyperlink ref="A12:B12" location="'ＣＢ３'!A1" display="ＣＢ３"/>
    <hyperlink ref="A13:B14" location="新株予約権!A1" display="新株予約権"/>
    <hyperlink ref="A15:B16" location="'優先出資１，２'!A1" display="優先出資１，２"/>
    <hyperlink ref="A17:B17" location="優先出資３!A1" display="優先出資３"/>
    <hyperlink ref="A18:B18" location="優先出資４!A1" display="優先出資４"/>
    <hyperlink ref="A19:B19" location="優先出資５!A1" display="優先出資５"/>
    <hyperlink ref="A20:B20" location="優先出資６!A1" display="優先出資６"/>
    <hyperlink ref="A21:B21" location="優先出資７!A1" display="優先出資７"/>
    <hyperlink ref="A22:B22" location="優先出資８!A1" display="優先出資８"/>
    <hyperlink ref="A75" location="'SB(5)債券種類別発行償還状況'!A1" display="SB(5)"/>
    <hyperlink ref="A52:B55" location="'CP(3)(4)'!A1" display="CP(3)(4)"/>
    <hyperlink ref="A56:B59" location="'CP(3)(4)'!A1" display="CP(3)(4)"/>
    <hyperlink ref="A61:B62" location="'CP(6)'!A1" display="CP(6)"/>
    <hyperlink ref="A63:B64" location="'CP(7)'!A1" display="CP(7)"/>
    <hyperlink ref="A67:B70" location="'SB(3)(4)'!A1" display="SB(3)(4)"/>
    <hyperlink ref="A71:B74" location="'SB(3)(4)'!A1" display="SB(3)(4)"/>
    <hyperlink ref="A76:B77" location="'SB(6)(7)'!A1" display="SB(6)(7)"/>
    <hyperlink ref="A78:B79" location="'SB(6)(7)'!A1" display="SB(6)(7)"/>
    <hyperlink ref="A83:B86" location="'投信（４）及び（５）'!A1" display="投信（４）及び（５）"/>
    <hyperlink ref="A87:B90" location="'投信（４）及び（５）'!A1" display="投信（４）及び（５）"/>
    <hyperlink ref="A96:B97" location="DVP２!A1" display="DVP２"/>
    <hyperlink ref="A98:B99" location="DVP３!A1" display="DVP３"/>
    <hyperlink ref="A100:B101" location="DVP４!A1" display="DVP４"/>
    <hyperlink ref="A102:B104" location="DVP５!A1" display="DVP５"/>
    <hyperlink ref="A105:B107" location="DVP６!A1" display="DVP６"/>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view="pageBreakPreview" zoomScaleNormal="80" zoomScaleSheetLayoutView="100" zoomScalePageLayoutView="0" workbookViewId="0" topLeftCell="A1">
      <selection activeCell="A1" sqref="A1:I1"/>
    </sheetView>
  </sheetViews>
  <sheetFormatPr defaultColWidth="9.00390625" defaultRowHeight="13.5"/>
  <cols>
    <col min="1" max="9" width="16.25390625" style="12" customWidth="1"/>
    <col min="10" max="16384" width="9.00390625" style="12" customWidth="1"/>
  </cols>
  <sheetData>
    <row r="1" spans="1:9" ht="17.25">
      <c r="A1" s="1286" t="s">
        <v>200</v>
      </c>
      <c r="B1" s="1286"/>
      <c r="C1" s="1286"/>
      <c r="D1" s="1286"/>
      <c r="E1" s="1286"/>
      <c r="F1" s="1286"/>
      <c r="G1" s="1286"/>
      <c r="H1" s="1286"/>
      <c r="I1" s="1286"/>
    </row>
    <row r="2" spans="1:9" ht="14.25">
      <c r="A2" s="1287" t="s">
        <v>201</v>
      </c>
      <c r="B2" s="1287"/>
      <c r="C2" s="1287"/>
      <c r="D2" s="1287"/>
      <c r="E2" s="1287"/>
      <c r="F2" s="1287"/>
      <c r="G2" s="1287"/>
      <c r="H2" s="1287"/>
      <c r="I2" s="1287"/>
    </row>
    <row r="3" spans="1:6" ht="14.25">
      <c r="A3" s="281"/>
      <c r="B3" s="281"/>
      <c r="C3" s="281"/>
      <c r="D3" s="281"/>
      <c r="E3" s="281"/>
      <c r="F3" s="281"/>
    </row>
    <row r="4" spans="1:9" ht="15" thickBot="1">
      <c r="A4" s="282" t="s">
        <v>93</v>
      </c>
      <c r="B4" s="3"/>
      <c r="C4" s="3"/>
      <c r="D4" s="3"/>
      <c r="E4" s="3"/>
      <c r="F4" s="3"/>
      <c r="H4" s="283" t="s">
        <v>94</v>
      </c>
      <c r="I4" s="284"/>
    </row>
    <row r="5" spans="1:9" ht="19.5" customHeight="1">
      <c r="A5" s="285"/>
      <c r="B5" s="1363" t="s">
        <v>202</v>
      </c>
      <c r="C5" s="286"/>
      <c r="D5" s="286"/>
      <c r="E5" s="286"/>
      <c r="F5" s="287"/>
      <c r="H5" s="1366"/>
      <c r="I5" s="1315" t="s">
        <v>96</v>
      </c>
    </row>
    <row r="6" spans="1:9" ht="18.75" customHeight="1">
      <c r="A6" s="288"/>
      <c r="B6" s="1364"/>
      <c r="C6" s="1368" t="s">
        <v>56</v>
      </c>
      <c r="D6" s="289"/>
      <c r="E6" s="290"/>
      <c r="F6" s="1370" t="s">
        <v>57</v>
      </c>
      <c r="H6" s="1366"/>
      <c r="I6" s="1315"/>
    </row>
    <row r="7" spans="1:9" ht="20.25" customHeight="1" thickBot="1">
      <c r="A7" s="291"/>
      <c r="B7" s="1365"/>
      <c r="C7" s="1369"/>
      <c r="D7" s="292" t="s">
        <v>58</v>
      </c>
      <c r="E7" s="293" t="s">
        <v>59</v>
      </c>
      <c r="F7" s="1371"/>
      <c r="H7" s="1367"/>
      <c r="I7" s="1316"/>
    </row>
    <row r="8" spans="1:9" s="27" customFormat="1" ht="12.75" customHeight="1" thickTop="1">
      <c r="A8" s="294"/>
      <c r="B8" s="295" t="s">
        <v>97</v>
      </c>
      <c r="C8" s="296" t="s">
        <v>97</v>
      </c>
      <c r="D8" s="296" t="s">
        <v>97</v>
      </c>
      <c r="E8" s="296" t="s">
        <v>97</v>
      </c>
      <c r="F8" s="297" t="s">
        <v>97</v>
      </c>
      <c r="G8" s="25"/>
      <c r="H8" s="28"/>
      <c r="I8" s="100" t="s">
        <v>97</v>
      </c>
    </row>
    <row r="9" spans="1:9" s="301" customFormat="1" ht="12">
      <c r="A9" s="201"/>
      <c r="B9" s="298"/>
      <c r="C9" s="299"/>
      <c r="D9" s="299"/>
      <c r="E9" s="299"/>
      <c r="F9" s="300"/>
      <c r="H9" s="302"/>
      <c r="I9" s="303"/>
    </row>
    <row r="10" spans="1:9" s="301" customFormat="1" ht="12">
      <c r="A10" s="54" t="s">
        <v>62</v>
      </c>
      <c r="B10" s="304">
        <v>4013863</v>
      </c>
      <c r="C10" s="305">
        <v>3992372</v>
      </c>
      <c r="D10" s="305">
        <v>708316</v>
      </c>
      <c r="E10" s="305">
        <v>3284056</v>
      </c>
      <c r="F10" s="306">
        <v>21490</v>
      </c>
      <c r="H10" s="35" t="s">
        <v>62</v>
      </c>
      <c r="I10" s="307">
        <v>248584</v>
      </c>
    </row>
    <row r="11" spans="1:9" s="301" customFormat="1" ht="12">
      <c r="A11" s="54" t="s">
        <v>63</v>
      </c>
      <c r="B11" s="304">
        <v>3797837</v>
      </c>
      <c r="C11" s="305">
        <v>3767512</v>
      </c>
      <c r="D11" s="305">
        <v>663097</v>
      </c>
      <c r="E11" s="305">
        <v>3104415</v>
      </c>
      <c r="F11" s="306">
        <v>30324</v>
      </c>
      <c r="H11" s="35" t="s">
        <v>63</v>
      </c>
      <c r="I11" s="307">
        <v>142735</v>
      </c>
    </row>
    <row r="12" spans="1:9" s="301" customFormat="1" ht="12">
      <c r="A12" s="54" t="s">
        <v>64</v>
      </c>
      <c r="B12" s="304">
        <v>143053</v>
      </c>
      <c r="C12" s="305">
        <v>137788</v>
      </c>
      <c r="D12" s="305">
        <v>64674</v>
      </c>
      <c r="E12" s="305">
        <v>73114</v>
      </c>
      <c r="F12" s="306">
        <v>5265</v>
      </c>
      <c r="H12" s="35" t="s">
        <v>64</v>
      </c>
      <c r="I12" s="307">
        <v>95853</v>
      </c>
    </row>
    <row r="13" spans="1:9" s="301" customFormat="1" ht="12">
      <c r="A13" s="54" t="s">
        <v>65</v>
      </c>
      <c r="B13" s="304">
        <v>86702</v>
      </c>
      <c r="C13" s="305">
        <v>82140</v>
      </c>
      <c r="D13" s="305">
        <v>40579</v>
      </c>
      <c r="E13" s="305">
        <v>41560</v>
      </c>
      <c r="F13" s="306">
        <v>4561</v>
      </c>
      <c r="H13" s="35" t="s">
        <v>65</v>
      </c>
      <c r="I13" s="307">
        <v>15610</v>
      </c>
    </row>
    <row r="14" spans="1:9" s="301" customFormat="1" ht="12">
      <c r="A14" s="219" t="s">
        <v>840</v>
      </c>
      <c r="B14" s="304">
        <v>1147</v>
      </c>
      <c r="C14" s="305">
        <v>1145</v>
      </c>
      <c r="D14" s="305">
        <v>9</v>
      </c>
      <c r="E14" s="305">
        <v>1135</v>
      </c>
      <c r="F14" s="306">
        <v>1</v>
      </c>
      <c r="H14" s="45" t="s">
        <v>840</v>
      </c>
      <c r="I14" s="308">
        <v>33</v>
      </c>
    </row>
    <row r="15" spans="1:9" s="301" customFormat="1" ht="12">
      <c r="A15" s="201"/>
      <c r="B15" s="309"/>
      <c r="C15" s="310"/>
      <c r="D15" s="310"/>
      <c r="E15" s="310"/>
      <c r="F15" s="311"/>
      <c r="H15" s="302"/>
      <c r="I15" s="303"/>
    </row>
    <row r="16" spans="1:9" s="301" customFormat="1" ht="12">
      <c r="A16" s="54" t="s">
        <v>66</v>
      </c>
      <c r="B16" s="312">
        <v>5742</v>
      </c>
      <c r="C16" s="305">
        <v>5293</v>
      </c>
      <c r="D16" s="305">
        <v>2889</v>
      </c>
      <c r="E16" s="305">
        <v>2404</v>
      </c>
      <c r="F16" s="306">
        <v>448</v>
      </c>
      <c r="H16" s="54" t="s">
        <v>66</v>
      </c>
      <c r="I16" s="307">
        <v>95853</v>
      </c>
    </row>
    <row r="17" spans="1:9" s="301" customFormat="1" ht="12">
      <c r="A17" s="54" t="s">
        <v>67</v>
      </c>
      <c r="B17" s="312">
        <v>8921</v>
      </c>
      <c r="C17" s="305">
        <v>8533</v>
      </c>
      <c r="D17" s="305">
        <v>4057</v>
      </c>
      <c r="E17" s="305">
        <v>4475</v>
      </c>
      <c r="F17" s="306">
        <v>387</v>
      </c>
      <c r="H17" s="54" t="s">
        <v>67</v>
      </c>
      <c r="I17" s="307">
        <v>81913</v>
      </c>
    </row>
    <row r="18" spans="1:9" s="301" customFormat="1" ht="12">
      <c r="A18" s="54" t="s">
        <v>68</v>
      </c>
      <c r="B18" s="312">
        <v>6922</v>
      </c>
      <c r="C18" s="305">
        <v>6795</v>
      </c>
      <c r="D18" s="305">
        <v>1814</v>
      </c>
      <c r="E18" s="305">
        <v>4981</v>
      </c>
      <c r="F18" s="306">
        <v>126</v>
      </c>
      <c r="H18" s="54" t="s">
        <v>68</v>
      </c>
      <c r="I18" s="307">
        <v>85317</v>
      </c>
    </row>
    <row r="19" spans="1:9" s="301" customFormat="1" ht="12">
      <c r="A19" s="54" t="s">
        <v>69</v>
      </c>
      <c r="B19" s="312">
        <v>5087</v>
      </c>
      <c r="C19" s="305">
        <v>4871</v>
      </c>
      <c r="D19" s="305">
        <v>2885</v>
      </c>
      <c r="E19" s="305">
        <v>1985</v>
      </c>
      <c r="F19" s="306">
        <v>215</v>
      </c>
      <c r="H19" s="54" t="s">
        <v>69</v>
      </c>
      <c r="I19" s="307">
        <v>79617</v>
      </c>
    </row>
    <row r="20" spans="1:9" s="301" customFormat="1" ht="12">
      <c r="A20" s="54" t="s">
        <v>70</v>
      </c>
      <c r="B20" s="312">
        <v>9061</v>
      </c>
      <c r="C20" s="305">
        <v>8062</v>
      </c>
      <c r="D20" s="305">
        <v>3736</v>
      </c>
      <c r="E20" s="305">
        <v>4326</v>
      </c>
      <c r="F20" s="306">
        <v>999</v>
      </c>
      <c r="H20" s="54" t="s">
        <v>70</v>
      </c>
      <c r="I20" s="307">
        <v>80923</v>
      </c>
    </row>
    <row r="21" spans="1:9" s="301" customFormat="1" ht="12">
      <c r="A21" s="54" t="s">
        <v>71</v>
      </c>
      <c r="B21" s="312">
        <v>19008</v>
      </c>
      <c r="C21" s="305">
        <v>16754</v>
      </c>
      <c r="D21" s="305">
        <v>6754</v>
      </c>
      <c r="E21" s="305">
        <v>10000</v>
      </c>
      <c r="F21" s="306">
        <v>2253</v>
      </c>
      <c r="H21" s="54" t="s">
        <v>71</v>
      </c>
      <c r="I21" s="307">
        <v>71722</v>
      </c>
    </row>
    <row r="22" spans="1:9" s="301" customFormat="1" ht="12">
      <c r="A22" s="54" t="s">
        <v>72</v>
      </c>
      <c r="B22" s="312">
        <v>37266</v>
      </c>
      <c r="C22" s="305">
        <v>36782</v>
      </c>
      <c r="D22" s="305">
        <v>21102</v>
      </c>
      <c r="E22" s="305">
        <v>15679</v>
      </c>
      <c r="F22" s="306">
        <v>484</v>
      </c>
      <c r="H22" s="54" t="s">
        <v>72</v>
      </c>
      <c r="I22" s="307">
        <v>15747</v>
      </c>
    </row>
    <row r="23" spans="1:9" s="301" customFormat="1" ht="12">
      <c r="A23" s="54" t="s">
        <v>73</v>
      </c>
      <c r="B23" s="312">
        <v>27</v>
      </c>
      <c r="C23" s="305">
        <v>13</v>
      </c>
      <c r="D23" s="305">
        <v>0</v>
      </c>
      <c r="E23" s="305">
        <v>13</v>
      </c>
      <c r="F23" s="306">
        <v>13</v>
      </c>
      <c r="H23" s="54" t="s">
        <v>73</v>
      </c>
      <c r="I23" s="307">
        <v>15720</v>
      </c>
    </row>
    <row r="24" spans="1:9" s="301" customFormat="1" ht="12">
      <c r="A24" s="54" t="s">
        <v>74</v>
      </c>
      <c r="B24" s="312">
        <v>62</v>
      </c>
      <c r="C24" s="305">
        <v>48</v>
      </c>
      <c r="D24" s="305">
        <v>39</v>
      </c>
      <c r="E24" s="305">
        <v>8</v>
      </c>
      <c r="F24" s="306">
        <v>13</v>
      </c>
      <c r="H24" s="54" t="s">
        <v>74</v>
      </c>
      <c r="I24" s="307">
        <v>15718</v>
      </c>
    </row>
    <row r="25" spans="1:9" s="301" customFormat="1" ht="12">
      <c r="A25" s="54" t="s">
        <v>75</v>
      </c>
      <c r="B25" s="312">
        <v>65</v>
      </c>
      <c r="C25" s="305">
        <v>27</v>
      </c>
      <c r="D25" s="305">
        <v>0</v>
      </c>
      <c r="E25" s="305">
        <v>27</v>
      </c>
      <c r="F25" s="306">
        <v>37</v>
      </c>
      <c r="H25" s="54" t="s">
        <v>75</v>
      </c>
      <c r="I25" s="307">
        <v>15702</v>
      </c>
    </row>
    <row r="26" spans="1:9" s="301" customFormat="1" ht="12">
      <c r="A26" s="54" t="s">
        <v>76</v>
      </c>
      <c r="B26" s="312">
        <v>12</v>
      </c>
      <c r="C26" s="305">
        <v>4</v>
      </c>
      <c r="D26" s="305">
        <v>0</v>
      </c>
      <c r="E26" s="305">
        <v>4</v>
      </c>
      <c r="F26" s="306">
        <v>7</v>
      </c>
      <c r="H26" s="54" t="s">
        <v>76</v>
      </c>
      <c r="I26" s="307">
        <v>15687</v>
      </c>
    </row>
    <row r="27" spans="1:9" s="301" customFormat="1" ht="12">
      <c r="A27" s="54" t="s">
        <v>77</v>
      </c>
      <c r="B27" s="312">
        <v>248</v>
      </c>
      <c r="C27" s="305">
        <v>238</v>
      </c>
      <c r="D27" s="305">
        <v>188</v>
      </c>
      <c r="E27" s="305">
        <v>49</v>
      </c>
      <c r="F27" s="306">
        <v>9</v>
      </c>
      <c r="H27" s="54" t="s">
        <v>77</v>
      </c>
      <c r="I27" s="307">
        <v>15673</v>
      </c>
    </row>
    <row r="28" spans="1:9" s="301" customFormat="1" ht="12">
      <c r="A28" s="54" t="s">
        <v>78</v>
      </c>
      <c r="B28" s="312">
        <v>15</v>
      </c>
      <c r="C28" s="305">
        <v>5</v>
      </c>
      <c r="D28" s="305">
        <v>0</v>
      </c>
      <c r="E28" s="305">
        <v>5</v>
      </c>
      <c r="F28" s="306">
        <v>9</v>
      </c>
      <c r="H28" s="54" t="s">
        <v>78</v>
      </c>
      <c r="I28" s="307">
        <v>15610</v>
      </c>
    </row>
    <row r="29" spans="1:9" s="301" customFormat="1" ht="12">
      <c r="A29" s="54" t="s">
        <v>67</v>
      </c>
      <c r="B29" s="312">
        <v>2</v>
      </c>
      <c r="C29" s="305">
        <v>2</v>
      </c>
      <c r="D29" s="305">
        <v>0</v>
      </c>
      <c r="E29" s="305">
        <v>2</v>
      </c>
      <c r="F29" s="306">
        <v>0</v>
      </c>
      <c r="H29" s="54" t="s">
        <v>67</v>
      </c>
      <c r="I29" s="307">
        <v>15604</v>
      </c>
    </row>
    <row r="30" spans="1:9" s="301" customFormat="1" ht="12">
      <c r="A30" s="54" t="s">
        <v>68</v>
      </c>
      <c r="B30" s="312">
        <v>12</v>
      </c>
      <c r="C30" s="305">
        <v>10</v>
      </c>
      <c r="D30" s="305">
        <v>9</v>
      </c>
      <c r="E30" s="313">
        <v>0</v>
      </c>
      <c r="F30" s="306">
        <v>1</v>
      </c>
      <c r="H30" s="54" t="s">
        <v>68</v>
      </c>
      <c r="I30" s="307">
        <v>15588</v>
      </c>
    </row>
    <row r="31" spans="1:9" s="301" customFormat="1" ht="12">
      <c r="A31" s="54" t="s">
        <v>69</v>
      </c>
      <c r="B31" s="312">
        <v>0</v>
      </c>
      <c r="C31" s="305">
        <v>0</v>
      </c>
      <c r="D31" s="305">
        <v>0</v>
      </c>
      <c r="E31" s="305">
        <v>0</v>
      </c>
      <c r="F31" s="306">
        <v>0</v>
      </c>
      <c r="H31" s="54" t="s">
        <v>69</v>
      </c>
      <c r="I31" s="307">
        <v>15591</v>
      </c>
    </row>
    <row r="32" spans="1:9" s="301" customFormat="1" ht="12">
      <c r="A32" s="54" t="s">
        <v>70</v>
      </c>
      <c r="B32" s="312">
        <v>1131</v>
      </c>
      <c r="C32" s="305">
        <v>1131</v>
      </c>
      <c r="D32" s="305">
        <v>0</v>
      </c>
      <c r="E32" s="305">
        <v>1131</v>
      </c>
      <c r="F32" s="306">
        <v>0</v>
      </c>
      <c r="H32" s="54" t="s">
        <v>70</v>
      </c>
      <c r="I32" s="307">
        <v>34</v>
      </c>
    </row>
    <row r="33" spans="1:9" s="301" customFormat="1" ht="12">
      <c r="A33" s="54" t="s">
        <v>71</v>
      </c>
      <c r="B33" s="312">
        <v>0</v>
      </c>
      <c r="C33" s="305">
        <v>0</v>
      </c>
      <c r="D33" s="305">
        <v>0</v>
      </c>
      <c r="E33" s="305">
        <v>0</v>
      </c>
      <c r="F33" s="306">
        <v>0</v>
      </c>
      <c r="H33" s="54" t="s">
        <v>71</v>
      </c>
      <c r="I33" s="307">
        <v>34</v>
      </c>
    </row>
    <row r="34" spans="1:9" s="301" customFormat="1" ht="12">
      <c r="A34" s="54" t="s">
        <v>72</v>
      </c>
      <c r="B34" s="312">
        <v>0</v>
      </c>
      <c r="C34" s="305">
        <v>0</v>
      </c>
      <c r="D34" s="305">
        <v>0</v>
      </c>
      <c r="E34" s="305">
        <v>0</v>
      </c>
      <c r="F34" s="306">
        <v>0</v>
      </c>
      <c r="H34" s="54" t="s">
        <v>72</v>
      </c>
      <c r="I34" s="307">
        <v>34</v>
      </c>
    </row>
    <row r="35" spans="1:9" s="301" customFormat="1" ht="12">
      <c r="A35" s="54" t="s">
        <v>73</v>
      </c>
      <c r="B35" s="312">
        <v>0</v>
      </c>
      <c r="C35" s="305">
        <v>0</v>
      </c>
      <c r="D35" s="305">
        <v>0</v>
      </c>
      <c r="E35" s="305">
        <v>0</v>
      </c>
      <c r="F35" s="306">
        <v>0</v>
      </c>
      <c r="H35" s="54" t="s">
        <v>73</v>
      </c>
      <c r="I35" s="307">
        <v>34</v>
      </c>
    </row>
    <row r="36" spans="1:9" s="301" customFormat="1" ht="12">
      <c r="A36" s="54" t="s">
        <v>74</v>
      </c>
      <c r="B36" s="312">
        <v>0</v>
      </c>
      <c r="C36" s="305">
        <v>0</v>
      </c>
      <c r="D36" s="305">
        <v>0</v>
      </c>
      <c r="E36" s="305">
        <v>0</v>
      </c>
      <c r="F36" s="306">
        <v>0</v>
      </c>
      <c r="H36" s="54" t="s">
        <v>74</v>
      </c>
      <c r="I36" s="307">
        <v>34</v>
      </c>
    </row>
    <row r="37" spans="1:9" s="301" customFormat="1" ht="12">
      <c r="A37" s="54" t="s">
        <v>75</v>
      </c>
      <c r="B37" s="312">
        <v>0</v>
      </c>
      <c r="C37" s="305">
        <v>0</v>
      </c>
      <c r="D37" s="305">
        <v>0</v>
      </c>
      <c r="E37" s="305">
        <v>0</v>
      </c>
      <c r="F37" s="306">
        <v>0</v>
      </c>
      <c r="H37" s="54" t="s">
        <v>75</v>
      </c>
      <c r="I37" s="307">
        <v>34</v>
      </c>
    </row>
    <row r="38" spans="1:9" s="301" customFormat="1" ht="12">
      <c r="A38" s="54" t="s">
        <v>203</v>
      </c>
      <c r="B38" s="312">
        <v>0</v>
      </c>
      <c r="C38" s="305">
        <v>0</v>
      </c>
      <c r="D38" s="305">
        <v>0</v>
      </c>
      <c r="E38" s="305">
        <v>0</v>
      </c>
      <c r="F38" s="306">
        <v>0</v>
      </c>
      <c r="H38" s="54" t="s">
        <v>203</v>
      </c>
      <c r="I38" s="307">
        <v>33</v>
      </c>
    </row>
    <row r="39" spans="1:9" s="301" customFormat="1" ht="12">
      <c r="A39" s="54" t="s">
        <v>77</v>
      </c>
      <c r="B39" s="312">
        <v>0</v>
      </c>
      <c r="C39" s="305">
        <v>0</v>
      </c>
      <c r="D39" s="305">
        <v>0</v>
      </c>
      <c r="E39" s="305">
        <v>0</v>
      </c>
      <c r="F39" s="306">
        <v>0</v>
      </c>
      <c r="H39" s="54" t="s">
        <v>77</v>
      </c>
      <c r="I39" s="307">
        <v>33</v>
      </c>
    </row>
    <row r="40" spans="1:9" s="301" customFormat="1" ht="12.75" thickBot="1">
      <c r="A40" s="58" t="s">
        <v>78</v>
      </c>
      <c r="B40" s="314">
        <v>0</v>
      </c>
      <c r="C40" s="315">
        <v>0</v>
      </c>
      <c r="D40" s="315">
        <v>0</v>
      </c>
      <c r="E40" s="315">
        <v>0</v>
      </c>
      <c r="F40" s="316">
        <v>0</v>
      </c>
      <c r="H40" s="58" t="s">
        <v>78</v>
      </c>
      <c r="I40" s="317">
        <v>33</v>
      </c>
    </row>
    <row r="41" spans="1:9" ht="12">
      <c r="A41" s="84" t="s">
        <v>204</v>
      </c>
      <c r="B41" s="29"/>
      <c r="C41" s="29"/>
      <c r="D41" s="29"/>
      <c r="E41" s="29"/>
      <c r="F41" s="29"/>
      <c r="G41" s="29"/>
      <c r="H41" s="29"/>
      <c r="I41" s="29"/>
    </row>
    <row r="42" spans="1:9" ht="12">
      <c r="A42" s="84" t="s">
        <v>205</v>
      </c>
      <c r="B42" s="29"/>
      <c r="C42" s="29"/>
      <c r="D42" s="29"/>
      <c r="E42" s="29"/>
      <c r="F42" s="29"/>
      <c r="G42" s="29"/>
      <c r="H42" s="29"/>
      <c r="I42" s="29"/>
    </row>
    <row r="43" spans="1:9" ht="12">
      <c r="A43" s="84" t="s">
        <v>206</v>
      </c>
      <c r="B43" s="29"/>
      <c r="C43" s="29"/>
      <c r="D43" s="29"/>
      <c r="E43" s="29"/>
      <c r="F43" s="29"/>
      <c r="G43" s="29"/>
      <c r="H43" s="29"/>
      <c r="I43" s="29"/>
    </row>
    <row r="44" spans="1:9" ht="12">
      <c r="A44" s="84" t="s">
        <v>207</v>
      </c>
      <c r="B44" s="29"/>
      <c r="C44" s="29"/>
      <c r="D44" s="29"/>
      <c r="E44" s="29"/>
      <c r="F44" s="29"/>
      <c r="G44" s="29"/>
      <c r="H44" s="29"/>
      <c r="I44" s="29"/>
    </row>
    <row r="45" spans="1:9" ht="12">
      <c r="A45" s="84" t="s">
        <v>208</v>
      </c>
      <c r="B45" s="29"/>
      <c r="C45" s="29"/>
      <c r="D45" s="29"/>
      <c r="E45" s="29"/>
      <c r="F45" s="29"/>
      <c r="G45" s="29"/>
      <c r="H45" s="29"/>
      <c r="I45" s="29"/>
    </row>
    <row r="46" spans="1:9" ht="12">
      <c r="A46" s="84"/>
      <c r="B46" s="29"/>
      <c r="C46" s="29"/>
      <c r="D46" s="29"/>
      <c r="E46" s="29"/>
      <c r="F46" s="29"/>
      <c r="G46" s="29"/>
      <c r="H46" s="29"/>
      <c r="I46" s="29"/>
    </row>
    <row r="47" spans="1:9" ht="12">
      <c r="A47" s="84"/>
      <c r="B47" s="29"/>
      <c r="C47" s="29"/>
      <c r="D47" s="29"/>
      <c r="E47" s="29"/>
      <c r="F47" s="29"/>
      <c r="G47" s="29"/>
      <c r="H47" s="29"/>
      <c r="I47" s="29"/>
    </row>
    <row r="48" spans="1:9" ht="12">
      <c r="A48" s="84"/>
      <c r="B48" s="29"/>
      <c r="C48" s="29"/>
      <c r="D48" s="29"/>
      <c r="E48" s="29"/>
      <c r="F48" s="29"/>
      <c r="G48" s="29"/>
      <c r="H48" s="29"/>
      <c r="I48" s="29"/>
    </row>
    <row r="49" spans="1:9" ht="12">
      <c r="A49" s="84"/>
      <c r="B49" s="29"/>
      <c r="C49" s="29"/>
      <c r="D49" s="29"/>
      <c r="E49" s="29"/>
      <c r="F49" s="29"/>
      <c r="G49" s="29"/>
      <c r="H49" s="29"/>
      <c r="I49" s="29"/>
    </row>
    <row r="50" spans="1:9" ht="12">
      <c r="A50" s="84"/>
      <c r="B50" s="29"/>
      <c r="C50" s="29"/>
      <c r="D50" s="29"/>
      <c r="E50" s="29"/>
      <c r="F50" s="29"/>
      <c r="G50" s="29"/>
      <c r="H50" s="29"/>
      <c r="I50" s="29"/>
    </row>
  </sheetData>
  <sheetProtection/>
  <mergeCells count="7">
    <mergeCell ref="A1:I1"/>
    <mergeCell ref="A2:I2"/>
    <mergeCell ref="B5:B7"/>
    <mergeCell ref="H5:H7"/>
    <mergeCell ref="I5:I7"/>
    <mergeCell ref="C6:C7"/>
    <mergeCell ref="F6:F7"/>
  </mergeCells>
  <printOptions/>
  <pageMargins left="0.7874015748031497" right="0.7874015748031497" top="0.5118110236220472" bottom="0.984251968503937" header="0.5118110236220472" footer="0.5118110236220472"/>
  <pageSetup fitToHeight="1" fitToWidth="1" horizontalDpi="600" verticalDpi="600" orientation="landscape"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N105"/>
  <sheetViews>
    <sheetView view="pageBreakPreview" zoomScaleNormal="80" zoomScaleSheetLayoutView="100" zoomScalePageLayoutView="0" workbookViewId="0" topLeftCell="A1">
      <selection activeCell="A1" sqref="A1:N1"/>
    </sheetView>
  </sheetViews>
  <sheetFormatPr defaultColWidth="9.00390625" defaultRowHeight="13.5"/>
  <cols>
    <col min="1" max="1" width="12.125" style="12" customWidth="1"/>
    <col min="2" max="12" width="16.25390625" style="12" customWidth="1"/>
    <col min="13" max="13" width="2.625" style="12" customWidth="1"/>
    <col min="14" max="14" width="16.25390625" style="12" customWidth="1"/>
    <col min="15" max="16384" width="9.00390625" style="12" customWidth="1"/>
  </cols>
  <sheetData>
    <row r="1" spans="1:14" s="2" customFormat="1" ht="17.25">
      <c r="A1" s="1286" t="s">
        <v>209</v>
      </c>
      <c r="B1" s="1286"/>
      <c r="C1" s="1286"/>
      <c r="D1" s="1286"/>
      <c r="E1" s="1286"/>
      <c r="F1" s="1286"/>
      <c r="G1" s="1286"/>
      <c r="H1" s="1286"/>
      <c r="I1" s="1286"/>
      <c r="J1" s="1286"/>
      <c r="K1" s="1286"/>
      <c r="L1" s="1286"/>
      <c r="M1" s="1286"/>
      <c r="N1" s="1286"/>
    </row>
    <row r="2" spans="1:14" s="2" customFormat="1" ht="14.25">
      <c r="A2" s="1287" t="s">
        <v>210</v>
      </c>
      <c r="B2" s="1287"/>
      <c r="C2" s="1287"/>
      <c r="D2" s="1287"/>
      <c r="E2" s="1287"/>
      <c r="F2" s="1287"/>
      <c r="G2" s="1287"/>
      <c r="H2" s="1287"/>
      <c r="I2" s="1287"/>
      <c r="J2" s="1287"/>
      <c r="K2" s="1287"/>
      <c r="L2" s="1287"/>
      <c r="M2" s="1287"/>
      <c r="N2" s="1287"/>
    </row>
    <row r="3" spans="1:14" s="2" customFormat="1" ht="14.25">
      <c r="A3" s="3"/>
      <c r="B3" s="3"/>
      <c r="C3" s="3"/>
      <c r="D3" s="3"/>
      <c r="E3" s="3"/>
      <c r="F3" s="3"/>
      <c r="G3" s="3"/>
      <c r="H3" s="3"/>
      <c r="I3" s="3"/>
      <c r="J3" s="3"/>
      <c r="K3" s="3"/>
      <c r="L3" s="3"/>
      <c r="M3" s="3"/>
      <c r="N3" s="3"/>
    </row>
    <row r="4" spans="1:7" s="2" customFormat="1" ht="14.25" thickBot="1">
      <c r="A4" s="2" t="s">
        <v>211</v>
      </c>
      <c r="B4" s="4"/>
      <c r="C4" s="4"/>
      <c r="D4" s="4"/>
      <c r="E4" s="4"/>
      <c r="F4" s="4"/>
      <c r="G4" s="4"/>
    </row>
    <row r="5" spans="1:14" ht="10.5" customHeight="1">
      <c r="A5" s="318"/>
      <c r="B5" s="1372" t="s">
        <v>46</v>
      </c>
      <c r="C5" s="190"/>
      <c r="D5" s="190"/>
      <c r="E5" s="1291" t="s">
        <v>47</v>
      </c>
      <c r="F5" s="8"/>
      <c r="G5" s="9"/>
      <c r="H5" s="1309" t="s">
        <v>48</v>
      </c>
      <c r="I5" s="10"/>
      <c r="J5" s="10"/>
      <c r="K5" s="10"/>
      <c r="L5" s="11"/>
      <c r="M5" s="242"/>
      <c r="N5" s="1297" t="s">
        <v>167</v>
      </c>
    </row>
    <row r="6" spans="1:14" ht="13.5" customHeight="1">
      <c r="A6" s="319"/>
      <c r="B6" s="1373"/>
      <c r="C6" s="1301" t="s">
        <v>51</v>
      </c>
      <c r="D6" s="1301" t="s">
        <v>212</v>
      </c>
      <c r="E6" s="1292"/>
      <c r="F6" s="1303" t="s">
        <v>54</v>
      </c>
      <c r="G6" s="1284" t="s">
        <v>55</v>
      </c>
      <c r="H6" s="1293"/>
      <c r="I6" s="1282" t="s">
        <v>56</v>
      </c>
      <c r="J6" s="15"/>
      <c r="K6" s="73"/>
      <c r="L6" s="1284" t="s">
        <v>57</v>
      </c>
      <c r="M6" s="242"/>
      <c r="N6" s="1298"/>
    </row>
    <row r="7" spans="1:14" ht="27.75" customHeight="1" thickBot="1">
      <c r="A7" s="319"/>
      <c r="B7" s="1295"/>
      <c r="C7" s="1374"/>
      <c r="D7" s="1307"/>
      <c r="E7" s="1293"/>
      <c r="F7" s="1304"/>
      <c r="G7" s="1305"/>
      <c r="H7" s="1293"/>
      <c r="I7" s="1283"/>
      <c r="J7" s="320" t="s">
        <v>58</v>
      </c>
      <c r="K7" s="75" t="s">
        <v>59</v>
      </c>
      <c r="L7" s="1285"/>
      <c r="M7" s="193"/>
      <c r="N7" s="1298"/>
    </row>
    <row r="8" spans="1:14" s="27" customFormat="1" ht="11.25" thickTop="1">
      <c r="A8" s="185"/>
      <c r="B8" s="194" t="s">
        <v>213</v>
      </c>
      <c r="C8" s="195" t="s">
        <v>213</v>
      </c>
      <c r="D8" s="196" t="s">
        <v>213</v>
      </c>
      <c r="E8" s="197" t="s">
        <v>213</v>
      </c>
      <c r="F8" s="198" t="s">
        <v>213</v>
      </c>
      <c r="G8" s="196" t="s">
        <v>213</v>
      </c>
      <c r="H8" s="197" t="s">
        <v>213</v>
      </c>
      <c r="I8" s="195" t="s">
        <v>213</v>
      </c>
      <c r="J8" s="195" t="s">
        <v>213</v>
      </c>
      <c r="K8" s="195" t="s">
        <v>213</v>
      </c>
      <c r="L8" s="196" t="s">
        <v>213</v>
      </c>
      <c r="M8" s="243"/>
      <c r="N8" s="200" t="s">
        <v>213</v>
      </c>
    </row>
    <row r="9" spans="1:14" s="118" customFormat="1" ht="11.25" customHeight="1">
      <c r="A9" s="321"/>
      <c r="B9" s="78"/>
      <c r="C9" s="202"/>
      <c r="D9" s="245"/>
      <c r="E9" s="246"/>
      <c r="F9" s="244"/>
      <c r="G9" s="245"/>
      <c r="H9" s="246"/>
      <c r="I9" s="202"/>
      <c r="J9" s="244"/>
      <c r="K9" s="202"/>
      <c r="L9" s="247"/>
      <c r="M9" s="248"/>
      <c r="N9" s="247"/>
    </row>
    <row r="10" spans="1:14" s="118" customFormat="1" ht="11.25">
      <c r="A10" s="54" t="s">
        <v>62</v>
      </c>
      <c r="B10" s="322">
        <v>425283793</v>
      </c>
      <c r="C10" s="255">
        <v>75887775</v>
      </c>
      <c r="D10" s="256">
        <v>349396018</v>
      </c>
      <c r="E10" s="323">
        <v>445371155</v>
      </c>
      <c r="F10" s="250">
        <v>309561471</v>
      </c>
      <c r="G10" s="252">
        <v>135809684</v>
      </c>
      <c r="H10" s="324">
        <v>1110859344</v>
      </c>
      <c r="I10" s="254">
        <v>614961544</v>
      </c>
      <c r="J10" s="254">
        <v>191492575</v>
      </c>
      <c r="K10" s="255">
        <v>423468969</v>
      </c>
      <c r="L10" s="256">
        <v>495897800</v>
      </c>
      <c r="M10" s="325"/>
      <c r="N10" s="258">
        <v>59256575</v>
      </c>
    </row>
    <row r="11" spans="1:14" s="118" customFormat="1" ht="11.25">
      <c r="A11" s="54" t="s">
        <v>63</v>
      </c>
      <c r="B11" s="322">
        <v>415368112</v>
      </c>
      <c r="C11" s="255">
        <v>50726317</v>
      </c>
      <c r="D11" s="256">
        <v>364641795</v>
      </c>
      <c r="E11" s="323">
        <v>450015959</v>
      </c>
      <c r="F11" s="250">
        <v>100338931</v>
      </c>
      <c r="G11" s="252">
        <v>349677028</v>
      </c>
      <c r="H11" s="324">
        <v>559673585</v>
      </c>
      <c r="I11" s="254">
        <v>308207985</v>
      </c>
      <c r="J11" s="254">
        <v>74896195</v>
      </c>
      <c r="K11" s="255">
        <v>233311790</v>
      </c>
      <c r="L11" s="256">
        <v>251465600</v>
      </c>
      <c r="M11" s="325"/>
      <c r="N11" s="258">
        <v>24607828</v>
      </c>
    </row>
    <row r="12" spans="1:14" s="118" customFormat="1" ht="11.25">
      <c r="A12" s="54" t="s">
        <v>64</v>
      </c>
      <c r="B12" s="322">
        <v>5049700</v>
      </c>
      <c r="C12" s="255">
        <v>5049700</v>
      </c>
      <c r="D12" s="256">
        <v>0</v>
      </c>
      <c r="E12" s="323">
        <v>9207567</v>
      </c>
      <c r="F12" s="250">
        <v>1212464</v>
      </c>
      <c r="G12" s="252">
        <v>7995103</v>
      </c>
      <c r="H12" s="324">
        <v>24626</v>
      </c>
      <c r="I12" s="254">
        <v>24626</v>
      </c>
      <c r="J12" s="254">
        <v>11626</v>
      </c>
      <c r="K12" s="255">
        <v>13000</v>
      </c>
      <c r="L12" s="256">
        <v>0</v>
      </c>
      <c r="M12" s="325"/>
      <c r="N12" s="258">
        <v>20449961</v>
      </c>
    </row>
    <row r="13" spans="1:14" s="118" customFormat="1" ht="11.25">
      <c r="A13" s="54" t="s">
        <v>65</v>
      </c>
      <c r="B13" s="322">
        <v>12722600</v>
      </c>
      <c r="C13" s="255">
        <v>12722600</v>
      </c>
      <c r="D13" s="256">
        <v>0</v>
      </c>
      <c r="E13" s="323">
        <v>19299648</v>
      </c>
      <c r="F13" s="250">
        <v>12518103</v>
      </c>
      <c r="G13" s="252">
        <v>6781545</v>
      </c>
      <c r="H13" s="324">
        <v>1573046</v>
      </c>
      <c r="I13" s="254">
        <v>1573046</v>
      </c>
      <c r="J13" s="254">
        <v>1563096</v>
      </c>
      <c r="K13" s="255">
        <v>9950</v>
      </c>
      <c r="L13" s="256">
        <v>0</v>
      </c>
      <c r="M13" s="325"/>
      <c r="N13" s="258">
        <v>13896143</v>
      </c>
    </row>
    <row r="14" spans="1:14" s="118" customFormat="1" ht="11.25">
      <c r="A14" s="219" t="s">
        <v>840</v>
      </c>
      <c r="B14" s="326">
        <v>80571053</v>
      </c>
      <c r="C14" s="265">
        <v>10689707</v>
      </c>
      <c r="D14" s="266">
        <v>69881346</v>
      </c>
      <c r="E14" s="327">
        <v>90200369</v>
      </c>
      <c r="F14" s="260">
        <v>13090526</v>
      </c>
      <c r="G14" s="262">
        <v>77109843</v>
      </c>
      <c r="H14" s="328">
        <v>82733736</v>
      </c>
      <c r="I14" s="264">
        <v>55931336</v>
      </c>
      <c r="J14" s="264">
        <v>23106760</v>
      </c>
      <c r="K14" s="265">
        <v>32824576</v>
      </c>
      <c r="L14" s="266">
        <v>26802400</v>
      </c>
      <c r="M14" s="325"/>
      <c r="N14" s="267">
        <v>6954876</v>
      </c>
    </row>
    <row r="15" spans="1:14" s="118" customFormat="1" ht="11.25" customHeight="1">
      <c r="A15" s="321"/>
      <c r="B15" s="322"/>
      <c r="C15" s="255"/>
      <c r="D15" s="256"/>
      <c r="E15" s="323"/>
      <c r="F15" s="250"/>
      <c r="G15" s="252"/>
      <c r="H15" s="324"/>
      <c r="I15" s="254"/>
      <c r="J15" s="254"/>
      <c r="K15" s="255"/>
      <c r="L15" s="256"/>
      <c r="M15" s="325"/>
      <c r="N15" s="258"/>
    </row>
    <row r="16" spans="1:14" s="118" customFormat="1" ht="11.25">
      <c r="A16" s="54" t="s">
        <v>66</v>
      </c>
      <c r="B16" s="322">
        <v>417200</v>
      </c>
      <c r="C16" s="255">
        <v>417200</v>
      </c>
      <c r="D16" s="256">
        <v>0</v>
      </c>
      <c r="E16" s="323">
        <v>621644</v>
      </c>
      <c r="F16" s="250">
        <v>221508</v>
      </c>
      <c r="G16" s="252">
        <v>400136</v>
      </c>
      <c r="H16" s="324">
        <v>0</v>
      </c>
      <c r="I16" s="254">
        <v>0</v>
      </c>
      <c r="J16" s="254">
        <v>0</v>
      </c>
      <c r="K16" s="255">
        <v>0</v>
      </c>
      <c r="L16" s="256">
        <v>0</v>
      </c>
      <c r="M16" s="80"/>
      <c r="N16" s="258">
        <v>20449961</v>
      </c>
    </row>
    <row r="17" spans="1:14" s="118" customFormat="1" ht="11.25">
      <c r="A17" s="54" t="s">
        <v>67</v>
      </c>
      <c r="B17" s="322">
        <v>1334944</v>
      </c>
      <c r="C17" s="255">
        <v>1334944</v>
      </c>
      <c r="D17" s="256">
        <v>0</v>
      </c>
      <c r="E17" s="323">
        <v>314738</v>
      </c>
      <c r="F17" s="250">
        <v>76466</v>
      </c>
      <c r="G17" s="252">
        <v>238272</v>
      </c>
      <c r="H17" s="324">
        <v>0</v>
      </c>
      <c r="I17" s="254">
        <v>0</v>
      </c>
      <c r="J17" s="254">
        <v>0</v>
      </c>
      <c r="K17" s="255">
        <v>0</v>
      </c>
      <c r="L17" s="256">
        <v>0</v>
      </c>
      <c r="M17" s="80"/>
      <c r="N17" s="258">
        <v>21480397</v>
      </c>
    </row>
    <row r="18" spans="1:14" s="118" customFormat="1" ht="11.25">
      <c r="A18" s="54" t="s">
        <v>68</v>
      </c>
      <c r="B18" s="322">
        <v>627444</v>
      </c>
      <c r="C18" s="255">
        <v>627444</v>
      </c>
      <c r="D18" s="256">
        <v>0</v>
      </c>
      <c r="E18" s="323">
        <v>370125</v>
      </c>
      <c r="F18" s="250">
        <v>50535</v>
      </c>
      <c r="G18" s="252">
        <v>319590</v>
      </c>
      <c r="H18" s="324">
        <v>0</v>
      </c>
      <c r="I18" s="254">
        <v>0</v>
      </c>
      <c r="J18" s="254">
        <v>0</v>
      </c>
      <c r="K18" s="255">
        <v>0</v>
      </c>
      <c r="L18" s="256">
        <v>0</v>
      </c>
      <c r="M18" s="80"/>
      <c r="N18" s="258">
        <v>21741716</v>
      </c>
    </row>
    <row r="19" spans="1:14" s="118" customFormat="1" ht="11.25">
      <c r="A19" s="54" t="s">
        <v>69</v>
      </c>
      <c r="B19" s="322">
        <v>97412</v>
      </c>
      <c r="C19" s="255">
        <v>97412</v>
      </c>
      <c r="D19" s="256">
        <v>0</v>
      </c>
      <c r="E19" s="323">
        <v>453859</v>
      </c>
      <c r="F19" s="250">
        <v>10700</v>
      </c>
      <c r="G19" s="252">
        <v>443159</v>
      </c>
      <c r="H19" s="324">
        <v>0</v>
      </c>
      <c r="I19" s="254">
        <v>0</v>
      </c>
      <c r="J19" s="254">
        <v>0</v>
      </c>
      <c r="K19" s="255">
        <v>0</v>
      </c>
      <c r="L19" s="256">
        <v>0</v>
      </c>
      <c r="M19" s="80"/>
      <c r="N19" s="258">
        <v>21394269</v>
      </c>
    </row>
    <row r="20" spans="1:14" s="118" customFormat="1" ht="11.25">
      <c r="A20" s="54" t="s">
        <v>70</v>
      </c>
      <c r="B20" s="322">
        <v>212809</v>
      </c>
      <c r="C20" s="255">
        <v>212809</v>
      </c>
      <c r="D20" s="256">
        <v>0</v>
      </c>
      <c r="E20" s="323">
        <v>12478337</v>
      </c>
      <c r="F20" s="250">
        <v>12054098</v>
      </c>
      <c r="G20" s="252">
        <v>424239</v>
      </c>
      <c r="H20" s="324">
        <v>0</v>
      </c>
      <c r="I20" s="254">
        <v>0</v>
      </c>
      <c r="J20" s="254">
        <v>0</v>
      </c>
      <c r="K20" s="255">
        <v>0</v>
      </c>
      <c r="L20" s="256">
        <v>0</v>
      </c>
      <c r="M20" s="80"/>
      <c r="N20" s="258">
        <v>9128741</v>
      </c>
    </row>
    <row r="21" spans="1:14" s="118" customFormat="1" ht="11.25">
      <c r="A21" s="54" t="s">
        <v>71</v>
      </c>
      <c r="B21" s="322">
        <v>148001</v>
      </c>
      <c r="C21" s="255">
        <v>148001</v>
      </c>
      <c r="D21" s="256">
        <v>0</v>
      </c>
      <c r="E21" s="323">
        <v>560529</v>
      </c>
      <c r="F21" s="250">
        <v>62954</v>
      </c>
      <c r="G21" s="252">
        <v>497575</v>
      </c>
      <c r="H21" s="324">
        <v>0</v>
      </c>
      <c r="I21" s="254">
        <v>0</v>
      </c>
      <c r="J21" s="254">
        <v>0</v>
      </c>
      <c r="K21" s="255">
        <v>0</v>
      </c>
      <c r="L21" s="256">
        <v>0</v>
      </c>
      <c r="M21" s="80"/>
      <c r="N21" s="258">
        <v>8716213</v>
      </c>
    </row>
    <row r="22" spans="1:14" s="118" customFormat="1" ht="11.25">
      <c r="A22" s="54" t="s">
        <v>72</v>
      </c>
      <c r="B22" s="322">
        <v>253670</v>
      </c>
      <c r="C22" s="255">
        <v>253670</v>
      </c>
      <c r="D22" s="256">
        <v>0</v>
      </c>
      <c r="E22" s="323">
        <v>448717</v>
      </c>
      <c r="F22" s="250">
        <v>19200</v>
      </c>
      <c r="G22" s="252">
        <v>429517</v>
      </c>
      <c r="H22" s="324">
        <v>48075</v>
      </c>
      <c r="I22" s="254">
        <v>48075</v>
      </c>
      <c r="J22" s="254">
        <v>48075</v>
      </c>
      <c r="K22" s="255">
        <v>0</v>
      </c>
      <c r="L22" s="256">
        <v>0</v>
      </c>
      <c r="M22" s="80"/>
      <c r="N22" s="258">
        <v>8521166</v>
      </c>
    </row>
    <row r="23" spans="1:14" s="118" customFormat="1" ht="11.25">
      <c r="A23" s="54" t="s">
        <v>73</v>
      </c>
      <c r="B23" s="322">
        <v>561606</v>
      </c>
      <c r="C23" s="255">
        <v>561606</v>
      </c>
      <c r="D23" s="256">
        <v>0</v>
      </c>
      <c r="E23" s="323">
        <v>911317</v>
      </c>
      <c r="F23" s="250">
        <v>57471</v>
      </c>
      <c r="G23" s="252">
        <v>853846</v>
      </c>
      <c r="H23" s="324">
        <v>688950</v>
      </c>
      <c r="I23" s="254">
        <v>688950</v>
      </c>
      <c r="J23" s="254">
        <v>679000</v>
      </c>
      <c r="K23" s="255">
        <v>9950</v>
      </c>
      <c r="L23" s="256">
        <v>0</v>
      </c>
      <c r="M23" s="80"/>
      <c r="N23" s="258">
        <v>8171455</v>
      </c>
    </row>
    <row r="24" spans="1:14" s="118" customFormat="1" ht="11.25">
      <c r="A24" s="54" t="s">
        <v>74</v>
      </c>
      <c r="B24" s="322">
        <v>1193221</v>
      </c>
      <c r="C24" s="255">
        <v>1193221</v>
      </c>
      <c r="D24" s="256">
        <v>0</v>
      </c>
      <c r="E24" s="323">
        <v>646145</v>
      </c>
      <c r="F24" s="250">
        <v>35000</v>
      </c>
      <c r="G24" s="252">
        <v>611145</v>
      </c>
      <c r="H24" s="324">
        <v>14000</v>
      </c>
      <c r="I24" s="254">
        <v>14000</v>
      </c>
      <c r="J24" s="254">
        <v>14000</v>
      </c>
      <c r="K24" s="255">
        <v>0</v>
      </c>
      <c r="L24" s="256">
        <v>0</v>
      </c>
      <c r="M24" s="80"/>
      <c r="N24" s="258">
        <v>8718531</v>
      </c>
    </row>
    <row r="25" spans="1:14" s="118" customFormat="1" ht="11.25">
      <c r="A25" s="54" t="s">
        <v>75</v>
      </c>
      <c r="B25" s="322">
        <v>189365</v>
      </c>
      <c r="C25" s="255">
        <v>189365</v>
      </c>
      <c r="D25" s="256">
        <v>0</v>
      </c>
      <c r="E25" s="323">
        <v>405647</v>
      </c>
      <c r="F25" s="250">
        <v>35912</v>
      </c>
      <c r="G25" s="252">
        <v>369735</v>
      </c>
      <c r="H25" s="324">
        <v>14000</v>
      </c>
      <c r="I25" s="254">
        <v>14000</v>
      </c>
      <c r="J25" s="254">
        <v>14000</v>
      </c>
      <c r="K25" s="255">
        <v>0</v>
      </c>
      <c r="L25" s="256">
        <v>0</v>
      </c>
      <c r="M25" s="80"/>
      <c r="N25" s="258">
        <v>8502249</v>
      </c>
    </row>
    <row r="26" spans="1:14" s="118" customFormat="1" ht="11.25">
      <c r="A26" s="54" t="s">
        <v>76</v>
      </c>
      <c r="B26" s="322">
        <v>336860</v>
      </c>
      <c r="C26" s="255">
        <v>336860</v>
      </c>
      <c r="D26" s="256">
        <v>0</v>
      </c>
      <c r="E26" s="323">
        <v>230920</v>
      </c>
      <c r="F26" s="250">
        <v>0</v>
      </c>
      <c r="G26" s="252">
        <v>230920</v>
      </c>
      <c r="H26" s="324">
        <v>0</v>
      </c>
      <c r="I26" s="254">
        <v>0</v>
      </c>
      <c r="J26" s="254">
        <v>0</v>
      </c>
      <c r="K26" s="255">
        <v>0</v>
      </c>
      <c r="L26" s="256">
        <v>0</v>
      </c>
      <c r="M26" s="80"/>
      <c r="N26" s="258">
        <v>8608189</v>
      </c>
    </row>
    <row r="27" spans="1:14" s="118" customFormat="1" ht="11.25">
      <c r="A27" s="54" t="s">
        <v>77</v>
      </c>
      <c r="B27" s="322">
        <v>6757206</v>
      </c>
      <c r="C27" s="255">
        <v>6757206</v>
      </c>
      <c r="D27" s="256">
        <v>0</v>
      </c>
      <c r="E27" s="323">
        <v>2182248</v>
      </c>
      <c r="F27" s="250">
        <v>91743</v>
      </c>
      <c r="G27" s="252">
        <v>2090505</v>
      </c>
      <c r="H27" s="324">
        <v>806451</v>
      </c>
      <c r="I27" s="254">
        <v>806451</v>
      </c>
      <c r="J27" s="254">
        <v>806451</v>
      </c>
      <c r="K27" s="255">
        <v>0</v>
      </c>
      <c r="L27" s="256">
        <v>0</v>
      </c>
      <c r="M27" s="80"/>
      <c r="N27" s="258">
        <v>13183147</v>
      </c>
    </row>
    <row r="28" spans="1:14" s="118" customFormat="1" ht="11.25">
      <c r="A28" s="54" t="s">
        <v>78</v>
      </c>
      <c r="B28" s="322">
        <v>1010062</v>
      </c>
      <c r="C28" s="255">
        <v>1010062</v>
      </c>
      <c r="D28" s="256">
        <v>0</v>
      </c>
      <c r="E28" s="323">
        <v>297066</v>
      </c>
      <c r="F28" s="250">
        <v>24024</v>
      </c>
      <c r="G28" s="252">
        <v>273042</v>
      </c>
      <c r="H28" s="324">
        <v>1570</v>
      </c>
      <c r="I28" s="254">
        <v>1570</v>
      </c>
      <c r="J28" s="254">
        <v>1570</v>
      </c>
      <c r="K28" s="255">
        <v>0</v>
      </c>
      <c r="L28" s="256">
        <v>0</v>
      </c>
      <c r="M28" s="80"/>
      <c r="N28" s="258">
        <v>13896143</v>
      </c>
    </row>
    <row r="29" spans="1:14" s="118" customFormat="1" ht="11.25">
      <c r="A29" s="54" t="s">
        <v>67</v>
      </c>
      <c r="B29" s="322">
        <v>2478033</v>
      </c>
      <c r="C29" s="255">
        <v>406000</v>
      </c>
      <c r="D29" s="256">
        <v>2072033</v>
      </c>
      <c r="E29" s="323">
        <v>1049906</v>
      </c>
      <c r="F29" s="250">
        <v>186750</v>
      </c>
      <c r="G29" s="252">
        <v>863156</v>
      </c>
      <c r="H29" s="324">
        <v>6958300</v>
      </c>
      <c r="I29" s="254">
        <v>3503700</v>
      </c>
      <c r="J29" s="254">
        <v>106400</v>
      </c>
      <c r="K29" s="255">
        <v>3397300</v>
      </c>
      <c r="L29" s="256">
        <v>3454600</v>
      </c>
      <c r="M29" s="80"/>
      <c r="N29" s="258">
        <v>15324270</v>
      </c>
    </row>
    <row r="30" spans="1:14" s="118" customFormat="1" ht="11.25">
      <c r="A30" s="54" t="s">
        <v>68</v>
      </c>
      <c r="B30" s="322">
        <v>12975</v>
      </c>
      <c r="C30" s="255">
        <v>12975</v>
      </c>
      <c r="D30" s="256">
        <v>0</v>
      </c>
      <c r="E30" s="323">
        <v>1293622</v>
      </c>
      <c r="F30" s="250">
        <v>263346</v>
      </c>
      <c r="G30" s="252">
        <v>1030276</v>
      </c>
      <c r="H30" s="324">
        <v>4027700</v>
      </c>
      <c r="I30" s="254">
        <v>2046500</v>
      </c>
      <c r="J30" s="254">
        <v>69300</v>
      </c>
      <c r="K30" s="255">
        <v>1977200</v>
      </c>
      <c r="L30" s="256">
        <v>1981200</v>
      </c>
      <c r="M30" s="80"/>
      <c r="N30" s="258">
        <v>14043623</v>
      </c>
    </row>
    <row r="31" spans="1:14" s="118" customFormat="1" ht="11.25">
      <c r="A31" s="54" t="s">
        <v>69</v>
      </c>
      <c r="B31" s="322">
        <v>198000</v>
      </c>
      <c r="C31" s="255">
        <v>198000</v>
      </c>
      <c r="D31" s="256">
        <v>0</v>
      </c>
      <c r="E31" s="323">
        <v>2792942</v>
      </c>
      <c r="F31" s="250">
        <v>2019621</v>
      </c>
      <c r="G31" s="252">
        <v>773321</v>
      </c>
      <c r="H31" s="324">
        <v>1883800</v>
      </c>
      <c r="I31" s="254">
        <v>984800</v>
      </c>
      <c r="J31" s="254">
        <v>95700</v>
      </c>
      <c r="K31" s="255">
        <v>889100</v>
      </c>
      <c r="L31" s="256">
        <v>899000</v>
      </c>
      <c r="M31" s="80"/>
      <c r="N31" s="258">
        <v>11448681</v>
      </c>
    </row>
    <row r="32" spans="1:14" s="118" customFormat="1" ht="11.25">
      <c r="A32" s="54" t="s">
        <v>70</v>
      </c>
      <c r="B32" s="322">
        <v>38484521</v>
      </c>
      <c r="C32" s="255">
        <v>916161</v>
      </c>
      <c r="D32" s="256">
        <v>37568360</v>
      </c>
      <c r="E32" s="323">
        <v>19143122</v>
      </c>
      <c r="F32" s="250">
        <v>129670</v>
      </c>
      <c r="G32" s="252">
        <v>19013452</v>
      </c>
      <c r="H32" s="324">
        <v>18505069</v>
      </c>
      <c r="I32" s="254">
        <v>11909669</v>
      </c>
      <c r="J32" s="254">
        <v>4929462</v>
      </c>
      <c r="K32" s="255">
        <v>6980207</v>
      </c>
      <c r="L32" s="256">
        <v>6595400</v>
      </c>
      <c r="M32" s="80"/>
      <c r="N32" s="258">
        <v>30790080</v>
      </c>
    </row>
    <row r="33" spans="1:14" s="118" customFormat="1" ht="11.25">
      <c r="A33" s="54" t="s">
        <v>71</v>
      </c>
      <c r="B33" s="322">
        <v>2825762</v>
      </c>
      <c r="C33" s="255">
        <v>2825762</v>
      </c>
      <c r="D33" s="256">
        <v>0</v>
      </c>
      <c r="E33" s="323">
        <v>25948800</v>
      </c>
      <c r="F33" s="250">
        <v>5559551</v>
      </c>
      <c r="G33" s="252">
        <v>20389249</v>
      </c>
      <c r="H33" s="324">
        <v>23640149</v>
      </c>
      <c r="I33" s="254">
        <v>14911349</v>
      </c>
      <c r="J33" s="254">
        <v>3316234</v>
      </c>
      <c r="K33" s="255">
        <v>11595115</v>
      </c>
      <c r="L33" s="256">
        <v>8728800</v>
      </c>
      <c r="M33" s="80"/>
      <c r="N33" s="258">
        <v>10353091</v>
      </c>
    </row>
    <row r="34" spans="1:14" s="118" customFormat="1" ht="11.25">
      <c r="A34" s="54" t="s">
        <v>72</v>
      </c>
      <c r="B34" s="322">
        <v>86101</v>
      </c>
      <c r="C34" s="255">
        <v>86101</v>
      </c>
      <c r="D34" s="256">
        <v>0</v>
      </c>
      <c r="E34" s="323">
        <v>330225</v>
      </c>
      <c r="F34" s="250">
        <v>56700</v>
      </c>
      <c r="G34" s="252">
        <v>273525</v>
      </c>
      <c r="H34" s="324">
        <v>0</v>
      </c>
      <c r="I34" s="254">
        <v>0</v>
      </c>
      <c r="J34" s="254">
        <v>0</v>
      </c>
      <c r="K34" s="255">
        <v>0</v>
      </c>
      <c r="L34" s="256">
        <v>0</v>
      </c>
      <c r="M34" s="80"/>
      <c r="N34" s="258">
        <v>10110967</v>
      </c>
    </row>
    <row r="35" spans="1:14" s="118" customFormat="1" ht="11.25">
      <c r="A35" s="54" t="s">
        <v>73</v>
      </c>
      <c r="B35" s="322">
        <v>53000</v>
      </c>
      <c r="C35" s="255">
        <v>53000</v>
      </c>
      <c r="D35" s="256">
        <v>0</v>
      </c>
      <c r="E35" s="323">
        <v>2222507</v>
      </c>
      <c r="F35" s="250">
        <v>1759601</v>
      </c>
      <c r="G35" s="252">
        <v>462906</v>
      </c>
      <c r="H35" s="324">
        <v>0</v>
      </c>
      <c r="I35" s="254">
        <v>0</v>
      </c>
      <c r="J35" s="254">
        <v>0</v>
      </c>
      <c r="K35" s="255">
        <v>0</v>
      </c>
      <c r="L35" s="256">
        <v>0</v>
      </c>
      <c r="M35" s="80"/>
      <c r="N35" s="258">
        <v>7941460</v>
      </c>
    </row>
    <row r="36" spans="1:14" s="118" customFormat="1" ht="11.25">
      <c r="A36" s="54" t="s">
        <v>74</v>
      </c>
      <c r="B36" s="322">
        <v>2480309</v>
      </c>
      <c r="C36" s="255">
        <v>2480309</v>
      </c>
      <c r="D36" s="256">
        <v>0</v>
      </c>
      <c r="E36" s="323">
        <v>365648</v>
      </c>
      <c r="F36" s="250">
        <v>9302</v>
      </c>
      <c r="G36" s="252">
        <v>356346</v>
      </c>
      <c r="H36" s="324">
        <v>0</v>
      </c>
      <c r="I36" s="254">
        <v>0</v>
      </c>
      <c r="J36" s="254">
        <v>0</v>
      </c>
      <c r="K36" s="255">
        <v>0</v>
      </c>
      <c r="L36" s="256">
        <v>0</v>
      </c>
      <c r="M36" s="80"/>
      <c r="N36" s="258">
        <v>10056121</v>
      </c>
    </row>
    <row r="37" spans="1:14" s="118" customFormat="1" ht="11.25">
      <c r="A37" s="54" t="s">
        <v>75</v>
      </c>
      <c r="B37" s="322">
        <v>1412515</v>
      </c>
      <c r="C37" s="255">
        <v>1412515</v>
      </c>
      <c r="D37" s="256">
        <v>0</v>
      </c>
      <c r="E37" s="323">
        <v>2801322</v>
      </c>
      <c r="F37" s="250">
        <v>4613</v>
      </c>
      <c r="G37" s="252">
        <v>2796709</v>
      </c>
      <c r="H37" s="324">
        <v>2525000</v>
      </c>
      <c r="I37" s="254">
        <v>2525000</v>
      </c>
      <c r="J37" s="254">
        <v>2525000</v>
      </c>
      <c r="K37" s="255">
        <v>0</v>
      </c>
      <c r="L37" s="256">
        <v>0</v>
      </c>
      <c r="M37" s="80"/>
      <c r="N37" s="258">
        <v>8667314</v>
      </c>
    </row>
    <row r="38" spans="1:14" s="118" customFormat="1" ht="11.25">
      <c r="A38" s="54" t="s">
        <v>203</v>
      </c>
      <c r="B38" s="322">
        <v>30369379</v>
      </c>
      <c r="C38" s="255">
        <v>128426</v>
      </c>
      <c r="D38" s="256">
        <v>30240953</v>
      </c>
      <c r="E38" s="323">
        <v>5537760</v>
      </c>
      <c r="F38" s="250">
        <v>103000</v>
      </c>
      <c r="G38" s="252">
        <v>5434760</v>
      </c>
      <c r="H38" s="324">
        <v>16522922</v>
      </c>
      <c r="I38" s="254">
        <v>13446122</v>
      </c>
      <c r="J38" s="254">
        <v>10461461</v>
      </c>
      <c r="K38" s="255">
        <v>2984661</v>
      </c>
      <c r="L38" s="256">
        <v>3076800</v>
      </c>
      <c r="M38" s="80"/>
      <c r="N38" s="258">
        <v>33498933</v>
      </c>
    </row>
    <row r="39" spans="1:14" s="118" customFormat="1" ht="11.25">
      <c r="A39" s="54" t="s">
        <v>77</v>
      </c>
      <c r="B39" s="322">
        <v>601667</v>
      </c>
      <c r="C39" s="255">
        <v>601667</v>
      </c>
      <c r="D39" s="256">
        <v>0</v>
      </c>
      <c r="E39" s="323">
        <v>4947234</v>
      </c>
      <c r="F39" s="250">
        <v>19850</v>
      </c>
      <c r="G39" s="252">
        <v>4927384</v>
      </c>
      <c r="H39" s="324">
        <v>6171752</v>
      </c>
      <c r="I39" s="254">
        <v>4609152</v>
      </c>
      <c r="J39" s="254">
        <v>1471459</v>
      </c>
      <c r="K39" s="255">
        <v>3137693</v>
      </c>
      <c r="L39" s="256">
        <v>1562600</v>
      </c>
      <c r="M39" s="80"/>
      <c r="N39" s="258">
        <v>29153366</v>
      </c>
    </row>
    <row r="40" spans="1:14" s="118" customFormat="1" ht="12" thickBot="1">
      <c r="A40" s="58" t="s">
        <v>78</v>
      </c>
      <c r="B40" s="329">
        <v>1568791</v>
      </c>
      <c r="C40" s="276">
        <v>1568791</v>
      </c>
      <c r="D40" s="277">
        <v>0</v>
      </c>
      <c r="E40" s="330">
        <v>23767281</v>
      </c>
      <c r="F40" s="271">
        <v>2978522</v>
      </c>
      <c r="G40" s="273">
        <v>20788759</v>
      </c>
      <c r="H40" s="331">
        <v>2499044</v>
      </c>
      <c r="I40" s="275">
        <v>1995044</v>
      </c>
      <c r="J40" s="275">
        <v>131744</v>
      </c>
      <c r="K40" s="276">
        <v>1863300</v>
      </c>
      <c r="L40" s="277">
        <v>504000</v>
      </c>
      <c r="M40" s="80"/>
      <c r="N40" s="278">
        <v>6954876</v>
      </c>
    </row>
    <row r="41" spans="1:14" ht="12">
      <c r="A41" s="84" t="s">
        <v>214</v>
      </c>
      <c r="B41" s="332"/>
      <c r="C41" s="332"/>
      <c r="D41" s="332"/>
      <c r="E41" s="332"/>
      <c r="F41" s="333"/>
      <c r="G41" s="333"/>
      <c r="I41" s="332"/>
      <c r="J41" s="332"/>
      <c r="K41" s="332"/>
      <c r="L41" s="332"/>
      <c r="N41" s="332"/>
    </row>
    <row r="42" spans="1:14" ht="12">
      <c r="A42" s="84" t="s">
        <v>215</v>
      </c>
      <c r="B42" s="279"/>
      <c r="C42" s="279"/>
      <c r="D42" s="279"/>
      <c r="E42" s="279"/>
      <c r="F42" s="279"/>
      <c r="G42" s="279"/>
      <c r="H42" s="279"/>
      <c r="I42" s="279"/>
      <c r="J42" s="279"/>
      <c r="K42" s="279"/>
      <c r="L42" s="279"/>
      <c r="M42" s="279"/>
      <c r="N42" s="279"/>
    </row>
    <row r="43" spans="1:14" ht="12">
      <c r="A43" s="84" t="s">
        <v>216</v>
      </c>
      <c r="B43" s="240"/>
      <c r="C43" s="240"/>
      <c r="D43" s="240"/>
      <c r="E43" s="240"/>
      <c r="F43" s="240"/>
      <c r="G43" s="240"/>
      <c r="H43" s="240"/>
      <c r="I43" s="240"/>
      <c r="J43" s="240"/>
      <c r="K43" s="240"/>
      <c r="L43" s="240"/>
      <c r="M43" s="240"/>
      <c r="N43" s="240"/>
    </row>
    <row r="44" spans="1:13" ht="12">
      <c r="A44" s="84" t="s">
        <v>217</v>
      </c>
      <c r="B44" s="334"/>
      <c r="C44" s="334"/>
      <c r="D44" s="334"/>
      <c r="E44" s="334"/>
      <c r="F44" s="334"/>
      <c r="G44" s="334"/>
      <c r="H44" s="334"/>
      <c r="I44" s="334"/>
      <c r="J44" s="334"/>
      <c r="K44" s="334"/>
      <c r="L44" s="334"/>
      <c r="M44" s="334"/>
    </row>
    <row r="45" spans="1:14" ht="12">
      <c r="A45" s="84" t="s">
        <v>218</v>
      </c>
      <c r="B45" s="240"/>
      <c r="C45" s="240"/>
      <c r="D45" s="240"/>
      <c r="E45" s="240"/>
      <c r="F45" s="240"/>
      <c r="G45" s="240"/>
      <c r="H45" s="240"/>
      <c r="I45" s="240"/>
      <c r="J45" s="240"/>
      <c r="K45" s="240"/>
      <c r="L45" s="240"/>
      <c r="M45" s="240"/>
      <c r="N45" s="240"/>
    </row>
    <row r="46" spans="1:14" ht="12">
      <c r="A46" s="82" t="s">
        <v>183</v>
      </c>
      <c r="B46" s="240"/>
      <c r="C46" s="240"/>
      <c r="D46" s="240"/>
      <c r="E46" s="240"/>
      <c r="F46" s="240"/>
      <c r="G46" s="240"/>
      <c r="H46" s="240"/>
      <c r="I46" s="240"/>
      <c r="J46" s="240"/>
      <c r="K46" s="240"/>
      <c r="L46" s="240"/>
      <c r="M46" s="240"/>
      <c r="N46" s="240"/>
    </row>
    <row r="47" spans="1:14" ht="12">
      <c r="A47" s="82" t="s">
        <v>183</v>
      </c>
      <c r="B47" s="240"/>
      <c r="C47" s="240"/>
      <c r="D47" s="240"/>
      <c r="E47" s="240"/>
      <c r="F47" s="240"/>
      <c r="G47" s="240"/>
      <c r="H47" s="240"/>
      <c r="I47" s="240"/>
      <c r="J47" s="240"/>
      <c r="K47" s="240"/>
      <c r="L47" s="240"/>
      <c r="M47" s="240"/>
      <c r="N47" s="240"/>
    </row>
    <row r="48" spans="1:14" s="2" customFormat="1" ht="17.25">
      <c r="A48" s="1286" t="s">
        <v>219</v>
      </c>
      <c r="B48" s="1286"/>
      <c r="C48" s="1286"/>
      <c r="D48" s="1286"/>
      <c r="E48" s="1286"/>
      <c r="F48" s="1286"/>
      <c r="G48" s="1286"/>
      <c r="H48" s="1286"/>
      <c r="I48" s="1286"/>
      <c r="J48" s="1286"/>
      <c r="K48" s="1286"/>
      <c r="L48" s="1286"/>
      <c r="M48" s="1286"/>
      <c r="N48" s="1286"/>
    </row>
    <row r="49" spans="1:14" s="2" customFormat="1" ht="14.25">
      <c r="A49" s="1287" t="s">
        <v>220</v>
      </c>
      <c r="B49" s="1287"/>
      <c r="C49" s="1287"/>
      <c r="D49" s="1287"/>
      <c r="E49" s="1287"/>
      <c r="F49" s="1287"/>
      <c r="G49" s="1287"/>
      <c r="H49" s="1287"/>
      <c r="I49" s="1287"/>
      <c r="J49" s="1287"/>
      <c r="K49" s="1287"/>
      <c r="L49" s="1287"/>
      <c r="M49" s="1287"/>
      <c r="N49" s="1287"/>
    </row>
    <row r="50" spans="1:14" s="2" customFormat="1" ht="14.25">
      <c r="A50" s="3"/>
      <c r="B50" s="3"/>
      <c r="C50" s="3"/>
      <c r="D50" s="3"/>
      <c r="E50" s="3"/>
      <c r="F50" s="3"/>
      <c r="G50" s="3"/>
      <c r="H50" s="3"/>
      <c r="I50" s="3"/>
      <c r="J50" s="3"/>
      <c r="K50" s="3"/>
      <c r="L50" s="3"/>
      <c r="M50" s="3"/>
      <c r="N50" s="3"/>
    </row>
    <row r="51" spans="1:14" s="2" customFormat="1" ht="14.25" thickBot="1">
      <c r="A51" s="2" t="s">
        <v>44</v>
      </c>
      <c r="B51" s="4"/>
      <c r="C51" s="4"/>
      <c r="D51" s="4"/>
      <c r="E51" s="4"/>
      <c r="F51" s="4"/>
      <c r="G51" s="4"/>
      <c r="N51" s="2" t="s">
        <v>45</v>
      </c>
    </row>
    <row r="52" spans="1:14" s="2" customFormat="1" ht="10.5" customHeight="1">
      <c r="A52" s="5"/>
      <c r="B52" s="1372" t="s">
        <v>46</v>
      </c>
      <c r="C52" s="190"/>
      <c r="D52" s="190"/>
      <c r="E52" s="1291" t="s">
        <v>47</v>
      </c>
      <c r="F52" s="8"/>
      <c r="G52" s="9"/>
      <c r="H52" s="1309" t="s">
        <v>48</v>
      </c>
      <c r="I52" s="10"/>
      <c r="J52" s="10"/>
      <c r="K52" s="10"/>
      <c r="L52" s="11"/>
      <c r="M52" s="242"/>
      <c r="N52" s="1358" t="s">
        <v>49</v>
      </c>
    </row>
    <row r="53" spans="1:14" s="2" customFormat="1" ht="13.5" customHeight="1">
      <c r="A53" s="13"/>
      <c r="B53" s="1373"/>
      <c r="C53" s="1301" t="s">
        <v>51</v>
      </c>
      <c r="D53" s="1301" t="s">
        <v>212</v>
      </c>
      <c r="E53" s="1292"/>
      <c r="F53" s="1303" t="s">
        <v>54</v>
      </c>
      <c r="G53" s="1284" t="s">
        <v>55</v>
      </c>
      <c r="H53" s="1293"/>
      <c r="I53" s="1282" t="s">
        <v>56</v>
      </c>
      <c r="J53" s="15"/>
      <c r="K53" s="73"/>
      <c r="L53" s="1284" t="s">
        <v>57</v>
      </c>
      <c r="M53" s="242"/>
      <c r="N53" s="1349"/>
    </row>
    <row r="54" spans="1:14" s="2" customFormat="1" ht="27.75" customHeight="1" thickBot="1">
      <c r="A54" s="335"/>
      <c r="B54" s="1295"/>
      <c r="C54" s="1374"/>
      <c r="D54" s="1307"/>
      <c r="E54" s="1293"/>
      <c r="F54" s="1304"/>
      <c r="G54" s="1305"/>
      <c r="H54" s="1293"/>
      <c r="I54" s="1283"/>
      <c r="J54" s="320" t="s">
        <v>58</v>
      </c>
      <c r="K54" s="75" t="s">
        <v>59</v>
      </c>
      <c r="L54" s="1285"/>
      <c r="M54" s="193"/>
      <c r="N54" s="1349"/>
    </row>
    <row r="55" spans="1:14" ht="11.25" customHeight="1" thickTop="1">
      <c r="A55" s="321"/>
      <c r="B55" s="194" t="s">
        <v>60</v>
      </c>
      <c r="C55" s="198" t="s">
        <v>60</v>
      </c>
      <c r="D55" s="196" t="s">
        <v>60</v>
      </c>
      <c r="E55" s="194" t="s">
        <v>60</v>
      </c>
      <c r="F55" s="198" t="s">
        <v>60</v>
      </c>
      <c r="G55" s="196" t="s">
        <v>60</v>
      </c>
      <c r="H55" s="194" t="s">
        <v>60</v>
      </c>
      <c r="I55" s="198" t="s">
        <v>60</v>
      </c>
      <c r="J55" s="198" t="s">
        <v>60</v>
      </c>
      <c r="K55" s="198" t="s">
        <v>60</v>
      </c>
      <c r="L55" s="196" t="s">
        <v>60</v>
      </c>
      <c r="M55" s="243"/>
      <c r="N55" s="200" t="s">
        <v>61</v>
      </c>
    </row>
    <row r="56" spans="1:14" s="118" customFormat="1" ht="11.25">
      <c r="A56" s="336"/>
      <c r="B56" s="78"/>
      <c r="C56" s="244"/>
      <c r="D56" s="245"/>
      <c r="E56" s="246"/>
      <c r="F56" s="244"/>
      <c r="G56" s="245"/>
      <c r="H56" s="246"/>
      <c r="I56" s="202"/>
      <c r="J56" s="202"/>
      <c r="K56" s="202"/>
      <c r="L56" s="245"/>
      <c r="M56" s="248"/>
      <c r="N56" s="247"/>
    </row>
    <row r="57" spans="1:14" s="118" customFormat="1" ht="11.25">
      <c r="A57" s="54" t="s">
        <v>62</v>
      </c>
      <c r="B57" s="337">
        <v>2088</v>
      </c>
      <c r="C57" s="250">
        <v>64</v>
      </c>
      <c r="D57" s="338">
        <v>2024</v>
      </c>
      <c r="E57" s="339">
        <v>5597</v>
      </c>
      <c r="F57" s="250">
        <v>147</v>
      </c>
      <c r="G57" s="252">
        <v>5450</v>
      </c>
      <c r="H57" s="253">
        <v>4077</v>
      </c>
      <c r="I57" s="255">
        <v>2707</v>
      </c>
      <c r="J57" s="255">
        <v>1316</v>
      </c>
      <c r="K57" s="255">
        <v>1391</v>
      </c>
      <c r="L57" s="340">
        <v>1370</v>
      </c>
      <c r="M57" s="341"/>
      <c r="N57" s="342">
        <v>97</v>
      </c>
    </row>
    <row r="58" spans="1:14" s="118" customFormat="1" ht="11.25">
      <c r="A58" s="54" t="s">
        <v>63</v>
      </c>
      <c r="B58" s="337">
        <v>5592</v>
      </c>
      <c r="C58" s="250">
        <v>126</v>
      </c>
      <c r="D58" s="338">
        <v>5466</v>
      </c>
      <c r="E58" s="339">
        <v>20984</v>
      </c>
      <c r="F58" s="250">
        <v>180</v>
      </c>
      <c r="G58" s="252">
        <v>20804</v>
      </c>
      <c r="H58" s="253">
        <v>4356</v>
      </c>
      <c r="I58" s="255">
        <v>2472</v>
      </c>
      <c r="J58" s="255">
        <v>673</v>
      </c>
      <c r="K58" s="255">
        <v>1799</v>
      </c>
      <c r="L58" s="340">
        <v>1884</v>
      </c>
      <c r="M58" s="341"/>
      <c r="N58" s="342">
        <v>114</v>
      </c>
    </row>
    <row r="59" spans="1:14" s="118" customFormat="1" ht="11.25">
      <c r="A59" s="54" t="s">
        <v>64</v>
      </c>
      <c r="B59" s="337">
        <v>99</v>
      </c>
      <c r="C59" s="250">
        <v>99</v>
      </c>
      <c r="D59" s="338">
        <v>0</v>
      </c>
      <c r="E59" s="339">
        <v>3902</v>
      </c>
      <c r="F59" s="250">
        <v>41</v>
      </c>
      <c r="G59" s="252">
        <v>3861</v>
      </c>
      <c r="H59" s="253">
        <v>2</v>
      </c>
      <c r="I59" s="255">
        <v>2</v>
      </c>
      <c r="J59" s="255">
        <v>1</v>
      </c>
      <c r="K59" s="255">
        <v>1</v>
      </c>
      <c r="L59" s="340">
        <v>0</v>
      </c>
      <c r="M59" s="341"/>
      <c r="N59" s="342">
        <v>99</v>
      </c>
    </row>
    <row r="60" spans="1:14" s="118" customFormat="1" ht="11.25">
      <c r="A60" s="54" t="s">
        <v>65</v>
      </c>
      <c r="B60" s="337">
        <v>112</v>
      </c>
      <c r="C60" s="250">
        <v>112</v>
      </c>
      <c r="D60" s="338">
        <v>0</v>
      </c>
      <c r="E60" s="339">
        <v>3202</v>
      </c>
      <c r="F60" s="250">
        <v>36</v>
      </c>
      <c r="G60" s="252">
        <v>3166</v>
      </c>
      <c r="H60" s="253">
        <v>9</v>
      </c>
      <c r="I60" s="255">
        <v>9</v>
      </c>
      <c r="J60" s="255">
        <v>8</v>
      </c>
      <c r="K60" s="255">
        <v>1</v>
      </c>
      <c r="L60" s="340">
        <v>0</v>
      </c>
      <c r="M60" s="341"/>
      <c r="N60" s="342">
        <v>123</v>
      </c>
    </row>
    <row r="61" spans="1:14" s="118" customFormat="1" ht="11.25">
      <c r="A61" s="219" t="s">
        <v>840</v>
      </c>
      <c r="B61" s="343">
        <v>8532</v>
      </c>
      <c r="C61" s="260">
        <v>129</v>
      </c>
      <c r="D61" s="344">
        <v>8403</v>
      </c>
      <c r="E61" s="345">
        <v>30846</v>
      </c>
      <c r="F61" s="260">
        <v>277</v>
      </c>
      <c r="G61" s="262">
        <v>30569</v>
      </c>
      <c r="H61" s="263">
        <v>6812</v>
      </c>
      <c r="I61" s="265">
        <v>3902</v>
      </c>
      <c r="J61" s="265">
        <v>1083</v>
      </c>
      <c r="K61" s="265">
        <v>2819</v>
      </c>
      <c r="L61" s="346">
        <v>2910</v>
      </c>
      <c r="M61" s="341"/>
      <c r="N61" s="347">
        <v>137</v>
      </c>
    </row>
    <row r="62" spans="1:14" s="118" customFormat="1" ht="11.25" customHeight="1">
      <c r="A62" s="321"/>
      <c r="B62" s="337"/>
      <c r="C62" s="250"/>
      <c r="D62" s="338"/>
      <c r="E62" s="339"/>
      <c r="F62" s="250"/>
      <c r="G62" s="252"/>
      <c r="H62" s="253"/>
      <c r="I62" s="255"/>
      <c r="J62" s="255"/>
      <c r="K62" s="255"/>
      <c r="L62" s="340"/>
      <c r="M62" s="325"/>
      <c r="N62" s="342"/>
    </row>
    <row r="63" spans="1:14" s="118" customFormat="1" ht="11.25">
      <c r="A63" s="54" t="s">
        <v>66</v>
      </c>
      <c r="B63" s="337">
        <v>4</v>
      </c>
      <c r="C63" s="250">
        <v>4</v>
      </c>
      <c r="D63" s="338">
        <v>0</v>
      </c>
      <c r="E63" s="339">
        <v>266</v>
      </c>
      <c r="F63" s="250">
        <v>7</v>
      </c>
      <c r="G63" s="252">
        <v>259</v>
      </c>
      <c r="H63" s="253">
        <v>0</v>
      </c>
      <c r="I63" s="255">
        <v>0</v>
      </c>
      <c r="J63" s="255">
        <v>0</v>
      </c>
      <c r="K63" s="255">
        <v>0</v>
      </c>
      <c r="L63" s="340">
        <v>0</v>
      </c>
      <c r="M63" s="268"/>
      <c r="N63" s="342">
        <v>99</v>
      </c>
    </row>
    <row r="64" spans="1:14" s="118" customFormat="1" ht="11.25">
      <c r="A64" s="54" t="s">
        <v>67</v>
      </c>
      <c r="B64" s="337">
        <v>11</v>
      </c>
      <c r="C64" s="250">
        <v>11</v>
      </c>
      <c r="D64" s="338">
        <v>0</v>
      </c>
      <c r="E64" s="339">
        <v>248</v>
      </c>
      <c r="F64" s="250">
        <v>4</v>
      </c>
      <c r="G64" s="252">
        <v>244</v>
      </c>
      <c r="H64" s="253">
        <v>0</v>
      </c>
      <c r="I64" s="255">
        <v>0</v>
      </c>
      <c r="J64" s="255">
        <v>0</v>
      </c>
      <c r="K64" s="255">
        <v>0</v>
      </c>
      <c r="L64" s="340">
        <v>0</v>
      </c>
      <c r="M64" s="268"/>
      <c r="N64" s="342">
        <v>104</v>
      </c>
    </row>
    <row r="65" spans="1:14" s="118" customFormat="1" ht="11.25">
      <c r="A65" s="54" t="s">
        <v>68</v>
      </c>
      <c r="B65" s="337">
        <v>4</v>
      </c>
      <c r="C65" s="250">
        <v>4</v>
      </c>
      <c r="D65" s="338">
        <v>0</v>
      </c>
      <c r="E65" s="339">
        <v>268</v>
      </c>
      <c r="F65" s="250">
        <v>3</v>
      </c>
      <c r="G65" s="252">
        <v>265</v>
      </c>
      <c r="H65" s="253">
        <v>0</v>
      </c>
      <c r="I65" s="255">
        <v>0</v>
      </c>
      <c r="J65" s="255">
        <v>0</v>
      </c>
      <c r="K65" s="255">
        <v>0</v>
      </c>
      <c r="L65" s="340">
        <v>0</v>
      </c>
      <c r="M65" s="268"/>
      <c r="N65" s="342">
        <v>103</v>
      </c>
    </row>
    <row r="66" spans="1:14" s="118" customFormat="1" ht="11.25">
      <c r="A66" s="54" t="s">
        <v>69</v>
      </c>
      <c r="B66" s="337">
        <v>4</v>
      </c>
      <c r="C66" s="250">
        <v>4</v>
      </c>
      <c r="D66" s="338">
        <v>0</v>
      </c>
      <c r="E66" s="339">
        <v>303</v>
      </c>
      <c r="F66" s="250">
        <v>1</v>
      </c>
      <c r="G66" s="252">
        <v>302</v>
      </c>
      <c r="H66" s="253">
        <v>0</v>
      </c>
      <c r="I66" s="255">
        <v>0</v>
      </c>
      <c r="J66" s="255">
        <v>0</v>
      </c>
      <c r="K66" s="255">
        <v>0</v>
      </c>
      <c r="L66" s="340">
        <v>0</v>
      </c>
      <c r="M66" s="268"/>
      <c r="N66" s="342">
        <v>102</v>
      </c>
    </row>
    <row r="67" spans="1:14" s="118" customFormat="1" ht="11.25">
      <c r="A67" s="54" t="s">
        <v>70</v>
      </c>
      <c r="B67" s="337">
        <v>15</v>
      </c>
      <c r="C67" s="250">
        <v>15</v>
      </c>
      <c r="D67" s="338">
        <v>0</v>
      </c>
      <c r="E67" s="339">
        <v>255</v>
      </c>
      <c r="F67" s="250">
        <v>4</v>
      </c>
      <c r="G67" s="252">
        <v>251</v>
      </c>
      <c r="H67" s="253">
        <v>0</v>
      </c>
      <c r="I67" s="255">
        <v>0</v>
      </c>
      <c r="J67" s="255">
        <v>0</v>
      </c>
      <c r="K67" s="255">
        <v>0</v>
      </c>
      <c r="L67" s="340">
        <v>0</v>
      </c>
      <c r="M67" s="268"/>
      <c r="N67" s="342">
        <v>109</v>
      </c>
    </row>
    <row r="68" spans="1:14" s="118" customFormat="1" ht="11.25">
      <c r="A68" s="54" t="s">
        <v>71</v>
      </c>
      <c r="B68" s="337">
        <v>6</v>
      </c>
      <c r="C68" s="250">
        <v>6</v>
      </c>
      <c r="D68" s="338">
        <v>0</v>
      </c>
      <c r="E68" s="339">
        <v>306</v>
      </c>
      <c r="F68" s="250">
        <v>2</v>
      </c>
      <c r="G68" s="252">
        <v>304</v>
      </c>
      <c r="H68" s="253">
        <v>0</v>
      </c>
      <c r="I68" s="255">
        <v>0</v>
      </c>
      <c r="J68" s="255">
        <v>0</v>
      </c>
      <c r="K68" s="255">
        <v>0</v>
      </c>
      <c r="L68" s="340">
        <v>0</v>
      </c>
      <c r="M68" s="268"/>
      <c r="N68" s="342">
        <v>112</v>
      </c>
    </row>
    <row r="69" spans="1:14" s="118" customFormat="1" ht="11.25">
      <c r="A69" s="54" t="s">
        <v>72</v>
      </c>
      <c r="B69" s="337">
        <v>14</v>
      </c>
      <c r="C69" s="250">
        <v>14</v>
      </c>
      <c r="D69" s="338">
        <v>0</v>
      </c>
      <c r="E69" s="339">
        <v>231</v>
      </c>
      <c r="F69" s="250">
        <v>3</v>
      </c>
      <c r="G69" s="252">
        <v>228</v>
      </c>
      <c r="H69" s="253">
        <v>1</v>
      </c>
      <c r="I69" s="255">
        <v>1</v>
      </c>
      <c r="J69" s="255">
        <v>1</v>
      </c>
      <c r="K69" s="255">
        <v>0</v>
      </c>
      <c r="L69" s="340">
        <v>0</v>
      </c>
      <c r="M69" s="268"/>
      <c r="N69" s="342">
        <v>118</v>
      </c>
    </row>
    <row r="70" spans="1:14" s="118" customFormat="1" ht="11.25">
      <c r="A70" s="54" t="s">
        <v>73</v>
      </c>
      <c r="B70" s="337">
        <v>4</v>
      </c>
      <c r="C70" s="250">
        <v>4</v>
      </c>
      <c r="D70" s="338">
        <v>0</v>
      </c>
      <c r="E70" s="339">
        <v>293</v>
      </c>
      <c r="F70" s="250">
        <v>6</v>
      </c>
      <c r="G70" s="252">
        <v>287</v>
      </c>
      <c r="H70" s="253">
        <v>2</v>
      </c>
      <c r="I70" s="255">
        <v>2</v>
      </c>
      <c r="J70" s="255">
        <v>1</v>
      </c>
      <c r="K70" s="255">
        <v>1</v>
      </c>
      <c r="L70" s="340">
        <v>0</v>
      </c>
      <c r="M70" s="268"/>
      <c r="N70" s="342">
        <v>112</v>
      </c>
    </row>
    <row r="71" spans="1:14" s="118" customFormat="1" ht="11.25">
      <c r="A71" s="54" t="s">
        <v>74</v>
      </c>
      <c r="B71" s="337">
        <v>15</v>
      </c>
      <c r="C71" s="250">
        <v>15</v>
      </c>
      <c r="D71" s="338">
        <v>0</v>
      </c>
      <c r="E71" s="339">
        <v>338</v>
      </c>
      <c r="F71" s="250">
        <v>4</v>
      </c>
      <c r="G71" s="252">
        <v>334</v>
      </c>
      <c r="H71" s="253">
        <v>2</v>
      </c>
      <c r="I71" s="255">
        <v>2</v>
      </c>
      <c r="J71" s="255">
        <v>2</v>
      </c>
      <c r="K71" s="255">
        <v>0</v>
      </c>
      <c r="L71" s="340">
        <v>0</v>
      </c>
      <c r="M71" s="268"/>
      <c r="N71" s="342">
        <v>118</v>
      </c>
    </row>
    <row r="72" spans="1:14" s="118" customFormat="1" ht="11.25">
      <c r="A72" s="54" t="s">
        <v>75</v>
      </c>
      <c r="B72" s="337">
        <v>9</v>
      </c>
      <c r="C72" s="250">
        <v>9</v>
      </c>
      <c r="D72" s="338">
        <v>0</v>
      </c>
      <c r="E72" s="339">
        <v>289</v>
      </c>
      <c r="F72" s="250">
        <v>2</v>
      </c>
      <c r="G72" s="252">
        <v>287</v>
      </c>
      <c r="H72" s="253">
        <v>2</v>
      </c>
      <c r="I72" s="255">
        <v>2</v>
      </c>
      <c r="J72" s="255">
        <v>2</v>
      </c>
      <c r="K72" s="255">
        <v>0</v>
      </c>
      <c r="L72" s="340">
        <v>0</v>
      </c>
      <c r="M72" s="268"/>
      <c r="N72" s="342">
        <v>117</v>
      </c>
    </row>
    <row r="73" spans="1:14" s="118" customFormat="1" ht="11.25">
      <c r="A73" s="54" t="s">
        <v>76</v>
      </c>
      <c r="B73" s="337">
        <v>7</v>
      </c>
      <c r="C73" s="250">
        <v>7</v>
      </c>
      <c r="D73" s="338">
        <v>0</v>
      </c>
      <c r="E73" s="339">
        <v>236</v>
      </c>
      <c r="F73" s="250">
        <v>0</v>
      </c>
      <c r="G73" s="252">
        <v>236</v>
      </c>
      <c r="H73" s="253">
        <v>0</v>
      </c>
      <c r="I73" s="255">
        <v>0</v>
      </c>
      <c r="J73" s="255">
        <v>0</v>
      </c>
      <c r="K73" s="255">
        <v>0</v>
      </c>
      <c r="L73" s="340">
        <v>0</v>
      </c>
      <c r="M73" s="268"/>
      <c r="N73" s="342">
        <v>122</v>
      </c>
    </row>
    <row r="74" spans="1:14" s="118" customFormat="1" ht="11.25">
      <c r="A74" s="54" t="s">
        <v>77</v>
      </c>
      <c r="B74" s="337">
        <v>7</v>
      </c>
      <c r="C74" s="250">
        <v>7</v>
      </c>
      <c r="D74" s="338">
        <v>0</v>
      </c>
      <c r="E74" s="339">
        <v>226</v>
      </c>
      <c r="F74" s="250">
        <v>5</v>
      </c>
      <c r="G74" s="252">
        <v>221</v>
      </c>
      <c r="H74" s="253">
        <v>1</v>
      </c>
      <c r="I74" s="255">
        <v>1</v>
      </c>
      <c r="J74" s="255">
        <v>1</v>
      </c>
      <c r="K74" s="255">
        <v>0</v>
      </c>
      <c r="L74" s="340">
        <v>0</v>
      </c>
      <c r="M74" s="268"/>
      <c r="N74" s="342">
        <v>115</v>
      </c>
    </row>
    <row r="75" spans="1:14" s="118" customFormat="1" ht="11.25">
      <c r="A75" s="54" t="s">
        <v>78</v>
      </c>
      <c r="B75" s="337">
        <v>16</v>
      </c>
      <c r="C75" s="250">
        <v>16</v>
      </c>
      <c r="D75" s="338">
        <v>0</v>
      </c>
      <c r="E75" s="339">
        <v>209</v>
      </c>
      <c r="F75" s="250">
        <v>2</v>
      </c>
      <c r="G75" s="252">
        <v>207</v>
      </c>
      <c r="H75" s="253">
        <v>1</v>
      </c>
      <c r="I75" s="255">
        <v>1</v>
      </c>
      <c r="J75" s="255">
        <v>1</v>
      </c>
      <c r="K75" s="255">
        <v>0</v>
      </c>
      <c r="L75" s="340">
        <v>0</v>
      </c>
      <c r="M75" s="268"/>
      <c r="N75" s="342">
        <v>123</v>
      </c>
    </row>
    <row r="76" spans="1:14" s="118" customFormat="1" ht="11.25">
      <c r="A76" s="54" t="s">
        <v>67</v>
      </c>
      <c r="B76" s="337">
        <v>285</v>
      </c>
      <c r="C76" s="250">
        <v>8</v>
      </c>
      <c r="D76" s="338">
        <v>277</v>
      </c>
      <c r="E76" s="339">
        <v>246</v>
      </c>
      <c r="F76" s="250">
        <v>2</v>
      </c>
      <c r="G76" s="252">
        <v>244</v>
      </c>
      <c r="H76" s="253">
        <v>538</v>
      </c>
      <c r="I76" s="255">
        <v>279</v>
      </c>
      <c r="J76" s="255">
        <v>33</v>
      </c>
      <c r="K76" s="255">
        <v>246</v>
      </c>
      <c r="L76" s="340">
        <v>259</v>
      </c>
      <c r="M76" s="268"/>
      <c r="N76" s="342">
        <v>122</v>
      </c>
    </row>
    <row r="77" spans="1:14" s="118" customFormat="1" ht="11.25">
      <c r="A77" s="54" t="s">
        <v>68</v>
      </c>
      <c r="B77" s="337">
        <v>2</v>
      </c>
      <c r="C77" s="250">
        <v>2</v>
      </c>
      <c r="D77" s="338">
        <v>0</v>
      </c>
      <c r="E77" s="339">
        <v>223</v>
      </c>
      <c r="F77" s="250">
        <v>4</v>
      </c>
      <c r="G77" s="252">
        <v>219</v>
      </c>
      <c r="H77" s="253">
        <v>499</v>
      </c>
      <c r="I77" s="255">
        <v>247</v>
      </c>
      <c r="J77" s="255">
        <v>24</v>
      </c>
      <c r="K77" s="255">
        <v>223</v>
      </c>
      <c r="L77" s="340">
        <v>252</v>
      </c>
      <c r="M77" s="268"/>
      <c r="N77" s="342">
        <v>118</v>
      </c>
    </row>
    <row r="78" spans="1:14" s="118" customFormat="1" ht="11.25">
      <c r="A78" s="54" t="s">
        <v>69</v>
      </c>
      <c r="B78" s="337">
        <v>14</v>
      </c>
      <c r="C78" s="250">
        <v>14</v>
      </c>
      <c r="D78" s="338">
        <v>0</v>
      </c>
      <c r="E78" s="339">
        <v>345</v>
      </c>
      <c r="F78" s="250">
        <v>45</v>
      </c>
      <c r="G78" s="252">
        <v>300</v>
      </c>
      <c r="H78" s="253">
        <v>176</v>
      </c>
      <c r="I78" s="255">
        <v>87</v>
      </c>
      <c r="J78" s="255">
        <v>10</v>
      </c>
      <c r="K78" s="255">
        <v>77</v>
      </c>
      <c r="L78" s="340">
        <v>89</v>
      </c>
      <c r="M78" s="268"/>
      <c r="N78" s="342">
        <v>117</v>
      </c>
    </row>
    <row r="79" spans="1:14" s="118" customFormat="1" ht="11.25">
      <c r="A79" s="54" t="s">
        <v>70</v>
      </c>
      <c r="B79" s="337">
        <v>2030</v>
      </c>
      <c r="C79" s="250">
        <v>6</v>
      </c>
      <c r="D79" s="338">
        <v>2024</v>
      </c>
      <c r="E79" s="339">
        <v>4295</v>
      </c>
      <c r="F79" s="250">
        <v>4</v>
      </c>
      <c r="G79" s="252">
        <v>4291</v>
      </c>
      <c r="H79" s="253">
        <v>1496</v>
      </c>
      <c r="I79" s="255">
        <v>915</v>
      </c>
      <c r="J79" s="255">
        <v>327</v>
      </c>
      <c r="K79" s="255">
        <v>588</v>
      </c>
      <c r="L79" s="340">
        <v>581</v>
      </c>
      <c r="M79" s="268"/>
      <c r="N79" s="342">
        <v>116</v>
      </c>
    </row>
    <row r="80" spans="1:14" s="118" customFormat="1" ht="11.25">
      <c r="A80" s="54" t="s">
        <v>71</v>
      </c>
      <c r="B80" s="337">
        <v>15</v>
      </c>
      <c r="C80" s="250">
        <v>15</v>
      </c>
      <c r="D80" s="338">
        <v>0</v>
      </c>
      <c r="E80" s="339">
        <v>4967</v>
      </c>
      <c r="F80" s="250">
        <v>148</v>
      </c>
      <c r="G80" s="252">
        <v>4819</v>
      </c>
      <c r="H80" s="253">
        <v>1636</v>
      </c>
      <c r="I80" s="255">
        <v>967</v>
      </c>
      <c r="J80" s="255">
        <v>340</v>
      </c>
      <c r="K80" s="255">
        <v>627</v>
      </c>
      <c r="L80" s="340">
        <v>669</v>
      </c>
      <c r="M80" s="268"/>
      <c r="N80" s="342">
        <v>111</v>
      </c>
    </row>
    <row r="81" spans="1:14" s="118" customFormat="1" ht="11.25">
      <c r="A81" s="54" t="s">
        <v>72</v>
      </c>
      <c r="B81" s="337">
        <v>7</v>
      </c>
      <c r="C81" s="250">
        <v>7</v>
      </c>
      <c r="D81" s="338">
        <v>0</v>
      </c>
      <c r="E81" s="339">
        <v>238</v>
      </c>
      <c r="F81" s="250">
        <v>3</v>
      </c>
      <c r="G81" s="252">
        <v>235</v>
      </c>
      <c r="H81" s="253">
        <v>0</v>
      </c>
      <c r="I81" s="255">
        <v>0</v>
      </c>
      <c r="J81" s="255">
        <v>0</v>
      </c>
      <c r="K81" s="255">
        <v>0</v>
      </c>
      <c r="L81" s="340">
        <v>0</v>
      </c>
      <c r="M81" s="268"/>
      <c r="N81" s="342">
        <v>112</v>
      </c>
    </row>
    <row r="82" spans="1:14" s="118" customFormat="1" ht="11.25">
      <c r="A82" s="54" t="s">
        <v>73</v>
      </c>
      <c r="B82" s="337">
        <v>8</v>
      </c>
      <c r="C82" s="250">
        <v>8</v>
      </c>
      <c r="D82" s="338">
        <v>0</v>
      </c>
      <c r="E82" s="339">
        <v>172</v>
      </c>
      <c r="F82" s="250">
        <v>6</v>
      </c>
      <c r="G82" s="252">
        <v>166</v>
      </c>
      <c r="H82" s="253">
        <v>0</v>
      </c>
      <c r="I82" s="255">
        <v>0</v>
      </c>
      <c r="J82" s="255">
        <v>0</v>
      </c>
      <c r="K82" s="255">
        <v>0</v>
      </c>
      <c r="L82" s="340">
        <v>0</v>
      </c>
      <c r="M82" s="268"/>
      <c r="N82" s="342">
        <v>110</v>
      </c>
    </row>
    <row r="83" spans="1:14" s="118" customFormat="1" ht="11.25">
      <c r="A83" s="54" t="s">
        <v>74</v>
      </c>
      <c r="B83" s="337">
        <v>15</v>
      </c>
      <c r="C83" s="250">
        <v>15</v>
      </c>
      <c r="D83" s="338">
        <v>0</v>
      </c>
      <c r="E83" s="339">
        <v>171</v>
      </c>
      <c r="F83" s="250">
        <v>2</v>
      </c>
      <c r="G83" s="252">
        <v>169</v>
      </c>
      <c r="H83" s="253">
        <v>0</v>
      </c>
      <c r="I83" s="255">
        <v>0</v>
      </c>
      <c r="J83" s="255">
        <v>0</v>
      </c>
      <c r="K83" s="255">
        <v>0</v>
      </c>
      <c r="L83" s="340">
        <v>0</v>
      </c>
      <c r="M83" s="268"/>
      <c r="N83" s="342">
        <v>118</v>
      </c>
    </row>
    <row r="84" spans="1:14" s="118" customFormat="1" ht="11.25">
      <c r="A84" s="54" t="s">
        <v>75</v>
      </c>
      <c r="B84" s="337">
        <v>19</v>
      </c>
      <c r="C84" s="250">
        <v>19</v>
      </c>
      <c r="D84" s="338">
        <v>0</v>
      </c>
      <c r="E84" s="339">
        <v>152</v>
      </c>
      <c r="F84" s="250">
        <v>1</v>
      </c>
      <c r="G84" s="252">
        <v>151</v>
      </c>
      <c r="H84" s="253">
        <v>1</v>
      </c>
      <c r="I84" s="255">
        <v>1</v>
      </c>
      <c r="J84" s="255">
        <v>1</v>
      </c>
      <c r="K84" s="255">
        <v>0</v>
      </c>
      <c r="L84" s="340">
        <v>0</v>
      </c>
      <c r="M84" s="268"/>
      <c r="N84" s="342">
        <v>126</v>
      </c>
    </row>
    <row r="85" spans="1:14" s="118" customFormat="1" ht="11.25">
      <c r="A85" s="54" t="s">
        <v>203</v>
      </c>
      <c r="B85" s="337">
        <v>6111</v>
      </c>
      <c r="C85" s="250">
        <v>9</v>
      </c>
      <c r="D85" s="338">
        <v>6102</v>
      </c>
      <c r="E85" s="339">
        <v>7800</v>
      </c>
      <c r="F85" s="250">
        <v>1</v>
      </c>
      <c r="G85" s="252">
        <v>7799</v>
      </c>
      <c r="H85" s="253">
        <v>865</v>
      </c>
      <c r="I85" s="255">
        <v>511</v>
      </c>
      <c r="J85" s="255">
        <v>144</v>
      </c>
      <c r="K85" s="255">
        <v>367</v>
      </c>
      <c r="L85" s="340">
        <v>354</v>
      </c>
      <c r="M85" s="268"/>
      <c r="N85" s="342">
        <v>128</v>
      </c>
    </row>
    <row r="86" spans="1:14" s="118" customFormat="1" ht="11.25">
      <c r="A86" s="54" t="s">
        <v>77</v>
      </c>
      <c r="B86" s="337">
        <v>8</v>
      </c>
      <c r="C86" s="250">
        <v>8</v>
      </c>
      <c r="D86" s="338">
        <v>0</v>
      </c>
      <c r="E86" s="339">
        <v>9328</v>
      </c>
      <c r="F86" s="250">
        <v>1</v>
      </c>
      <c r="G86" s="252">
        <v>9327</v>
      </c>
      <c r="H86" s="253">
        <v>1234</v>
      </c>
      <c r="I86" s="255">
        <v>690</v>
      </c>
      <c r="J86" s="255">
        <v>171</v>
      </c>
      <c r="K86" s="255">
        <v>519</v>
      </c>
      <c r="L86" s="340">
        <v>544</v>
      </c>
      <c r="M86" s="268"/>
      <c r="N86" s="342">
        <v>131</v>
      </c>
    </row>
    <row r="87" spans="1:14" s="118" customFormat="1" ht="12" thickBot="1">
      <c r="A87" s="58" t="s">
        <v>78</v>
      </c>
      <c r="B87" s="348">
        <v>18</v>
      </c>
      <c r="C87" s="271">
        <v>18</v>
      </c>
      <c r="D87" s="349">
        <v>0</v>
      </c>
      <c r="E87" s="350">
        <v>2909</v>
      </c>
      <c r="F87" s="271">
        <v>60</v>
      </c>
      <c r="G87" s="273">
        <v>2849</v>
      </c>
      <c r="H87" s="274">
        <v>367</v>
      </c>
      <c r="I87" s="276">
        <v>205</v>
      </c>
      <c r="J87" s="276">
        <v>33</v>
      </c>
      <c r="K87" s="276">
        <v>172</v>
      </c>
      <c r="L87" s="351">
        <v>162</v>
      </c>
      <c r="M87" s="268"/>
      <c r="N87" s="352">
        <v>137</v>
      </c>
    </row>
    <row r="88" spans="1:14" ht="12">
      <c r="A88" s="84" t="s">
        <v>221</v>
      </c>
      <c r="B88" s="353"/>
      <c r="C88" s="353"/>
      <c r="D88" s="353"/>
      <c r="E88" s="353"/>
      <c r="F88" s="353"/>
      <c r="G88" s="353"/>
      <c r="H88" s="353"/>
      <c r="I88" s="353"/>
      <c r="J88" s="353"/>
      <c r="K88" s="353"/>
      <c r="L88" s="353"/>
      <c r="M88" s="353"/>
      <c r="N88" s="353"/>
    </row>
    <row r="89" spans="1:14" ht="12">
      <c r="A89" s="84" t="s">
        <v>222</v>
      </c>
      <c r="B89" s="353"/>
      <c r="C89" s="353"/>
      <c r="D89" s="353"/>
      <c r="E89" s="353"/>
      <c r="F89" s="353"/>
      <c r="G89" s="353"/>
      <c r="H89" s="353"/>
      <c r="I89" s="353"/>
      <c r="J89" s="353"/>
      <c r="K89" s="353"/>
      <c r="L89" s="353"/>
      <c r="M89" s="353"/>
      <c r="N89" s="353"/>
    </row>
    <row r="90" spans="1:14" ht="12">
      <c r="A90" s="84" t="s">
        <v>223</v>
      </c>
      <c r="B90" s="353"/>
      <c r="C90" s="353"/>
      <c r="D90" s="353"/>
      <c r="E90" s="353"/>
      <c r="F90" s="353"/>
      <c r="G90" s="353"/>
      <c r="H90" s="353"/>
      <c r="I90" s="353"/>
      <c r="J90" s="353"/>
      <c r="K90" s="353"/>
      <c r="L90" s="353"/>
      <c r="M90" s="353"/>
      <c r="N90" s="353"/>
    </row>
    <row r="91" ht="12">
      <c r="A91" s="84" t="s">
        <v>224</v>
      </c>
    </row>
    <row r="92" spans="1:14" ht="12">
      <c r="A92" s="84" t="s">
        <v>225</v>
      </c>
      <c r="B92" s="353"/>
      <c r="C92" s="353"/>
      <c r="D92" s="353"/>
      <c r="E92" s="353"/>
      <c r="F92" s="353"/>
      <c r="G92" s="353"/>
      <c r="H92" s="353"/>
      <c r="I92" s="353"/>
      <c r="J92" s="353"/>
      <c r="K92" s="353"/>
      <c r="L92" s="353"/>
      <c r="M92" s="353"/>
      <c r="N92" s="353"/>
    </row>
    <row r="93" spans="1:14" ht="12">
      <c r="A93" s="84" t="s">
        <v>224</v>
      </c>
      <c r="B93" s="353"/>
      <c r="C93" s="353"/>
      <c r="D93" s="353"/>
      <c r="E93" s="353"/>
      <c r="F93" s="353"/>
      <c r="G93" s="353"/>
      <c r="H93" s="353"/>
      <c r="I93" s="353"/>
      <c r="J93" s="353"/>
      <c r="K93" s="353"/>
      <c r="L93" s="353"/>
      <c r="M93" s="353"/>
      <c r="N93" s="353"/>
    </row>
    <row r="94" spans="1:14" ht="12">
      <c r="A94" s="84" t="s">
        <v>192</v>
      </c>
      <c r="B94" s="353"/>
      <c r="C94" s="353"/>
      <c r="D94" s="353"/>
      <c r="E94" s="353"/>
      <c r="F94" s="353"/>
      <c r="G94" s="353"/>
      <c r="H94" s="353"/>
      <c r="I94" s="353"/>
      <c r="J94" s="353"/>
      <c r="K94" s="353"/>
      <c r="L94" s="353"/>
      <c r="M94" s="353"/>
      <c r="N94" s="353"/>
    </row>
    <row r="95" spans="1:14" ht="12">
      <c r="A95" s="84" t="s">
        <v>193</v>
      </c>
      <c r="B95" s="353"/>
      <c r="C95" s="353"/>
      <c r="D95" s="353"/>
      <c r="E95" s="353"/>
      <c r="F95" s="353"/>
      <c r="G95" s="353"/>
      <c r="H95" s="353"/>
      <c r="I95" s="353"/>
      <c r="J95" s="353"/>
      <c r="K95" s="353"/>
      <c r="L95" s="353"/>
      <c r="M95" s="353"/>
      <c r="N95" s="353"/>
    </row>
    <row r="96" spans="1:10" ht="12">
      <c r="A96" s="84" t="s">
        <v>226</v>
      </c>
      <c r="B96" s="353"/>
      <c r="C96" s="353"/>
      <c r="D96" s="353"/>
      <c r="E96" s="353"/>
      <c r="F96" s="353"/>
      <c r="G96" s="353"/>
      <c r="H96" s="353"/>
      <c r="I96" s="353"/>
      <c r="J96" s="353"/>
    </row>
    <row r="97" spans="1:14" ht="12">
      <c r="A97" s="84" t="s">
        <v>227</v>
      </c>
      <c r="B97" s="353"/>
      <c r="C97" s="353"/>
      <c r="D97" s="353"/>
      <c r="E97" s="353"/>
      <c r="F97" s="353"/>
      <c r="G97" s="353"/>
      <c r="H97" s="353"/>
      <c r="I97" s="353"/>
      <c r="J97" s="353"/>
      <c r="K97" s="353"/>
      <c r="L97" s="353"/>
      <c r="M97" s="353"/>
      <c r="N97" s="353"/>
    </row>
    <row r="98" spans="1:14" ht="12">
      <c r="A98" s="84" t="s">
        <v>89</v>
      </c>
      <c r="B98" s="353"/>
      <c r="C98" s="353"/>
      <c r="D98" s="353"/>
      <c r="E98" s="353"/>
      <c r="F98" s="353"/>
      <c r="G98" s="353"/>
      <c r="H98" s="353"/>
      <c r="I98" s="353"/>
      <c r="J98" s="353"/>
      <c r="K98" s="353"/>
      <c r="L98" s="353"/>
      <c r="M98" s="353"/>
      <c r="N98" s="353"/>
    </row>
    <row r="99" spans="1:14" ht="12">
      <c r="A99" s="84" t="s">
        <v>90</v>
      </c>
      <c r="B99" s="353"/>
      <c r="C99" s="353"/>
      <c r="D99" s="353"/>
      <c r="E99" s="353"/>
      <c r="F99" s="353"/>
      <c r="G99" s="353"/>
      <c r="H99" s="353"/>
      <c r="I99" s="353"/>
      <c r="J99" s="353"/>
      <c r="K99" s="353"/>
      <c r="L99" s="353"/>
      <c r="M99" s="353"/>
      <c r="N99" s="353"/>
    </row>
    <row r="100" ht="12">
      <c r="A100" s="84"/>
    </row>
    <row r="101" ht="10.5">
      <c r="A101" s="240"/>
    </row>
    <row r="102" ht="10.5">
      <c r="A102" s="240"/>
    </row>
    <row r="103" ht="10.5">
      <c r="A103" s="240"/>
    </row>
    <row r="104" ht="10.5">
      <c r="A104" s="240"/>
    </row>
    <row r="105" ht="10.5">
      <c r="A105" s="240"/>
    </row>
  </sheetData>
  <sheetProtection/>
  <mergeCells count="24">
    <mergeCell ref="F6:F7"/>
    <mergeCell ref="G6:G7"/>
    <mergeCell ref="I53:I54"/>
    <mergeCell ref="L53:L54"/>
    <mergeCell ref="A48:N48"/>
    <mergeCell ref="A49:N49"/>
    <mergeCell ref="C53:C54"/>
    <mergeCell ref="D53:D54"/>
    <mergeCell ref="F53:F54"/>
    <mergeCell ref="G53:G54"/>
    <mergeCell ref="B52:B54"/>
    <mergeCell ref="E52:E54"/>
    <mergeCell ref="H52:H54"/>
    <mergeCell ref="N52:N54"/>
    <mergeCell ref="A1:N1"/>
    <mergeCell ref="A2:N2"/>
    <mergeCell ref="B5:B7"/>
    <mergeCell ref="E5:E7"/>
    <mergeCell ref="H5:H7"/>
    <mergeCell ref="N5:N7"/>
    <mergeCell ref="I6:I7"/>
    <mergeCell ref="L6:L7"/>
    <mergeCell ref="C6:C7"/>
    <mergeCell ref="D6:D7"/>
  </mergeCells>
  <printOptions/>
  <pageMargins left="0.7874015748031497" right="0.3937007874015748" top="0.3937007874015748" bottom="0.1968503937007874" header="0.5118110236220472" footer="0.31496062992125984"/>
  <pageSetup fitToHeight="0" fitToWidth="1" horizontalDpi="600" verticalDpi="600" orientation="landscape" paperSize="9" scale="65" r:id="rId1"/>
  <rowBreaks count="1" manualBreakCount="1">
    <brk id="47" max="13" man="1"/>
  </rowBreaks>
</worksheet>
</file>

<file path=xl/worksheets/sheet12.xml><?xml version="1.0" encoding="utf-8"?>
<worksheet xmlns="http://schemas.openxmlformats.org/spreadsheetml/2006/main" xmlns:r="http://schemas.openxmlformats.org/officeDocument/2006/relationships">
  <dimension ref="A1:O107"/>
  <sheetViews>
    <sheetView view="pageBreakPreview" zoomScaleNormal="70" zoomScaleSheetLayoutView="100" zoomScalePageLayoutView="0" workbookViewId="0" topLeftCell="A1">
      <selection activeCell="A1" sqref="A1:O1"/>
    </sheetView>
  </sheetViews>
  <sheetFormatPr defaultColWidth="14.375" defaultRowHeight="16.5" customHeight="1"/>
  <cols>
    <col min="1" max="1" width="14.375" style="2" customWidth="1"/>
    <col min="2" max="13" width="19.00390625" style="2" customWidth="1"/>
    <col min="14" max="14" width="3.00390625" style="2" customWidth="1"/>
    <col min="15" max="15" width="18.50390625" style="2" customWidth="1"/>
    <col min="16" max="16384" width="14.375" style="2" customWidth="1"/>
  </cols>
  <sheetData>
    <row r="1" spans="1:15" ht="17.25" customHeight="1">
      <c r="A1" s="1286" t="s">
        <v>228</v>
      </c>
      <c r="B1" s="1286"/>
      <c r="C1" s="1286"/>
      <c r="D1" s="1286"/>
      <c r="E1" s="1286"/>
      <c r="F1" s="1286"/>
      <c r="G1" s="1286"/>
      <c r="H1" s="1286"/>
      <c r="I1" s="1286"/>
      <c r="J1" s="1286"/>
      <c r="K1" s="1286"/>
      <c r="L1" s="1286"/>
      <c r="M1" s="1286"/>
      <c r="N1" s="1286"/>
      <c r="O1" s="1286"/>
    </row>
    <row r="2" spans="1:15" ht="16.5" customHeight="1">
      <c r="A2" s="1287" t="s">
        <v>229</v>
      </c>
      <c r="B2" s="1287"/>
      <c r="C2" s="1287"/>
      <c r="D2" s="1287"/>
      <c r="E2" s="1287"/>
      <c r="F2" s="1287"/>
      <c r="G2" s="1287"/>
      <c r="H2" s="1287"/>
      <c r="I2" s="1287"/>
      <c r="J2" s="1287"/>
      <c r="K2" s="1287"/>
      <c r="L2" s="1287"/>
      <c r="M2" s="1287"/>
      <c r="N2" s="1287"/>
      <c r="O2" s="1287"/>
    </row>
    <row r="3" spans="1:15" ht="16.5" customHeight="1">
      <c r="A3" s="3"/>
      <c r="B3" s="3"/>
      <c r="C3" s="3"/>
      <c r="D3" s="3"/>
      <c r="E3" s="3"/>
      <c r="F3" s="3"/>
      <c r="G3" s="3"/>
      <c r="H3" s="3"/>
      <c r="I3" s="3"/>
      <c r="J3" s="3"/>
      <c r="K3" s="3"/>
      <c r="L3" s="3"/>
      <c r="M3" s="3"/>
      <c r="N3" s="3"/>
      <c r="O3" s="3"/>
    </row>
    <row r="4" spans="1:5" ht="16.5" customHeight="1" thickBot="1">
      <c r="A4" s="2" t="s">
        <v>230</v>
      </c>
      <c r="B4" s="4"/>
      <c r="C4" s="4"/>
      <c r="D4" s="4"/>
      <c r="E4" s="4"/>
    </row>
    <row r="5" spans="1:15" ht="16.5" customHeight="1">
      <c r="A5" s="5"/>
      <c r="B5" s="1288" t="s">
        <v>46</v>
      </c>
      <c r="C5" s="6"/>
      <c r="D5" s="6"/>
      <c r="E5" s="6"/>
      <c r="F5" s="1291" t="s">
        <v>47</v>
      </c>
      <c r="G5" s="8"/>
      <c r="H5" s="9"/>
      <c r="I5" s="1294" t="s">
        <v>48</v>
      </c>
      <c r="J5" s="10"/>
      <c r="K5" s="10"/>
      <c r="L5" s="10"/>
      <c r="M5" s="11"/>
      <c r="N5" s="12"/>
      <c r="O5" s="1297" t="s">
        <v>167</v>
      </c>
    </row>
    <row r="6" spans="1:15" ht="16.5" customHeight="1">
      <c r="A6" s="13"/>
      <c r="B6" s="1289"/>
      <c r="C6" s="1299" t="s">
        <v>50</v>
      </c>
      <c r="D6" s="1301" t="s">
        <v>51</v>
      </c>
      <c r="E6" s="1301" t="s">
        <v>231</v>
      </c>
      <c r="F6" s="1292"/>
      <c r="G6" s="1303" t="s">
        <v>54</v>
      </c>
      <c r="H6" s="1284" t="s">
        <v>55</v>
      </c>
      <c r="I6" s="1295"/>
      <c r="J6" s="1282" t="s">
        <v>56</v>
      </c>
      <c r="K6" s="15"/>
      <c r="L6" s="16"/>
      <c r="M6" s="1284" t="s">
        <v>57</v>
      </c>
      <c r="N6" s="12"/>
      <c r="O6" s="1298"/>
    </row>
    <row r="7" spans="1:15" ht="16.5" customHeight="1" thickBot="1">
      <c r="A7" s="13"/>
      <c r="B7" s="1290"/>
      <c r="C7" s="1300"/>
      <c r="D7" s="1302"/>
      <c r="E7" s="1307"/>
      <c r="F7" s="1293"/>
      <c r="G7" s="1304"/>
      <c r="H7" s="1305"/>
      <c r="I7" s="1296"/>
      <c r="J7" s="1283"/>
      <c r="K7" s="17" t="s">
        <v>58</v>
      </c>
      <c r="L7" s="18" t="s">
        <v>59</v>
      </c>
      <c r="M7" s="1306"/>
      <c r="N7" s="14"/>
      <c r="O7" s="1298"/>
    </row>
    <row r="8" spans="1:15" s="27" customFormat="1" ht="16.5" customHeight="1" thickTop="1">
      <c r="A8" s="19"/>
      <c r="B8" s="20" t="s">
        <v>232</v>
      </c>
      <c r="C8" s="21" t="s">
        <v>232</v>
      </c>
      <c r="D8" s="21" t="s">
        <v>232</v>
      </c>
      <c r="E8" s="21" t="s">
        <v>232</v>
      </c>
      <c r="F8" s="23" t="s">
        <v>232</v>
      </c>
      <c r="G8" s="21" t="s">
        <v>232</v>
      </c>
      <c r="H8" s="24" t="s">
        <v>232</v>
      </c>
      <c r="I8" s="20" t="s">
        <v>232</v>
      </c>
      <c r="J8" s="21" t="s">
        <v>232</v>
      </c>
      <c r="K8" s="21" t="s">
        <v>232</v>
      </c>
      <c r="L8" s="22" t="s">
        <v>232</v>
      </c>
      <c r="M8" s="24" t="s">
        <v>232</v>
      </c>
      <c r="N8" s="25"/>
      <c r="O8" s="26" t="s">
        <v>232</v>
      </c>
    </row>
    <row r="9" spans="1:15" ht="16.5" customHeight="1">
      <c r="A9" s="28"/>
      <c r="B9" s="29"/>
      <c r="C9" s="30"/>
      <c r="D9" s="30"/>
      <c r="E9" s="30"/>
      <c r="F9" s="31"/>
      <c r="G9" s="32"/>
      <c r="H9" s="33"/>
      <c r="I9" s="29"/>
      <c r="J9" s="30"/>
      <c r="K9" s="32"/>
      <c r="L9" s="30"/>
      <c r="M9" s="33"/>
      <c r="N9" s="29"/>
      <c r="O9" s="34"/>
    </row>
    <row r="10" spans="1:15" ht="16.5" customHeight="1">
      <c r="A10" s="35" t="s">
        <v>62</v>
      </c>
      <c r="B10" s="36">
        <v>0</v>
      </c>
      <c r="C10" s="37">
        <v>0</v>
      </c>
      <c r="D10" s="37">
        <v>0</v>
      </c>
      <c r="E10" s="37">
        <v>0</v>
      </c>
      <c r="F10" s="39">
        <v>0</v>
      </c>
      <c r="G10" s="40">
        <v>0</v>
      </c>
      <c r="H10" s="41">
        <v>0</v>
      </c>
      <c r="I10" s="39">
        <v>291959</v>
      </c>
      <c r="J10" s="37">
        <v>267071</v>
      </c>
      <c r="K10" s="37">
        <v>47913</v>
      </c>
      <c r="L10" s="37">
        <v>219158</v>
      </c>
      <c r="M10" s="42">
        <v>24888</v>
      </c>
      <c r="N10" s="43"/>
      <c r="O10" s="44">
        <v>708222</v>
      </c>
    </row>
    <row r="11" spans="1:15" ht="16.5" customHeight="1">
      <c r="A11" s="35" t="s">
        <v>63</v>
      </c>
      <c r="B11" s="36">
        <v>0</v>
      </c>
      <c r="C11" s="37">
        <v>0</v>
      </c>
      <c r="D11" s="37">
        <v>0</v>
      </c>
      <c r="E11" s="37">
        <v>0</v>
      </c>
      <c r="F11" s="39">
        <v>0</v>
      </c>
      <c r="G11" s="40">
        <v>0</v>
      </c>
      <c r="H11" s="41">
        <v>0</v>
      </c>
      <c r="I11" s="39">
        <v>233185</v>
      </c>
      <c r="J11" s="37">
        <v>203351</v>
      </c>
      <c r="K11" s="37">
        <v>45480</v>
      </c>
      <c r="L11" s="37">
        <v>157871</v>
      </c>
      <c r="M11" s="42">
        <v>29834</v>
      </c>
      <c r="N11" s="43"/>
      <c r="O11" s="44">
        <v>708222</v>
      </c>
    </row>
    <row r="12" spans="1:15" ht="16.5" customHeight="1">
      <c r="A12" s="35" t="s">
        <v>64</v>
      </c>
      <c r="B12" s="36">
        <v>0</v>
      </c>
      <c r="C12" s="37">
        <v>0</v>
      </c>
      <c r="D12" s="37">
        <v>0</v>
      </c>
      <c r="E12" s="37">
        <v>0</v>
      </c>
      <c r="F12" s="39">
        <v>0</v>
      </c>
      <c r="G12" s="40">
        <v>0</v>
      </c>
      <c r="H12" s="41">
        <v>0</v>
      </c>
      <c r="I12" s="39">
        <v>148293</v>
      </c>
      <c r="J12" s="37">
        <v>130335</v>
      </c>
      <c r="K12" s="37">
        <v>19163</v>
      </c>
      <c r="L12" s="37">
        <v>111172</v>
      </c>
      <c r="M12" s="42">
        <v>17958</v>
      </c>
      <c r="N12" s="43"/>
      <c r="O12" s="44">
        <v>708222</v>
      </c>
    </row>
    <row r="13" spans="1:15" ht="16.5" customHeight="1">
      <c r="A13" s="35" t="s">
        <v>65</v>
      </c>
      <c r="B13" s="36">
        <v>0</v>
      </c>
      <c r="C13" s="37">
        <v>0</v>
      </c>
      <c r="D13" s="37">
        <v>0</v>
      </c>
      <c r="E13" s="37">
        <v>0</v>
      </c>
      <c r="F13" s="39">
        <v>0</v>
      </c>
      <c r="G13" s="40">
        <v>0</v>
      </c>
      <c r="H13" s="41">
        <v>0</v>
      </c>
      <c r="I13" s="39">
        <v>193158</v>
      </c>
      <c r="J13" s="37">
        <v>145618</v>
      </c>
      <c r="K13" s="37">
        <v>14506</v>
      </c>
      <c r="L13" s="37">
        <v>131112</v>
      </c>
      <c r="M13" s="42">
        <v>47540</v>
      </c>
      <c r="N13" s="43"/>
      <c r="O13" s="44">
        <v>708222</v>
      </c>
    </row>
    <row r="14" spans="1:15" ht="16.5" customHeight="1">
      <c r="A14" s="45" t="s">
        <v>840</v>
      </c>
      <c r="B14" s="46">
        <v>0</v>
      </c>
      <c r="C14" s="47">
        <v>0</v>
      </c>
      <c r="D14" s="47">
        <v>0</v>
      </c>
      <c r="E14" s="47">
        <v>0</v>
      </c>
      <c r="F14" s="49">
        <v>0</v>
      </c>
      <c r="G14" s="50">
        <v>0</v>
      </c>
      <c r="H14" s="51">
        <v>0</v>
      </c>
      <c r="I14" s="49">
        <v>122674</v>
      </c>
      <c r="J14" s="47">
        <v>90680</v>
      </c>
      <c r="K14" s="47">
        <v>21351</v>
      </c>
      <c r="L14" s="47">
        <v>69329</v>
      </c>
      <c r="M14" s="52">
        <v>31994</v>
      </c>
      <c r="N14" s="43"/>
      <c r="O14" s="53">
        <v>708222</v>
      </c>
    </row>
    <row r="15" spans="1:15" ht="16.5" customHeight="1">
      <c r="A15" s="28"/>
      <c r="B15" s="36"/>
      <c r="C15" s="37"/>
      <c r="D15" s="37"/>
      <c r="E15" s="37"/>
      <c r="F15" s="39"/>
      <c r="G15" s="40"/>
      <c r="H15" s="41"/>
      <c r="I15" s="39"/>
      <c r="J15" s="37"/>
      <c r="K15" s="37"/>
      <c r="L15" s="37"/>
      <c r="M15" s="42"/>
      <c r="N15" s="43"/>
      <c r="O15" s="44"/>
    </row>
    <row r="16" spans="1:15" ht="16.5" customHeight="1">
      <c r="A16" s="54" t="s">
        <v>66</v>
      </c>
      <c r="B16" s="36">
        <v>0</v>
      </c>
      <c r="C16" s="37">
        <v>0</v>
      </c>
      <c r="D16" s="37">
        <v>0</v>
      </c>
      <c r="E16" s="37">
        <v>0</v>
      </c>
      <c r="F16" s="39">
        <v>0</v>
      </c>
      <c r="G16" s="40">
        <v>0</v>
      </c>
      <c r="H16" s="41">
        <v>0</v>
      </c>
      <c r="I16" s="39">
        <v>14467</v>
      </c>
      <c r="J16" s="37">
        <v>13055</v>
      </c>
      <c r="K16" s="37">
        <v>3334</v>
      </c>
      <c r="L16" s="37">
        <v>9721</v>
      </c>
      <c r="M16" s="42">
        <v>1412</v>
      </c>
      <c r="N16" s="43"/>
      <c r="O16" s="44">
        <v>708222</v>
      </c>
    </row>
    <row r="17" spans="1:15" ht="16.5" customHeight="1">
      <c r="A17" s="54" t="s">
        <v>67</v>
      </c>
      <c r="B17" s="36">
        <v>0</v>
      </c>
      <c r="C17" s="37">
        <v>0</v>
      </c>
      <c r="D17" s="37">
        <v>0</v>
      </c>
      <c r="E17" s="37">
        <v>0</v>
      </c>
      <c r="F17" s="39">
        <v>0</v>
      </c>
      <c r="G17" s="40">
        <v>0</v>
      </c>
      <c r="H17" s="41">
        <v>0</v>
      </c>
      <c r="I17" s="39">
        <v>21167</v>
      </c>
      <c r="J17" s="37">
        <v>15443</v>
      </c>
      <c r="K17" s="37">
        <v>1195</v>
      </c>
      <c r="L17" s="37">
        <v>14248</v>
      </c>
      <c r="M17" s="42">
        <v>5724</v>
      </c>
      <c r="N17" s="43"/>
      <c r="O17" s="44">
        <v>708222</v>
      </c>
    </row>
    <row r="18" spans="1:15" ht="16.5" customHeight="1">
      <c r="A18" s="54" t="s">
        <v>68</v>
      </c>
      <c r="B18" s="36">
        <v>0</v>
      </c>
      <c r="C18" s="37">
        <v>0</v>
      </c>
      <c r="D18" s="37">
        <v>0</v>
      </c>
      <c r="E18" s="37">
        <v>0</v>
      </c>
      <c r="F18" s="39">
        <v>0</v>
      </c>
      <c r="G18" s="40">
        <v>0</v>
      </c>
      <c r="H18" s="41">
        <v>0</v>
      </c>
      <c r="I18" s="39">
        <v>10661</v>
      </c>
      <c r="J18" s="37">
        <v>8419</v>
      </c>
      <c r="K18" s="37">
        <v>60</v>
      </c>
      <c r="L18" s="37">
        <v>8359</v>
      </c>
      <c r="M18" s="42">
        <v>2242</v>
      </c>
      <c r="N18" s="43"/>
      <c r="O18" s="44">
        <v>708222</v>
      </c>
    </row>
    <row r="19" spans="1:15" ht="16.5" customHeight="1">
      <c r="A19" s="54" t="s">
        <v>69</v>
      </c>
      <c r="B19" s="36">
        <v>0</v>
      </c>
      <c r="C19" s="37">
        <v>0</v>
      </c>
      <c r="D19" s="37">
        <v>0</v>
      </c>
      <c r="E19" s="37">
        <v>0</v>
      </c>
      <c r="F19" s="39">
        <v>0</v>
      </c>
      <c r="G19" s="40">
        <v>0</v>
      </c>
      <c r="H19" s="41">
        <v>0</v>
      </c>
      <c r="I19" s="39">
        <v>19503</v>
      </c>
      <c r="J19" s="37">
        <v>12847</v>
      </c>
      <c r="K19" s="37">
        <v>217</v>
      </c>
      <c r="L19" s="37">
        <v>12630</v>
      </c>
      <c r="M19" s="42">
        <v>6656</v>
      </c>
      <c r="N19" s="43"/>
      <c r="O19" s="44">
        <v>708222</v>
      </c>
    </row>
    <row r="20" spans="1:15" ht="16.5" customHeight="1">
      <c r="A20" s="54" t="s">
        <v>70</v>
      </c>
      <c r="B20" s="36">
        <v>0</v>
      </c>
      <c r="C20" s="37">
        <v>0</v>
      </c>
      <c r="D20" s="37">
        <v>0</v>
      </c>
      <c r="E20" s="37">
        <v>0</v>
      </c>
      <c r="F20" s="39">
        <v>0</v>
      </c>
      <c r="G20" s="40">
        <v>0</v>
      </c>
      <c r="H20" s="41">
        <v>0</v>
      </c>
      <c r="I20" s="39">
        <v>23097</v>
      </c>
      <c r="J20" s="37">
        <v>22403</v>
      </c>
      <c r="K20" s="37">
        <v>7614</v>
      </c>
      <c r="L20" s="37">
        <v>14789</v>
      </c>
      <c r="M20" s="42">
        <v>694</v>
      </c>
      <c r="N20" s="43"/>
      <c r="O20" s="44">
        <v>708222</v>
      </c>
    </row>
    <row r="21" spans="1:15" ht="16.5" customHeight="1">
      <c r="A21" s="54" t="s">
        <v>71</v>
      </c>
      <c r="B21" s="36">
        <v>0</v>
      </c>
      <c r="C21" s="37">
        <v>0</v>
      </c>
      <c r="D21" s="37">
        <v>0</v>
      </c>
      <c r="E21" s="37">
        <v>0</v>
      </c>
      <c r="F21" s="39">
        <v>0</v>
      </c>
      <c r="G21" s="40">
        <v>0</v>
      </c>
      <c r="H21" s="41">
        <v>0</v>
      </c>
      <c r="I21" s="39">
        <v>32814</v>
      </c>
      <c r="J21" s="37">
        <v>20826</v>
      </c>
      <c r="K21" s="37">
        <v>925</v>
      </c>
      <c r="L21" s="37">
        <v>19901</v>
      </c>
      <c r="M21" s="42">
        <v>11988</v>
      </c>
      <c r="N21" s="43"/>
      <c r="O21" s="44">
        <v>708222</v>
      </c>
    </row>
    <row r="22" spans="1:15" ht="16.5" customHeight="1">
      <c r="A22" s="54" t="s">
        <v>72</v>
      </c>
      <c r="B22" s="36">
        <v>0</v>
      </c>
      <c r="C22" s="37">
        <v>0</v>
      </c>
      <c r="D22" s="37">
        <v>0</v>
      </c>
      <c r="E22" s="37">
        <v>0</v>
      </c>
      <c r="F22" s="39">
        <v>0</v>
      </c>
      <c r="G22" s="40">
        <v>0</v>
      </c>
      <c r="H22" s="41">
        <v>0</v>
      </c>
      <c r="I22" s="39">
        <v>16952</v>
      </c>
      <c r="J22" s="37">
        <v>13066</v>
      </c>
      <c r="K22" s="37">
        <v>1637</v>
      </c>
      <c r="L22" s="37">
        <v>11429</v>
      </c>
      <c r="M22" s="42">
        <v>3886</v>
      </c>
      <c r="N22" s="43"/>
      <c r="O22" s="44">
        <v>708222</v>
      </c>
    </row>
    <row r="23" spans="1:15" ht="16.5" customHeight="1">
      <c r="A23" s="54" t="s">
        <v>73</v>
      </c>
      <c r="B23" s="36">
        <v>0</v>
      </c>
      <c r="C23" s="37">
        <v>0</v>
      </c>
      <c r="D23" s="37">
        <v>0</v>
      </c>
      <c r="E23" s="37">
        <v>0</v>
      </c>
      <c r="F23" s="39">
        <v>0</v>
      </c>
      <c r="G23" s="40">
        <v>0</v>
      </c>
      <c r="H23" s="41">
        <v>0</v>
      </c>
      <c r="I23" s="39">
        <v>17926</v>
      </c>
      <c r="J23" s="37">
        <v>13552</v>
      </c>
      <c r="K23" s="37">
        <v>1185</v>
      </c>
      <c r="L23" s="37">
        <v>12367</v>
      </c>
      <c r="M23" s="42">
        <v>4374</v>
      </c>
      <c r="N23" s="43"/>
      <c r="O23" s="44">
        <v>708222</v>
      </c>
    </row>
    <row r="24" spans="1:15" ht="16.5" customHeight="1">
      <c r="A24" s="54" t="s">
        <v>74</v>
      </c>
      <c r="B24" s="36">
        <v>0</v>
      </c>
      <c r="C24" s="37">
        <v>0</v>
      </c>
      <c r="D24" s="37">
        <v>0</v>
      </c>
      <c r="E24" s="37">
        <v>0</v>
      </c>
      <c r="F24" s="39">
        <v>0</v>
      </c>
      <c r="G24" s="40">
        <v>0</v>
      </c>
      <c r="H24" s="41">
        <v>0</v>
      </c>
      <c r="I24" s="39">
        <v>12647</v>
      </c>
      <c r="J24" s="37">
        <v>10031</v>
      </c>
      <c r="K24" s="37">
        <v>522</v>
      </c>
      <c r="L24" s="37">
        <v>9509</v>
      </c>
      <c r="M24" s="42">
        <v>2616</v>
      </c>
      <c r="N24" s="43"/>
      <c r="O24" s="44">
        <v>708222</v>
      </c>
    </row>
    <row r="25" spans="1:15" ht="16.5" customHeight="1">
      <c r="A25" s="54" t="s">
        <v>75</v>
      </c>
      <c r="B25" s="36">
        <v>0</v>
      </c>
      <c r="C25" s="37">
        <v>0</v>
      </c>
      <c r="D25" s="37">
        <v>0</v>
      </c>
      <c r="E25" s="37">
        <v>0</v>
      </c>
      <c r="F25" s="39">
        <v>0</v>
      </c>
      <c r="G25" s="40">
        <v>0</v>
      </c>
      <c r="H25" s="41">
        <v>0</v>
      </c>
      <c r="I25" s="39">
        <v>13083</v>
      </c>
      <c r="J25" s="37">
        <v>10223</v>
      </c>
      <c r="K25" s="37">
        <v>264</v>
      </c>
      <c r="L25" s="37">
        <v>9959</v>
      </c>
      <c r="M25" s="42">
        <v>2860</v>
      </c>
      <c r="N25" s="43"/>
      <c r="O25" s="44">
        <v>708222</v>
      </c>
    </row>
    <row r="26" spans="1:15" ht="16.5" customHeight="1">
      <c r="A26" s="54" t="s">
        <v>76</v>
      </c>
      <c r="B26" s="36">
        <v>0</v>
      </c>
      <c r="C26" s="37">
        <v>0</v>
      </c>
      <c r="D26" s="37">
        <v>0</v>
      </c>
      <c r="E26" s="37">
        <v>0</v>
      </c>
      <c r="F26" s="39">
        <v>0</v>
      </c>
      <c r="G26" s="40">
        <v>0</v>
      </c>
      <c r="H26" s="41">
        <v>0</v>
      </c>
      <c r="I26" s="39">
        <v>9405</v>
      </c>
      <c r="J26" s="37">
        <v>6811</v>
      </c>
      <c r="K26" s="37">
        <v>442</v>
      </c>
      <c r="L26" s="37">
        <v>6369</v>
      </c>
      <c r="M26" s="42">
        <v>2594</v>
      </c>
      <c r="N26" s="43"/>
      <c r="O26" s="44">
        <v>708222</v>
      </c>
    </row>
    <row r="27" spans="1:15" ht="16.5" customHeight="1">
      <c r="A27" s="54" t="s">
        <v>77</v>
      </c>
      <c r="B27" s="36">
        <v>0</v>
      </c>
      <c r="C27" s="37">
        <v>0</v>
      </c>
      <c r="D27" s="37">
        <v>0</v>
      </c>
      <c r="E27" s="37">
        <v>0</v>
      </c>
      <c r="F27" s="39">
        <v>0</v>
      </c>
      <c r="G27" s="40">
        <v>0</v>
      </c>
      <c r="H27" s="41">
        <v>0</v>
      </c>
      <c r="I27" s="39">
        <v>5964</v>
      </c>
      <c r="J27" s="37">
        <v>4234</v>
      </c>
      <c r="K27" s="37">
        <v>172</v>
      </c>
      <c r="L27" s="37">
        <v>4062</v>
      </c>
      <c r="M27" s="42">
        <v>1730</v>
      </c>
      <c r="N27" s="43"/>
      <c r="O27" s="44">
        <v>708222</v>
      </c>
    </row>
    <row r="28" spans="1:15" ht="16.5" customHeight="1">
      <c r="A28" s="54" t="s">
        <v>78</v>
      </c>
      <c r="B28" s="36">
        <v>0</v>
      </c>
      <c r="C28" s="37">
        <v>0</v>
      </c>
      <c r="D28" s="37">
        <v>0</v>
      </c>
      <c r="E28" s="37">
        <v>0</v>
      </c>
      <c r="F28" s="39">
        <v>0</v>
      </c>
      <c r="G28" s="40">
        <v>0</v>
      </c>
      <c r="H28" s="41">
        <v>0</v>
      </c>
      <c r="I28" s="39">
        <v>9939</v>
      </c>
      <c r="J28" s="37">
        <v>7763</v>
      </c>
      <c r="K28" s="37">
        <v>273</v>
      </c>
      <c r="L28" s="37">
        <v>7490</v>
      </c>
      <c r="M28" s="42">
        <v>2176</v>
      </c>
      <c r="N28" s="43"/>
      <c r="O28" s="44">
        <v>708222</v>
      </c>
    </row>
    <row r="29" spans="1:15" ht="16.5" customHeight="1">
      <c r="A29" s="54" t="s">
        <v>67</v>
      </c>
      <c r="B29" s="36">
        <v>0</v>
      </c>
      <c r="C29" s="37">
        <v>0</v>
      </c>
      <c r="D29" s="37">
        <v>0</v>
      </c>
      <c r="E29" s="37">
        <v>0</v>
      </c>
      <c r="F29" s="39">
        <v>0</v>
      </c>
      <c r="G29" s="40">
        <v>0</v>
      </c>
      <c r="H29" s="41">
        <v>0</v>
      </c>
      <c r="I29" s="39">
        <v>6240</v>
      </c>
      <c r="J29" s="37">
        <v>5016</v>
      </c>
      <c r="K29" s="37">
        <v>256</v>
      </c>
      <c r="L29" s="37">
        <v>4760</v>
      </c>
      <c r="M29" s="42">
        <v>1224</v>
      </c>
      <c r="N29" s="43"/>
      <c r="O29" s="44">
        <v>708222</v>
      </c>
    </row>
    <row r="30" spans="1:15" ht="16.5" customHeight="1">
      <c r="A30" s="54" t="s">
        <v>68</v>
      </c>
      <c r="B30" s="36">
        <v>0</v>
      </c>
      <c r="C30" s="37">
        <v>0</v>
      </c>
      <c r="D30" s="37">
        <v>0</v>
      </c>
      <c r="E30" s="37">
        <v>0</v>
      </c>
      <c r="F30" s="39">
        <v>0</v>
      </c>
      <c r="G30" s="40">
        <v>0</v>
      </c>
      <c r="H30" s="41">
        <v>0</v>
      </c>
      <c r="I30" s="39">
        <v>6939</v>
      </c>
      <c r="J30" s="37">
        <v>5233</v>
      </c>
      <c r="K30" s="37">
        <v>87</v>
      </c>
      <c r="L30" s="37">
        <v>5146</v>
      </c>
      <c r="M30" s="42">
        <v>1706</v>
      </c>
      <c r="N30" s="43"/>
      <c r="O30" s="44">
        <v>708222</v>
      </c>
    </row>
    <row r="31" spans="1:15" ht="16.5" customHeight="1">
      <c r="A31" s="54" t="s">
        <v>69</v>
      </c>
      <c r="B31" s="36">
        <v>0</v>
      </c>
      <c r="C31" s="37">
        <v>0</v>
      </c>
      <c r="D31" s="37">
        <v>0</v>
      </c>
      <c r="E31" s="37">
        <v>0</v>
      </c>
      <c r="F31" s="39">
        <v>0</v>
      </c>
      <c r="G31" s="40">
        <v>0</v>
      </c>
      <c r="H31" s="41">
        <v>0</v>
      </c>
      <c r="I31" s="39">
        <v>6949</v>
      </c>
      <c r="J31" s="37">
        <v>5087</v>
      </c>
      <c r="K31" s="37">
        <v>170</v>
      </c>
      <c r="L31" s="37">
        <v>4917</v>
      </c>
      <c r="M31" s="42">
        <v>1862</v>
      </c>
      <c r="N31" s="43"/>
      <c r="O31" s="44">
        <v>708222</v>
      </c>
    </row>
    <row r="32" spans="1:15" ht="16.5" customHeight="1">
      <c r="A32" s="54" t="s">
        <v>70</v>
      </c>
      <c r="B32" s="36">
        <v>0</v>
      </c>
      <c r="C32" s="37">
        <v>0</v>
      </c>
      <c r="D32" s="37">
        <v>0</v>
      </c>
      <c r="E32" s="37">
        <v>0</v>
      </c>
      <c r="F32" s="39">
        <v>0</v>
      </c>
      <c r="G32" s="40">
        <v>0</v>
      </c>
      <c r="H32" s="41">
        <v>0</v>
      </c>
      <c r="I32" s="39">
        <v>8921</v>
      </c>
      <c r="J32" s="37">
        <v>7029</v>
      </c>
      <c r="K32" s="37">
        <v>63</v>
      </c>
      <c r="L32" s="37">
        <v>6966</v>
      </c>
      <c r="M32" s="42">
        <v>1892</v>
      </c>
      <c r="N32" s="43"/>
      <c r="O32" s="44">
        <v>708222</v>
      </c>
    </row>
    <row r="33" spans="1:15" ht="16.5" customHeight="1">
      <c r="A33" s="54" t="s">
        <v>71</v>
      </c>
      <c r="B33" s="36">
        <v>0</v>
      </c>
      <c r="C33" s="37">
        <v>0</v>
      </c>
      <c r="D33" s="37">
        <v>0</v>
      </c>
      <c r="E33" s="37">
        <v>0</v>
      </c>
      <c r="F33" s="39">
        <v>0</v>
      </c>
      <c r="G33" s="40">
        <v>0</v>
      </c>
      <c r="H33" s="41">
        <v>0</v>
      </c>
      <c r="I33" s="39">
        <v>6548</v>
      </c>
      <c r="J33" s="37">
        <v>4768</v>
      </c>
      <c r="K33" s="37">
        <v>267</v>
      </c>
      <c r="L33" s="37">
        <v>4501</v>
      </c>
      <c r="M33" s="42">
        <v>1780</v>
      </c>
      <c r="N33" s="43"/>
      <c r="O33" s="44">
        <v>708222</v>
      </c>
    </row>
    <row r="34" spans="1:15" ht="16.5" customHeight="1">
      <c r="A34" s="54" t="s">
        <v>72</v>
      </c>
      <c r="B34" s="36">
        <v>0</v>
      </c>
      <c r="C34" s="37">
        <v>0</v>
      </c>
      <c r="D34" s="37">
        <v>0</v>
      </c>
      <c r="E34" s="37">
        <v>0</v>
      </c>
      <c r="F34" s="39">
        <v>0</v>
      </c>
      <c r="G34" s="40">
        <v>0</v>
      </c>
      <c r="H34" s="41">
        <v>0</v>
      </c>
      <c r="I34" s="39">
        <v>8598</v>
      </c>
      <c r="J34" s="37">
        <v>6412</v>
      </c>
      <c r="K34" s="37">
        <v>607</v>
      </c>
      <c r="L34" s="37">
        <v>5805</v>
      </c>
      <c r="M34" s="42">
        <v>2186</v>
      </c>
      <c r="N34" s="43"/>
      <c r="O34" s="44">
        <v>708222</v>
      </c>
    </row>
    <row r="35" spans="1:15" ht="16.5" customHeight="1">
      <c r="A35" s="54" t="s">
        <v>73</v>
      </c>
      <c r="B35" s="36">
        <v>0</v>
      </c>
      <c r="C35" s="37">
        <v>0</v>
      </c>
      <c r="D35" s="37">
        <v>0</v>
      </c>
      <c r="E35" s="37">
        <v>0</v>
      </c>
      <c r="F35" s="39">
        <v>0</v>
      </c>
      <c r="G35" s="40">
        <v>0</v>
      </c>
      <c r="H35" s="41">
        <v>0</v>
      </c>
      <c r="I35" s="39">
        <v>7906</v>
      </c>
      <c r="J35" s="37">
        <v>6392</v>
      </c>
      <c r="K35" s="37">
        <v>839</v>
      </c>
      <c r="L35" s="37">
        <v>5553</v>
      </c>
      <c r="M35" s="42">
        <v>1514</v>
      </c>
      <c r="N35" s="43"/>
      <c r="O35" s="44">
        <v>708222</v>
      </c>
    </row>
    <row r="36" spans="1:15" ht="16.5" customHeight="1">
      <c r="A36" s="54" t="s">
        <v>74</v>
      </c>
      <c r="B36" s="36">
        <v>0</v>
      </c>
      <c r="C36" s="37">
        <v>0</v>
      </c>
      <c r="D36" s="37">
        <v>0</v>
      </c>
      <c r="E36" s="37">
        <v>0</v>
      </c>
      <c r="F36" s="39">
        <v>0</v>
      </c>
      <c r="G36" s="40">
        <v>0</v>
      </c>
      <c r="H36" s="41">
        <v>0</v>
      </c>
      <c r="I36" s="39">
        <v>16822</v>
      </c>
      <c r="J36" s="37">
        <v>15404</v>
      </c>
      <c r="K36" s="37">
        <v>10057</v>
      </c>
      <c r="L36" s="37">
        <v>5347</v>
      </c>
      <c r="M36" s="42">
        <v>1418</v>
      </c>
      <c r="N36" s="43"/>
      <c r="O36" s="44">
        <v>708222</v>
      </c>
    </row>
    <row r="37" spans="1:15" ht="16.5" customHeight="1">
      <c r="A37" s="54" t="s">
        <v>75</v>
      </c>
      <c r="B37" s="36">
        <v>0</v>
      </c>
      <c r="C37" s="37">
        <v>0</v>
      </c>
      <c r="D37" s="37">
        <v>0</v>
      </c>
      <c r="E37" s="37">
        <v>0</v>
      </c>
      <c r="F37" s="39">
        <v>0</v>
      </c>
      <c r="G37" s="40">
        <v>0</v>
      </c>
      <c r="H37" s="41">
        <v>0</v>
      </c>
      <c r="I37" s="39">
        <v>15177</v>
      </c>
      <c r="J37" s="37">
        <v>11401</v>
      </c>
      <c r="K37" s="37">
        <v>4175</v>
      </c>
      <c r="L37" s="37">
        <v>7226</v>
      </c>
      <c r="M37" s="42">
        <v>3776</v>
      </c>
      <c r="N37" s="43"/>
      <c r="O37" s="44">
        <v>708222</v>
      </c>
    </row>
    <row r="38" spans="1:15" ht="16.5" customHeight="1">
      <c r="A38" s="54" t="s">
        <v>203</v>
      </c>
      <c r="B38" s="36">
        <v>0</v>
      </c>
      <c r="C38" s="37">
        <v>0</v>
      </c>
      <c r="D38" s="37">
        <v>0</v>
      </c>
      <c r="E38" s="37">
        <v>0</v>
      </c>
      <c r="F38" s="39">
        <v>0</v>
      </c>
      <c r="G38" s="40">
        <v>0</v>
      </c>
      <c r="H38" s="41">
        <v>0</v>
      </c>
      <c r="I38" s="39">
        <v>10372</v>
      </c>
      <c r="J38" s="37">
        <v>7038</v>
      </c>
      <c r="K38" s="37">
        <v>1211</v>
      </c>
      <c r="L38" s="37">
        <v>5827</v>
      </c>
      <c r="M38" s="42">
        <v>3334</v>
      </c>
      <c r="N38" s="43"/>
      <c r="O38" s="44">
        <v>708222</v>
      </c>
    </row>
    <row r="39" spans="1:15" ht="16.5" customHeight="1">
      <c r="A39" s="54" t="s">
        <v>77</v>
      </c>
      <c r="B39" s="36">
        <v>0</v>
      </c>
      <c r="C39" s="37">
        <v>0</v>
      </c>
      <c r="D39" s="37">
        <v>0</v>
      </c>
      <c r="E39" s="37">
        <v>0</v>
      </c>
      <c r="F39" s="39">
        <v>0</v>
      </c>
      <c r="G39" s="40">
        <v>0</v>
      </c>
      <c r="H39" s="41">
        <v>0</v>
      </c>
      <c r="I39" s="39">
        <v>17108</v>
      </c>
      <c r="J39" s="37">
        <v>10452</v>
      </c>
      <c r="K39" s="37">
        <v>2086</v>
      </c>
      <c r="L39" s="37">
        <v>8366</v>
      </c>
      <c r="M39" s="42">
        <v>6656</v>
      </c>
      <c r="N39" s="43"/>
      <c r="O39" s="44">
        <v>708222</v>
      </c>
    </row>
    <row r="40" spans="1:15" ht="16.5" customHeight="1" thickBot="1">
      <c r="A40" s="58" t="s">
        <v>78</v>
      </c>
      <c r="B40" s="59">
        <v>0</v>
      </c>
      <c r="C40" s="60">
        <v>0</v>
      </c>
      <c r="D40" s="60">
        <v>0</v>
      </c>
      <c r="E40" s="60">
        <v>0</v>
      </c>
      <c r="F40" s="62">
        <v>0</v>
      </c>
      <c r="G40" s="63">
        <v>0</v>
      </c>
      <c r="H40" s="64">
        <v>0</v>
      </c>
      <c r="I40" s="62">
        <v>11094</v>
      </c>
      <c r="J40" s="60">
        <v>6448</v>
      </c>
      <c r="K40" s="60">
        <v>1533</v>
      </c>
      <c r="L40" s="60">
        <v>4915</v>
      </c>
      <c r="M40" s="65">
        <v>4646</v>
      </c>
      <c r="N40" s="43"/>
      <c r="O40" s="66">
        <v>708222</v>
      </c>
    </row>
    <row r="41" spans="1:15" s="29" customFormat="1" ht="13.5" customHeight="1">
      <c r="A41" s="67" t="s">
        <v>179</v>
      </c>
      <c r="B41" s="354"/>
      <c r="C41" s="354"/>
      <c r="D41" s="354"/>
      <c r="E41" s="354"/>
      <c r="F41" s="355"/>
      <c r="G41" s="355"/>
      <c r="H41" s="355"/>
      <c r="I41" s="355"/>
      <c r="J41" s="354"/>
      <c r="K41" s="354"/>
      <c r="L41" s="354"/>
      <c r="M41" s="354"/>
      <c r="N41" s="355"/>
      <c r="O41" s="354"/>
    </row>
    <row r="42" spans="1:10" s="29" customFormat="1" ht="13.5" customHeight="1">
      <c r="A42" s="67" t="s">
        <v>180</v>
      </c>
      <c r="I42" s="355"/>
      <c r="J42" s="355"/>
    </row>
    <row r="43" s="29" customFormat="1" ht="13.5" customHeight="1">
      <c r="A43" s="67" t="s">
        <v>181</v>
      </c>
    </row>
    <row r="44" s="29" customFormat="1" ht="13.5" customHeight="1">
      <c r="A44" s="67" t="s">
        <v>183</v>
      </c>
    </row>
    <row r="45" s="29" customFormat="1" ht="13.5" customHeight="1">
      <c r="A45" s="67" t="s">
        <v>183</v>
      </c>
    </row>
    <row r="46" spans="1:15" ht="17.25" customHeight="1">
      <c r="A46" s="1286" t="s">
        <v>233</v>
      </c>
      <c r="B46" s="1286"/>
      <c r="C46" s="1286"/>
      <c r="D46" s="1286"/>
      <c r="E46" s="1286"/>
      <c r="F46" s="1286"/>
      <c r="G46" s="1286"/>
      <c r="H46" s="1286"/>
      <c r="I46" s="1286"/>
      <c r="J46" s="1286"/>
      <c r="K46" s="1286"/>
      <c r="L46" s="1286"/>
      <c r="M46" s="1286"/>
      <c r="N46" s="1286"/>
      <c r="O46" s="1286"/>
    </row>
    <row r="47" spans="1:15" ht="16.5" customHeight="1">
      <c r="A47" s="1287" t="s">
        <v>234</v>
      </c>
      <c r="B47" s="1287"/>
      <c r="C47" s="1287"/>
      <c r="D47" s="1287"/>
      <c r="E47" s="1287"/>
      <c r="F47" s="1287"/>
      <c r="G47" s="1287"/>
      <c r="H47" s="1287"/>
      <c r="I47" s="1287"/>
      <c r="J47" s="1287"/>
      <c r="K47" s="1287"/>
      <c r="L47" s="1287"/>
      <c r="M47" s="1287"/>
      <c r="N47" s="1287"/>
      <c r="O47" s="1287"/>
    </row>
    <row r="48" spans="1:15" ht="16.5" customHeight="1">
      <c r="A48" s="3"/>
      <c r="B48" s="3"/>
      <c r="C48" s="3"/>
      <c r="D48" s="3"/>
      <c r="E48" s="3"/>
      <c r="F48" s="3"/>
      <c r="G48" s="3"/>
      <c r="H48" s="3"/>
      <c r="I48" s="3"/>
      <c r="J48" s="3"/>
      <c r="K48" s="3"/>
      <c r="L48" s="3"/>
      <c r="M48" s="3"/>
      <c r="N48" s="3"/>
      <c r="O48" s="3"/>
    </row>
    <row r="49" spans="1:15" ht="16.5" customHeight="1" thickBot="1">
      <c r="A49" s="2" t="s">
        <v>44</v>
      </c>
      <c r="B49" s="4"/>
      <c r="C49" s="4"/>
      <c r="D49" s="4"/>
      <c r="E49" s="4"/>
      <c r="F49" s="4"/>
      <c r="G49" s="4"/>
      <c r="H49" s="4"/>
      <c r="I49" s="4"/>
      <c r="J49" s="4"/>
      <c r="K49" s="4"/>
      <c r="L49" s="4"/>
      <c r="M49" s="4"/>
      <c r="O49" s="2" t="s">
        <v>45</v>
      </c>
    </row>
    <row r="50" spans="1:15" ht="16.5" customHeight="1">
      <c r="A50" s="5"/>
      <c r="B50" s="1288" t="s">
        <v>46</v>
      </c>
      <c r="C50" s="6"/>
      <c r="D50" s="6"/>
      <c r="E50" s="6"/>
      <c r="F50" s="1291" t="s">
        <v>47</v>
      </c>
      <c r="G50" s="8"/>
      <c r="H50" s="9"/>
      <c r="I50" s="1309" t="s">
        <v>48</v>
      </c>
      <c r="J50" s="10"/>
      <c r="K50" s="10"/>
      <c r="L50" s="10"/>
      <c r="M50" s="11"/>
      <c r="N50" s="12"/>
      <c r="O50" s="1297" t="s">
        <v>49</v>
      </c>
    </row>
    <row r="51" spans="1:15" ht="16.5" customHeight="1">
      <c r="A51" s="13"/>
      <c r="B51" s="1289"/>
      <c r="C51" s="1299" t="s">
        <v>50</v>
      </c>
      <c r="D51" s="1301" t="s">
        <v>51</v>
      </c>
      <c r="E51" s="1301" t="s">
        <v>231</v>
      </c>
      <c r="F51" s="1292"/>
      <c r="G51" s="1303" t="s">
        <v>54</v>
      </c>
      <c r="H51" s="1284" t="s">
        <v>55</v>
      </c>
      <c r="I51" s="1293"/>
      <c r="J51" s="1282" t="s">
        <v>56</v>
      </c>
      <c r="K51" s="15"/>
      <c r="L51" s="73"/>
      <c r="M51" s="1284" t="s">
        <v>57</v>
      </c>
      <c r="N51" s="12"/>
      <c r="O51" s="1298"/>
    </row>
    <row r="52" spans="1:15" ht="16.5" customHeight="1" thickBot="1">
      <c r="A52" s="74"/>
      <c r="B52" s="1290"/>
      <c r="C52" s="1300"/>
      <c r="D52" s="1302"/>
      <c r="E52" s="1307"/>
      <c r="F52" s="1293"/>
      <c r="G52" s="1304"/>
      <c r="H52" s="1305"/>
      <c r="I52" s="1310"/>
      <c r="J52" s="1283"/>
      <c r="K52" s="17" t="s">
        <v>58</v>
      </c>
      <c r="L52" s="75" t="s">
        <v>59</v>
      </c>
      <c r="M52" s="1285"/>
      <c r="N52" s="14"/>
      <c r="O52" s="1298"/>
    </row>
    <row r="53" spans="1:15" ht="16.5" customHeight="1" thickTop="1">
      <c r="A53" s="19"/>
      <c r="B53" s="20" t="s">
        <v>60</v>
      </c>
      <c r="C53" s="22" t="s">
        <v>60</v>
      </c>
      <c r="D53" s="22" t="s">
        <v>60</v>
      </c>
      <c r="E53" s="22" t="s">
        <v>60</v>
      </c>
      <c r="F53" s="23" t="s">
        <v>60</v>
      </c>
      <c r="G53" s="21" t="s">
        <v>60</v>
      </c>
      <c r="H53" s="24" t="s">
        <v>60</v>
      </c>
      <c r="I53" s="23" t="s">
        <v>60</v>
      </c>
      <c r="J53" s="22" t="s">
        <v>60</v>
      </c>
      <c r="K53" s="22" t="s">
        <v>60</v>
      </c>
      <c r="L53" s="22" t="s">
        <v>60</v>
      </c>
      <c r="M53" s="24" t="s">
        <v>60</v>
      </c>
      <c r="N53" s="27"/>
      <c r="O53" s="26" t="s">
        <v>61</v>
      </c>
    </row>
    <row r="54" spans="1:15" ht="16.5" customHeight="1">
      <c r="A54" s="28"/>
      <c r="B54" s="29"/>
      <c r="C54" s="30"/>
      <c r="D54" s="30"/>
      <c r="E54" s="30"/>
      <c r="F54" s="31"/>
      <c r="G54" s="32"/>
      <c r="H54" s="33"/>
      <c r="I54" s="31"/>
      <c r="J54" s="30"/>
      <c r="K54" s="32"/>
      <c r="L54" s="32"/>
      <c r="M54" s="33"/>
      <c r="O54" s="34"/>
    </row>
    <row r="55" spans="1:15" ht="16.5" customHeight="1">
      <c r="A55" s="35" t="s">
        <v>62</v>
      </c>
      <c r="B55" s="77">
        <v>0</v>
      </c>
      <c r="C55" s="37">
        <v>0</v>
      </c>
      <c r="D55" s="37">
        <v>0</v>
      </c>
      <c r="E55" s="37">
        <v>0</v>
      </c>
      <c r="F55" s="39">
        <v>0</v>
      </c>
      <c r="G55" s="40">
        <v>0</v>
      </c>
      <c r="H55" s="41">
        <v>0</v>
      </c>
      <c r="I55" s="39">
        <v>8412</v>
      </c>
      <c r="J55" s="37">
        <v>4911</v>
      </c>
      <c r="K55" s="37">
        <v>554</v>
      </c>
      <c r="L55" s="37">
        <v>4357</v>
      </c>
      <c r="M55" s="42">
        <v>3501</v>
      </c>
      <c r="N55" s="268"/>
      <c r="O55" s="44">
        <v>1</v>
      </c>
    </row>
    <row r="56" spans="1:15" ht="16.5" customHeight="1">
      <c r="A56" s="35" t="s">
        <v>63</v>
      </c>
      <c r="B56" s="77">
        <v>0</v>
      </c>
      <c r="C56" s="37">
        <v>0</v>
      </c>
      <c r="D56" s="37">
        <v>0</v>
      </c>
      <c r="E56" s="37">
        <v>0</v>
      </c>
      <c r="F56" s="39">
        <v>0</v>
      </c>
      <c r="G56" s="40">
        <v>0</v>
      </c>
      <c r="H56" s="41">
        <v>0</v>
      </c>
      <c r="I56" s="39">
        <v>8959</v>
      </c>
      <c r="J56" s="37">
        <v>5210</v>
      </c>
      <c r="K56" s="37">
        <v>442</v>
      </c>
      <c r="L56" s="37">
        <v>4768</v>
      </c>
      <c r="M56" s="42">
        <v>3749</v>
      </c>
      <c r="N56" s="268"/>
      <c r="O56" s="44">
        <v>1</v>
      </c>
    </row>
    <row r="57" spans="1:15" ht="16.5" customHeight="1">
      <c r="A57" s="35" t="s">
        <v>64</v>
      </c>
      <c r="B57" s="77">
        <v>0</v>
      </c>
      <c r="C57" s="37">
        <v>0</v>
      </c>
      <c r="D57" s="37">
        <v>0</v>
      </c>
      <c r="E57" s="37">
        <v>0</v>
      </c>
      <c r="F57" s="39">
        <v>0</v>
      </c>
      <c r="G57" s="40">
        <v>0</v>
      </c>
      <c r="H57" s="41">
        <v>0</v>
      </c>
      <c r="I57" s="39">
        <v>8361</v>
      </c>
      <c r="J57" s="37">
        <v>4740</v>
      </c>
      <c r="K57" s="37">
        <v>362</v>
      </c>
      <c r="L57" s="37">
        <v>4378</v>
      </c>
      <c r="M57" s="42">
        <v>3621</v>
      </c>
      <c r="N57" s="268"/>
      <c r="O57" s="44">
        <v>1</v>
      </c>
    </row>
    <row r="58" spans="1:15" ht="16.5" customHeight="1">
      <c r="A58" s="35" t="s">
        <v>65</v>
      </c>
      <c r="B58" s="77">
        <v>0</v>
      </c>
      <c r="C58" s="37">
        <v>0</v>
      </c>
      <c r="D58" s="37">
        <v>0</v>
      </c>
      <c r="E58" s="37">
        <v>0</v>
      </c>
      <c r="F58" s="39">
        <v>0</v>
      </c>
      <c r="G58" s="40">
        <v>0</v>
      </c>
      <c r="H58" s="41">
        <v>0</v>
      </c>
      <c r="I58" s="39">
        <v>8914</v>
      </c>
      <c r="J58" s="37">
        <v>4923</v>
      </c>
      <c r="K58" s="37">
        <v>443</v>
      </c>
      <c r="L58" s="37">
        <v>4480</v>
      </c>
      <c r="M58" s="42">
        <v>3991</v>
      </c>
      <c r="N58" s="268"/>
      <c r="O58" s="44">
        <v>1</v>
      </c>
    </row>
    <row r="59" spans="1:15" ht="16.5" customHeight="1">
      <c r="A59" s="45" t="s">
        <v>840</v>
      </c>
      <c r="B59" s="79">
        <v>0</v>
      </c>
      <c r="C59" s="47">
        <v>0</v>
      </c>
      <c r="D59" s="47">
        <v>0</v>
      </c>
      <c r="E59" s="47">
        <v>0</v>
      </c>
      <c r="F59" s="49">
        <v>0</v>
      </c>
      <c r="G59" s="50">
        <v>0</v>
      </c>
      <c r="H59" s="51">
        <v>0</v>
      </c>
      <c r="I59" s="49">
        <v>9710</v>
      </c>
      <c r="J59" s="47">
        <v>5442</v>
      </c>
      <c r="K59" s="47">
        <v>847</v>
      </c>
      <c r="L59" s="47">
        <v>4595</v>
      </c>
      <c r="M59" s="52">
        <v>4268</v>
      </c>
      <c r="N59" s="268"/>
      <c r="O59" s="53">
        <v>1</v>
      </c>
    </row>
    <row r="60" spans="1:15" ht="16.5" customHeight="1">
      <c r="A60" s="28"/>
      <c r="B60" s="77"/>
      <c r="C60" s="37"/>
      <c r="D60" s="37"/>
      <c r="E60" s="37"/>
      <c r="F60" s="39"/>
      <c r="G60" s="40"/>
      <c r="H60" s="41"/>
      <c r="I60" s="39"/>
      <c r="J60" s="37"/>
      <c r="K60" s="37"/>
      <c r="L60" s="37"/>
      <c r="M60" s="42"/>
      <c r="N60" s="268"/>
      <c r="O60" s="44"/>
    </row>
    <row r="61" spans="1:15" ht="16.5" customHeight="1">
      <c r="A61" s="54" t="s">
        <v>66</v>
      </c>
      <c r="B61" s="77">
        <v>0</v>
      </c>
      <c r="C61" s="37">
        <v>0</v>
      </c>
      <c r="D61" s="37">
        <v>0</v>
      </c>
      <c r="E61" s="37">
        <v>0</v>
      </c>
      <c r="F61" s="39">
        <v>0</v>
      </c>
      <c r="G61" s="40">
        <v>0</v>
      </c>
      <c r="H61" s="41">
        <v>0</v>
      </c>
      <c r="I61" s="39">
        <v>792</v>
      </c>
      <c r="J61" s="37">
        <v>440</v>
      </c>
      <c r="K61" s="37">
        <v>25</v>
      </c>
      <c r="L61" s="37">
        <v>415</v>
      </c>
      <c r="M61" s="42">
        <v>352</v>
      </c>
      <c r="N61" s="268"/>
      <c r="O61" s="44">
        <v>1</v>
      </c>
    </row>
    <row r="62" spans="1:15" ht="16.5" customHeight="1">
      <c r="A62" s="54" t="s">
        <v>67</v>
      </c>
      <c r="B62" s="77">
        <v>0</v>
      </c>
      <c r="C62" s="37">
        <v>0</v>
      </c>
      <c r="D62" s="37">
        <v>0</v>
      </c>
      <c r="E62" s="37">
        <v>0</v>
      </c>
      <c r="F62" s="39">
        <v>0</v>
      </c>
      <c r="G62" s="40">
        <v>0</v>
      </c>
      <c r="H62" s="41">
        <v>0</v>
      </c>
      <c r="I62" s="39">
        <v>737</v>
      </c>
      <c r="J62" s="37">
        <v>422</v>
      </c>
      <c r="K62" s="37">
        <v>36</v>
      </c>
      <c r="L62" s="37">
        <v>386</v>
      </c>
      <c r="M62" s="42">
        <v>315</v>
      </c>
      <c r="N62" s="268"/>
      <c r="O62" s="44">
        <v>1</v>
      </c>
    </row>
    <row r="63" spans="1:15" ht="16.5" customHeight="1">
      <c r="A63" s="54" t="s">
        <v>68</v>
      </c>
      <c r="B63" s="77">
        <v>0</v>
      </c>
      <c r="C63" s="37">
        <v>0</v>
      </c>
      <c r="D63" s="37">
        <v>0</v>
      </c>
      <c r="E63" s="37">
        <v>0</v>
      </c>
      <c r="F63" s="39">
        <v>0</v>
      </c>
      <c r="G63" s="40">
        <v>0</v>
      </c>
      <c r="H63" s="41">
        <v>0</v>
      </c>
      <c r="I63" s="39">
        <v>629</v>
      </c>
      <c r="J63" s="37">
        <v>340</v>
      </c>
      <c r="K63" s="37">
        <v>23</v>
      </c>
      <c r="L63" s="37">
        <v>317</v>
      </c>
      <c r="M63" s="42">
        <v>289</v>
      </c>
      <c r="N63" s="268"/>
      <c r="O63" s="44">
        <v>1</v>
      </c>
    </row>
    <row r="64" spans="1:15" ht="16.5" customHeight="1">
      <c r="A64" s="54" t="s">
        <v>69</v>
      </c>
      <c r="B64" s="77">
        <v>0</v>
      </c>
      <c r="C64" s="37">
        <v>0</v>
      </c>
      <c r="D64" s="37">
        <v>0</v>
      </c>
      <c r="E64" s="37">
        <v>0</v>
      </c>
      <c r="F64" s="39">
        <v>0</v>
      </c>
      <c r="G64" s="40">
        <v>0</v>
      </c>
      <c r="H64" s="41">
        <v>0</v>
      </c>
      <c r="I64" s="39">
        <v>844</v>
      </c>
      <c r="J64" s="37">
        <v>464</v>
      </c>
      <c r="K64" s="37">
        <v>32</v>
      </c>
      <c r="L64" s="37">
        <v>432</v>
      </c>
      <c r="M64" s="42">
        <v>380</v>
      </c>
      <c r="N64" s="268"/>
      <c r="O64" s="44">
        <v>1</v>
      </c>
    </row>
    <row r="65" spans="1:15" ht="16.5" customHeight="1">
      <c r="A65" s="54" t="s">
        <v>70</v>
      </c>
      <c r="B65" s="77">
        <v>0</v>
      </c>
      <c r="C65" s="37">
        <v>0</v>
      </c>
      <c r="D65" s="37">
        <v>0</v>
      </c>
      <c r="E65" s="37">
        <v>0</v>
      </c>
      <c r="F65" s="39">
        <v>0</v>
      </c>
      <c r="G65" s="40">
        <v>0</v>
      </c>
      <c r="H65" s="41">
        <v>0</v>
      </c>
      <c r="I65" s="39">
        <v>630</v>
      </c>
      <c r="J65" s="37">
        <v>338</v>
      </c>
      <c r="K65" s="37">
        <v>22</v>
      </c>
      <c r="L65" s="37">
        <v>316</v>
      </c>
      <c r="M65" s="42">
        <v>292</v>
      </c>
      <c r="N65" s="268"/>
      <c r="O65" s="44">
        <v>1</v>
      </c>
    </row>
    <row r="66" spans="1:15" ht="16.5" customHeight="1">
      <c r="A66" s="54" t="s">
        <v>71</v>
      </c>
      <c r="B66" s="77">
        <v>0</v>
      </c>
      <c r="C66" s="37">
        <v>0</v>
      </c>
      <c r="D66" s="37">
        <v>0</v>
      </c>
      <c r="E66" s="37">
        <v>0</v>
      </c>
      <c r="F66" s="39">
        <v>0</v>
      </c>
      <c r="G66" s="40">
        <v>0</v>
      </c>
      <c r="H66" s="41">
        <v>0</v>
      </c>
      <c r="I66" s="39">
        <v>834</v>
      </c>
      <c r="J66" s="37">
        <v>453</v>
      </c>
      <c r="K66" s="37">
        <v>50</v>
      </c>
      <c r="L66" s="37">
        <v>403</v>
      </c>
      <c r="M66" s="42">
        <v>381</v>
      </c>
      <c r="N66" s="268"/>
      <c r="O66" s="44">
        <v>1</v>
      </c>
    </row>
    <row r="67" spans="1:15" ht="16.5" customHeight="1">
      <c r="A67" s="54" t="s">
        <v>72</v>
      </c>
      <c r="B67" s="77">
        <v>0</v>
      </c>
      <c r="C67" s="37">
        <v>0</v>
      </c>
      <c r="D67" s="37">
        <v>0</v>
      </c>
      <c r="E67" s="37">
        <v>0</v>
      </c>
      <c r="F67" s="39">
        <v>0</v>
      </c>
      <c r="G67" s="40">
        <v>0</v>
      </c>
      <c r="H67" s="41">
        <v>0</v>
      </c>
      <c r="I67" s="39">
        <v>917</v>
      </c>
      <c r="J67" s="37">
        <v>531</v>
      </c>
      <c r="K67" s="37">
        <v>81</v>
      </c>
      <c r="L67" s="37">
        <v>450</v>
      </c>
      <c r="M67" s="42">
        <v>386</v>
      </c>
      <c r="N67" s="268"/>
      <c r="O67" s="44">
        <v>1</v>
      </c>
    </row>
    <row r="68" spans="1:15" ht="16.5" customHeight="1">
      <c r="A68" s="54" t="s">
        <v>73</v>
      </c>
      <c r="B68" s="77">
        <v>0</v>
      </c>
      <c r="C68" s="37">
        <v>0</v>
      </c>
      <c r="D68" s="37">
        <v>0</v>
      </c>
      <c r="E68" s="37">
        <v>0</v>
      </c>
      <c r="F68" s="39">
        <v>0</v>
      </c>
      <c r="G68" s="40">
        <v>0</v>
      </c>
      <c r="H68" s="41">
        <v>0</v>
      </c>
      <c r="I68" s="39">
        <v>816</v>
      </c>
      <c r="J68" s="37">
        <v>461</v>
      </c>
      <c r="K68" s="37">
        <v>57</v>
      </c>
      <c r="L68" s="37">
        <v>404</v>
      </c>
      <c r="M68" s="42">
        <v>355</v>
      </c>
      <c r="N68" s="268"/>
      <c r="O68" s="44">
        <v>1</v>
      </c>
    </row>
    <row r="69" spans="1:15" ht="16.5" customHeight="1">
      <c r="A69" s="54" t="s">
        <v>74</v>
      </c>
      <c r="B69" s="77">
        <v>0</v>
      </c>
      <c r="C69" s="37">
        <v>0</v>
      </c>
      <c r="D69" s="37">
        <v>0</v>
      </c>
      <c r="E69" s="37">
        <v>0</v>
      </c>
      <c r="F69" s="39">
        <v>0</v>
      </c>
      <c r="G69" s="40">
        <v>0</v>
      </c>
      <c r="H69" s="41">
        <v>0</v>
      </c>
      <c r="I69" s="39">
        <v>619</v>
      </c>
      <c r="J69" s="37">
        <v>342</v>
      </c>
      <c r="K69" s="37">
        <v>17</v>
      </c>
      <c r="L69" s="37">
        <v>325</v>
      </c>
      <c r="M69" s="42">
        <v>277</v>
      </c>
      <c r="N69" s="268"/>
      <c r="O69" s="44">
        <v>1</v>
      </c>
    </row>
    <row r="70" spans="1:15" ht="16.5" customHeight="1">
      <c r="A70" s="54" t="s">
        <v>75</v>
      </c>
      <c r="B70" s="77">
        <v>0</v>
      </c>
      <c r="C70" s="37">
        <v>0</v>
      </c>
      <c r="D70" s="37">
        <v>0</v>
      </c>
      <c r="E70" s="37">
        <v>0</v>
      </c>
      <c r="F70" s="39">
        <v>0</v>
      </c>
      <c r="G70" s="40">
        <v>0</v>
      </c>
      <c r="H70" s="41">
        <v>0</v>
      </c>
      <c r="I70" s="39">
        <v>751</v>
      </c>
      <c r="J70" s="37">
        <v>402</v>
      </c>
      <c r="K70" s="37">
        <v>24</v>
      </c>
      <c r="L70" s="37">
        <v>378</v>
      </c>
      <c r="M70" s="42">
        <v>349</v>
      </c>
      <c r="N70" s="268"/>
      <c r="O70" s="44">
        <v>1</v>
      </c>
    </row>
    <row r="71" spans="1:15" ht="16.5" customHeight="1">
      <c r="A71" s="54" t="s">
        <v>76</v>
      </c>
      <c r="B71" s="77">
        <v>0</v>
      </c>
      <c r="C71" s="37">
        <v>0</v>
      </c>
      <c r="D71" s="37">
        <v>0</v>
      </c>
      <c r="E71" s="37">
        <v>0</v>
      </c>
      <c r="F71" s="39">
        <v>0</v>
      </c>
      <c r="G71" s="40">
        <v>0</v>
      </c>
      <c r="H71" s="41">
        <v>0</v>
      </c>
      <c r="I71" s="39">
        <v>667</v>
      </c>
      <c r="J71" s="37">
        <v>360</v>
      </c>
      <c r="K71" s="37">
        <v>38</v>
      </c>
      <c r="L71" s="37">
        <v>322</v>
      </c>
      <c r="M71" s="42">
        <v>307</v>
      </c>
      <c r="N71" s="268"/>
      <c r="O71" s="44">
        <v>1</v>
      </c>
    </row>
    <row r="72" spans="1:15" ht="16.5" customHeight="1">
      <c r="A72" s="54" t="s">
        <v>77</v>
      </c>
      <c r="B72" s="77">
        <v>0</v>
      </c>
      <c r="C72" s="37">
        <v>0</v>
      </c>
      <c r="D72" s="37">
        <v>0</v>
      </c>
      <c r="E72" s="37">
        <v>0</v>
      </c>
      <c r="F72" s="39">
        <v>0</v>
      </c>
      <c r="G72" s="40">
        <v>0</v>
      </c>
      <c r="H72" s="41">
        <v>0</v>
      </c>
      <c r="I72" s="39">
        <v>696</v>
      </c>
      <c r="J72" s="37">
        <v>381</v>
      </c>
      <c r="K72" s="37">
        <v>35</v>
      </c>
      <c r="L72" s="37">
        <v>346</v>
      </c>
      <c r="M72" s="42">
        <v>315</v>
      </c>
      <c r="N72" s="268"/>
      <c r="O72" s="44">
        <v>1</v>
      </c>
    </row>
    <row r="73" spans="1:15" ht="16.5" customHeight="1">
      <c r="A73" s="54" t="s">
        <v>78</v>
      </c>
      <c r="B73" s="77">
        <v>0</v>
      </c>
      <c r="C73" s="37">
        <v>0</v>
      </c>
      <c r="D73" s="37">
        <v>0</v>
      </c>
      <c r="E73" s="37">
        <v>0</v>
      </c>
      <c r="F73" s="39">
        <v>0</v>
      </c>
      <c r="G73" s="40">
        <v>0</v>
      </c>
      <c r="H73" s="41">
        <v>0</v>
      </c>
      <c r="I73" s="39">
        <v>774</v>
      </c>
      <c r="J73" s="37">
        <v>429</v>
      </c>
      <c r="K73" s="37">
        <v>28</v>
      </c>
      <c r="L73" s="37">
        <v>401</v>
      </c>
      <c r="M73" s="42">
        <v>345</v>
      </c>
      <c r="N73" s="268"/>
      <c r="O73" s="44">
        <v>1</v>
      </c>
    </row>
    <row r="74" spans="1:15" ht="16.5" customHeight="1">
      <c r="A74" s="54" t="s">
        <v>67</v>
      </c>
      <c r="B74" s="77">
        <v>0</v>
      </c>
      <c r="C74" s="37">
        <v>0</v>
      </c>
      <c r="D74" s="37">
        <v>0</v>
      </c>
      <c r="E74" s="37">
        <v>0</v>
      </c>
      <c r="F74" s="39">
        <v>0</v>
      </c>
      <c r="G74" s="40">
        <v>0</v>
      </c>
      <c r="H74" s="41">
        <v>0</v>
      </c>
      <c r="I74" s="39">
        <v>616</v>
      </c>
      <c r="J74" s="37">
        <v>317</v>
      </c>
      <c r="K74" s="37">
        <v>24</v>
      </c>
      <c r="L74" s="37">
        <v>293</v>
      </c>
      <c r="M74" s="42">
        <v>299</v>
      </c>
      <c r="N74" s="268"/>
      <c r="O74" s="44">
        <v>1</v>
      </c>
    </row>
    <row r="75" spans="1:15" ht="16.5" customHeight="1">
      <c r="A75" s="54" t="s">
        <v>68</v>
      </c>
      <c r="B75" s="77">
        <v>0</v>
      </c>
      <c r="C75" s="37">
        <v>0</v>
      </c>
      <c r="D75" s="37">
        <v>0</v>
      </c>
      <c r="E75" s="37">
        <v>0</v>
      </c>
      <c r="F75" s="39">
        <v>0</v>
      </c>
      <c r="G75" s="40">
        <v>0</v>
      </c>
      <c r="H75" s="41">
        <v>0</v>
      </c>
      <c r="I75" s="39">
        <v>684</v>
      </c>
      <c r="J75" s="37">
        <v>349</v>
      </c>
      <c r="K75" s="37">
        <v>31</v>
      </c>
      <c r="L75" s="37">
        <v>318</v>
      </c>
      <c r="M75" s="42">
        <v>335</v>
      </c>
      <c r="N75" s="268"/>
      <c r="O75" s="44">
        <v>1</v>
      </c>
    </row>
    <row r="76" spans="1:15" ht="16.5" customHeight="1">
      <c r="A76" s="54" t="s">
        <v>69</v>
      </c>
      <c r="B76" s="77">
        <v>0</v>
      </c>
      <c r="C76" s="37">
        <v>0</v>
      </c>
      <c r="D76" s="37">
        <v>0</v>
      </c>
      <c r="E76" s="37">
        <v>0</v>
      </c>
      <c r="F76" s="39">
        <v>0</v>
      </c>
      <c r="G76" s="40">
        <v>0</v>
      </c>
      <c r="H76" s="41">
        <v>0</v>
      </c>
      <c r="I76" s="39">
        <v>857</v>
      </c>
      <c r="J76" s="37">
        <v>468</v>
      </c>
      <c r="K76" s="37">
        <v>34</v>
      </c>
      <c r="L76" s="37">
        <v>434</v>
      </c>
      <c r="M76" s="42">
        <v>389</v>
      </c>
      <c r="N76" s="268"/>
      <c r="O76" s="44">
        <v>1</v>
      </c>
    </row>
    <row r="77" spans="1:15" ht="16.5" customHeight="1">
      <c r="A77" s="54" t="s">
        <v>70</v>
      </c>
      <c r="B77" s="77">
        <v>0</v>
      </c>
      <c r="C77" s="37">
        <v>0</v>
      </c>
      <c r="D77" s="37">
        <v>0</v>
      </c>
      <c r="E77" s="37">
        <v>0</v>
      </c>
      <c r="F77" s="39">
        <v>0</v>
      </c>
      <c r="G77" s="40">
        <v>0</v>
      </c>
      <c r="H77" s="41">
        <v>0</v>
      </c>
      <c r="I77" s="39">
        <v>684</v>
      </c>
      <c r="J77" s="37">
        <v>368</v>
      </c>
      <c r="K77" s="37">
        <v>21</v>
      </c>
      <c r="L77" s="37">
        <v>347</v>
      </c>
      <c r="M77" s="42">
        <v>316</v>
      </c>
      <c r="N77" s="268"/>
      <c r="O77" s="44">
        <v>1</v>
      </c>
    </row>
    <row r="78" spans="1:15" ht="16.5" customHeight="1">
      <c r="A78" s="54" t="s">
        <v>71</v>
      </c>
      <c r="B78" s="77">
        <v>0</v>
      </c>
      <c r="C78" s="37">
        <v>0</v>
      </c>
      <c r="D78" s="37">
        <v>0</v>
      </c>
      <c r="E78" s="37">
        <v>0</v>
      </c>
      <c r="F78" s="39">
        <v>0</v>
      </c>
      <c r="G78" s="40">
        <v>0</v>
      </c>
      <c r="H78" s="41">
        <v>0</v>
      </c>
      <c r="I78" s="39">
        <v>728</v>
      </c>
      <c r="J78" s="37">
        <v>399</v>
      </c>
      <c r="K78" s="37">
        <v>35</v>
      </c>
      <c r="L78" s="37">
        <v>364</v>
      </c>
      <c r="M78" s="42">
        <v>329</v>
      </c>
      <c r="N78" s="268"/>
      <c r="O78" s="44">
        <v>1</v>
      </c>
    </row>
    <row r="79" spans="1:15" ht="16.5" customHeight="1">
      <c r="A79" s="54" t="s">
        <v>72</v>
      </c>
      <c r="B79" s="77">
        <v>0</v>
      </c>
      <c r="C79" s="37">
        <v>0</v>
      </c>
      <c r="D79" s="37">
        <v>0</v>
      </c>
      <c r="E79" s="37">
        <v>0</v>
      </c>
      <c r="F79" s="39">
        <v>0</v>
      </c>
      <c r="G79" s="40">
        <v>0</v>
      </c>
      <c r="H79" s="41">
        <v>0</v>
      </c>
      <c r="I79" s="39">
        <v>781</v>
      </c>
      <c r="J79" s="37">
        <v>451</v>
      </c>
      <c r="K79" s="37">
        <v>54</v>
      </c>
      <c r="L79" s="37">
        <v>397</v>
      </c>
      <c r="M79" s="42">
        <v>330</v>
      </c>
      <c r="N79" s="268"/>
      <c r="O79" s="44">
        <v>1</v>
      </c>
    </row>
    <row r="80" spans="1:15" ht="16.5" customHeight="1">
      <c r="A80" s="54" t="s">
        <v>73</v>
      </c>
      <c r="B80" s="77">
        <v>0</v>
      </c>
      <c r="C80" s="37">
        <v>0</v>
      </c>
      <c r="D80" s="37">
        <v>0</v>
      </c>
      <c r="E80" s="37">
        <v>0</v>
      </c>
      <c r="F80" s="39">
        <v>0</v>
      </c>
      <c r="G80" s="40">
        <v>0</v>
      </c>
      <c r="H80" s="41">
        <v>0</v>
      </c>
      <c r="I80" s="39">
        <v>692</v>
      </c>
      <c r="J80" s="37">
        <v>370</v>
      </c>
      <c r="K80" s="37">
        <v>38</v>
      </c>
      <c r="L80" s="37">
        <v>332</v>
      </c>
      <c r="M80" s="42">
        <v>322</v>
      </c>
      <c r="N80" s="268"/>
      <c r="O80" s="44">
        <v>1</v>
      </c>
    </row>
    <row r="81" spans="1:15" ht="16.5" customHeight="1">
      <c r="A81" s="54" t="s">
        <v>74</v>
      </c>
      <c r="B81" s="77">
        <v>0</v>
      </c>
      <c r="C81" s="37">
        <v>0</v>
      </c>
      <c r="D81" s="37">
        <v>0</v>
      </c>
      <c r="E81" s="37">
        <v>0</v>
      </c>
      <c r="F81" s="39">
        <v>0</v>
      </c>
      <c r="G81" s="40">
        <v>0</v>
      </c>
      <c r="H81" s="41">
        <v>0</v>
      </c>
      <c r="I81" s="39">
        <v>684</v>
      </c>
      <c r="J81" s="37">
        <v>358</v>
      </c>
      <c r="K81" s="37">
        <v>35</v>
      </c>
      <c r="L81" s="37">
        <v>323</v>
      </c>
      <c r="M81" s="42">
        <v>326</v>
      </c>
      <c r="N81" s="268"/>
      <c r="O81" s="44">
        <v>1</v>
      </c>
    </row>
    <row r="82" spans="1:15" ht="16.5" customHeight="1">
      <c r="A82" s="54" t="s">
        <v>75</v>
      </c>
      <c r="B82" s="77">
        <v>0</v>
      </c>
      <c r="C82" s="37">
        <v>0</v>
      </c>
      <c r="D82" s="37">
        <v>0</v>
      </c>
      <c r="E82" s="37">
        <v>0</v>
      </c>
      <c r="F82" s="39">
        <v>0</v>
      </c>
      <c r="G82" s="40">
        <v>0</v>
      </c>
      <c r="H82" s="41">
        <v>0</v>
      </c>
      <c r="I82" s="39">
        <v>1000</v>
      </c>
      <c r="J82" s="37">
        <v>579</v>
      </c>
      <c r="K82" s="37">
        <v>59</v>
      </c>
      <c r="L82" s="37">
        <v>520</v>
      </c>
      <c r="M82" s="42">
        <v>421</v>
      </c>
      <c r="N82" s="268"/>
      <c r="O82" s="44">
        <v>1</v>
      </c>
    </row>
    <row r="83" spans="1:15" ht="16.5" customHeight="1">
      <c r="A83" s="54" t="s">
        <v>203</v>
      </c>
      <c r="B83" s="77">
        <v>0</v>
      </c>
      <c r="C83" s="37">
        <v>0</v>
      </c>
      <c r="D83" s="37">
        <v>0</v>
      </c>
      <c r="E83" s="37">
        <v>0</v>
      </c>
      <c r="F83" s="39">
        <v>0</v>
      </c>
      <c r="G83" s="40">
        <v>0</v>
      </c>
      <c r="H83" s="41">
        <v>0</v>
      </c>
      <c r="I83" s="39">
        <v>845</v>
      </c>
      <c r="J83" s="37">
        <v>464</v>
      </c>
      <c r="K83" s="37">
        <v>51</v>
      </c>
      <c r="L83" s="37">
        <v>413</v>
      </c>
      <c r="M83" s="42">
        <v>381</v>
      </c>
      <c r="N83" s="268"/>
      <c r="O83" s="44">
        <v>1</v>
      </c>
    </row>
    <row r="84" spans="1:15" ht="16.5" customHeight="1">
      <c r="A84" s="54" t="s">
        <v>77</v>
      </c>
      <c r="B84" s="77">
        <v>0</v>
      </c>
      <c r="C84" s="37">
        <v>0</v>
      </c>
      <c r="D84" s="37">
        <v>0</v>
      </c>
      <c r="E84" s="37">
        <v>0</v>
      </c>
      <c r="F84" s="39">
        <v>0</v>
      </c>
      <c r="G84" s="40">
        <v>0</v>
      </c>
      <c r="H84" s="41">
        <v>0</v>
      </c>
      <c r="I84" s="39">
        <v>1108</v>
      </c>
      <c r="J84" s="37">
        <v>690</v>
      </c>
      <c r="K84" s="37">
        <v>237</v>
      </c>
      <c r="L84" s="37">
        <v>453</v>
      </c>
      <c r="M84" s="42">
        <v>418</v>
      </c>
      <c r="N84" s="268"/>
      <c r="O84" s="44">
        <v>1</v>
      </c>
    </row>
    <row r="85" spans="1:15" ht="16.5" customHeight="1" thickBot="1">
      <c r="A85" s="58" t="s">
        <v>78</v>
      </c>
      <c r="B85" s="81">
        <v>0</v>
      </c>
      <c r="C85" s="60">
        <v>0</v>
      </c>
      <c r="D85" s="60">
        <v>0</v>
      </c>
      <c r="E85" s="60">
        <v>0</v>
      </c>
      <c r="F85" s="62">
        <v>0</v>
      </c>
      <c r="G85" s="63">
        <v>0</v>
      </c>
      <c r="H85" s="64">
        <v>0</v>
      </c>
      <c r="I85" s="62">
        <v>1031</v>
      </c>
      <c r="J85" s="60">
        <v>629</v>
      </c>
      <c r="K85" s="60">
        <v>228</v>
      </c>
      <c r="L85" s="60">
        <v>401</v>
      </c>
      <c r="M85" s="65">
        <v>402</v>
      </c>
      <c r="N85" s="268"/>
      <c r="O85" s="66">
        <v>1</v>
      </c>
    </row>
    <row r="86" spans="1:15" ht="16.5" customHeight="1">
      <c r="A86" s="84" t="s">
        <v>79</v>
      </c>
      <c r="B86" s="29"/>
      <c r="C86" s="29"/>
      <c r="D86" s="29"/>
      <c r="E86" s="29"/>
      <c r="F86" s="29"/>
      <c r="G86" s="29"/>
      <c r="H86" s="29"/>
      <c r="I86" s="29"/>
      <c r="J86" s="29"/>
      <c r="K86" s="29"/>
      <c r="L86" s="355"/>
      <c r="M86" s="29"/>
      <c r="N86" s="29"/>
      <c r="O86" s="29"/>
    </row>
    <row r="87" spans="1:15" ht="16.5" customHeight="1">
      <c r="A87" s="84" t="s">
        <v>235</v>
      </c>
      <c r="B87" s="29"/>
      <c r="C87" s="29"/>
      <c r="D87" s="29"/>
      <c r="E87" s="29"/>
      <c r="F87" s="29"/>
      <c r="G87" s="29"/>
      <c r="H87" s="29"/>
      <c r="I87" s="29"/>
      <c r="J87" s="29"/>
      <c r="K87" s="29"/>
      <c r="L87" s="29"/>
      <c r="M87" s="29"/>
      <c r="N87" s="29"/>
      <c r="O87" s="29"/>
    </row>
    <row r="88" spans="1:15" ht="16.5" customHeight="1">
      <c r="A88" s="84" t="s">
        <v>236</v>
      </c>
      <c r="B88" s="29"/>
      <c r="C88" s="29"/>
      <c r="D88" s="29"/>
      <c r="E88" s="29"/>
      <c r="F88" s="29"/>
      <c r="G88" s="29"/>
      <c r="H88" s="29"/>
      <c r="I88" s="29"/>
      <c r="J88" s="29"/>
      <c r="K88" s="29"/>
      <c r="L88" s="29"/>
      <c r="M88" s="29"/>
      <c r="N88" s="29"/>
      <c r="O88" s="29"/>
    </row>
    <row r="89" spans="1:15" ht="16.5" customHeight="1">
      <c r="A89" s="84" t="s">
        <v>237</v>
      </c>
      <c r="B89" s="29"/>
      <c r="C89" s="29"/>
      <c r="D89" s="29"/>
      <c r="E89" s="29"/>
      <c r="F89" s="29"/>
      <c r="G89" s="29"/>
      <c r="H89" s="29"/>
      <c r="I89" s="29"/>
      <c r="J89" s="29"/>
      <c r="K89" s="29"/>
      <c r="L89" s="29"/>
      <c r="M89" s="29"/>
      <c r="N89" s="29"/>
      <c r="O89" s="29"/>
    </row>
    <row r="90" spans="1:15" ht="16.5" customHeight="1">
      <c r="A90" s="84" t="s">
        <v>238</v>
      </c>
      <c r="B90" s="29"/>
      <c r="C90" s="29"/>
      <c r="D90" s="29"/>
      <c r="E90" s="29"/>
      <c r="F90" s="29"/>
      <c r="G90" s="29"/>
      <c r="H90" s="29"/>
      <c r="I90" s="29"/>
      <c r="J90" s="29"/>
      <c r="K90" s="29"/>
      <c r="L90" s="29"/>
      <c r="M90" s="29"/>
      <c r="N90" s="29"/>
      <c r="O90" s="29"/>
    </row>
    <row r="91" spans="1:15" ht="16.5" customHeight="1">
      <c r="A91" s="84" t="s">
        <v>239</v>
      </c>
      <c r="B91" s="29"/>
      <c r="C91" s="29"/>
      <c r="D91" s="29"/>
      <c r="E91" s="29"/>
      <c r="F91" s="29"/>
      <c r="G91" s="29"/>
      <c r="H91" s="29"/>
      <c r="I91" s="29"/>
      <c r="J91" s="29"/>
      <c r="K91" s="29"/>
      <c r="L91" s="29"/>
      <c r="M91" s="29"/>
      <c r="N91" s="29"/>
      <c r="O91" s="29"/>
    </row>
    <row r="92" spans="1:15" ht="16.5" customHeight="1">
      <c r="A92" s="84" t="s">
        <v>240</v>
      </c>
      <c r="B92" s="29"/>
      <c r="C92" s="29"/>
      <c r="D92" s="29"/>
      <c r="E92" s="29"/>
      <c r="F92" s="29"/>
      <c r="G92" s="29"/>
      <c r="H92" s="29"/>
      <c r="I92" s="29"/>
      <c r="J92" s="29"/>
      <c r="K92" s="29"/>
      <c r="L92" s="29"/>
      <c r="M92" s="29"/>
      <c r="N92" s="29"/>
      <c r="O92" s="29"/>
    </row>
    <row r="93" spans="1:15" ht="16.5" customHeight="1">
      <c r="A93" s="84" t="s">
        <v>241</v>
      </c>
      <c r="B93" s="29"/>
      <c r="C93" s="29"/>
      <c r="D93" s="29"/>
      <c r="E93" s="29"/>
      <c r="F93" s="29"/>
      <c r="G93" s="29"/>
      <c r="H93" s="29"/>
      <c r="I93" s="29"/>
      <c r="J93" s="29"/>
      <c r="K93" s="29"/>
      <c r="L93" s="29"/>
      <c r="M93" s="29"/>
      <c r="N93" s="29"/>
      <c r="O93" s="29"/>
    </row>
    <row r="94" spans="1:15" ht="16.5" customHeight="1">
      <c r="A94" s="84" t="s">
        <v>242</v>
      </c>
      <c r="B94" s="29"/>
      <c r="C94" s="29"/>
      <c r="D94" s="29"/>
      <c r="E94" s="29"/>
      <c r="F94" s="29"/>
      <c r="G94" s="29"/>
      <c r="H94" s="29"/>
      <c r="I94" s="29"/>
      <c r="J94" s="29"/>
      <c r="K94" s="29"/>
      <c r="L94" s="29"/>
      <c r="M94" s="29"/>
      <c r="N94" s="29"/>
      <c r="O94" s="29"/>
    </row>
    <row r="95" spans="1:15" ht="16.5" customHeight="1">
      <c r="A95" s="84" t="s">
        <v>243</v>
      </c>
      <c r="B95" s="29"/>
      <c r="C95" s="29"/>
      <c r="D95" s="29"/>
      <c r="E95" s="29"/>
      <c r="F95" s="29"/>
      <c r="G95" s="29"/>
      <c r="H95" s="29"/>
      <c r="I95" s="29"/>
      <c r="J95" s="29"/>
      <c r="K95" s="29"/>
      <c r="L95" s="29"/>
      <c r="M95" s="29"/>
      <c r="N95" s="29"/>
      <c r="O95" s="29"/>
    </row>
    <row r="96" spans="1:15" ht="16.5" customHeight="1">
      <c r="A96" s="84" t="s">
        <v>244</v>
      </c>
      <c r="B96" s="29"/>
      <c r="C96" s="29"/>
      <c r="D96" s="29"/>
      <c r="E96" s="29"/>
      <c r="F96" s="29"/>
      <c r="G96" s="29"/>
      <c r="H96" s="29"/>
      <c r="I96" s="29"/>
      <c r="J96" s="83"/>
      <c r="K96" s="29"/>
      <c r="L96" s="29"/>
      <c r="M96" s="29"/>
      <c r="N96" s="29"/>
      <c r="O96" s="29"/>
    </row>
    <row r="97" spans="1:15" ht="16.5" customHeight="1">
      <c r="A97" s="82"/>
      <c r="B97" s="29"/>
      <c r="C97" s="29"/>
      <c r="D97" s="29"/>
      <c r="E97" s="29"/>
      <c r="F97" s="29"/>
      <c r="G97" s="29"/>
      <c r="H97" s="29"/>
      <c r="I97" s="29"/>
      <c r="J97" s="83"/>
      <c r="K97" s="29"/>
      <c r="L97" s="29"/>
      <c r="M97" s="29"/>
      <c r="N97" s="29"/>
      <c r="O97" s="29"/>
    </row>
    <row r="98" spans="1:15" ht="16.5" customHeight="1">
      <c r="A98" s="82"/>
      <c r="B98" s="29"/>
      <c r="C98" s="29"/>
      <c r="D98" s="29"/>
      <c r="E98" s="29"/>
      <c r="F98" s="29"/>
      <c r="G98" s="29"/>
      <c r="H98" s="29"/>
      <c r="I98" s="29"/>
      <c r="J98" s="83"/>
      <c r="K98" s="29"/>
      <c r="L98" s="29"/>
      <c r="M98" s="29"/>
      <c r="N98" s="29"/>
      <c r="O98" s="29"/>
    </row>
    <row r="99" spans="1:15" ht="16.5" customHeight="1">
      <c r="A99" s="82"/>
      <c r="B99" s="29"/>
      <c r="C99" s="29"/>
      <c r="D99" s="29"/>
      <c r="E99" s="29"/>
      <c r="F99" s="29"/>
      <c r="G99" s="29"/>
      <c r="H99" s="29"/>
      <c r="I99" s="29"/>
      <c r="J99" s="83"/>
      <c r="K99" s="29"/>
      <c r="L99" s="29"/>
      <c r="M99" s="29"/>
      <c r="N99" s="29"/>
      <c r="O99" s="29"/>
    </row>
    <row r="100" spans="1:15" ht="16.5" customHeight="1">
      <c r="A100" s="82"/>
      <c r="B100" s="29"/>
      <c r="C100" s="29"/>
      <c r="D100" s="29"/>
      <c r="E100" s="29"/>
      <c r="F100" s="29"/>
      <c r="G100" s="29"/>
      <c r="H100" s="29"/>
      <c r="I100" s="29"/>
      <c r="J100" s="83"/>
      <c r="K100" s="29"/>
      <c r="L100" s="29"/>
      <c r="M100" s="29"/>
      <c r="N100" s="29"/>
      <c r="O100" s="29"/>
    </row>
    <row r="101" spans="1:15" ht="16.5" customHeight="1">
      <c r="A101" s="82"/>
      <c r="B101" s="29"/>
      <c r="C101" s="29"/>
      <c r="D101" s="29"/>
      <c r="E101" s="29"/>
      <c r="F101" s="29"/>
      <c r="G101" s="29"/>
      <c r="H101" s="29"/>
      <c r="I101" s="29"/>
      <c r="J101" s="83"/>
      <c r="K101" s="29"/>
      <c r="L101" s="29"/>
      <c r="M101" s="29"/>
      <c r="N101" s="29"/>
      <c r="O101" s="29"/>
    </row>
    <row r="102" ht="16.5" customHeight="1">
      <c r="A102" s="282"/>
    </row>
    <row r="103" ht="16.5" customHeight="1">
      <c r="A103" s="282"/>
    </row>
    <row r="104" ht="16.5" customHeight="1">
      <c r="A104" s="282"/>
    </row>
    <row r="105" ht="16.5" customHeight="1">
      <c r="A105" s="282"/>
    </row>
    <row r="106" ht="16.5" customHeight="1">
      <c r="A106" s="282"/>
    </row>
    <row r="107" ht="16.5" customHeight="1">
      <c r="A107" s="282"/>
    </row>
  </sheetData>
  <sheetProtection/>
  <mergeCells count="26">
    <mergeCell ref="D51:D52"/>
    <mergeCell ref="E51:E52"/>
    <mergeCell ref="G51:G52"/>
    <mergeCell ref="H51:H52"/>
    <mergeCell ref="J51:J52"/>
    <mergeCell ref="M51:M52"/>
    <mergeCell ref="H6:H7"/>
    <mergeCell ref="J6:J7"/>
    <mergeCell ref="M6:M7"/>
    <mergeCell ref="A46:O46"/>
    <mergeCell ref="A47:O47"/>
    <mergeCell ref="B50:B52"/>
    <mergeCell ref="F50:F52"/>
    <mergeCell ref="I50:I52"/>
    <mergeCell ref="O50:O52"/>
    <mergeCell ref="C51:C52"/>
    <mergeCell ref="A1:O1"/>
    <mergeCell ref="A2:O2"/>
    <mergeCell ref="B5:B7"/>
    <mergeCell ref="F5:F7"/>
    <mergeCell ref="I5:I7"/>
    <mergeCell ref="O5:O7"/>
    <mergeCell ref="C6:C7"/>
    <mergeCell ref="D6:D7"/>
    <mergeCell ref="E6:E7"/>
    <mergeCell ref="G6:G7"/>
  </mergeCells>
  <printOptions/>
  <pageMargins left="0.3937007874015748" right="0.1968503937007874" top="0.3937007874015748" bottom="0" header="0.5118110236220472" footer="0.5118110236220472"/>
  <pageSetup fitToHeight="2" horizontalDpi="600" verticalDpi="600" orientation="landscape" paperSize="9" scale="54" r:id="rId1"/>
  <rowBreaks count="1" manualBreakCount="1">
    <brk id="45" max="14" man="1"/>
  </rowBreaks>
</worksheet>
</file>

<file path=xl/worksheets/sheet13.xml><?xml version="1.0" encoding="utf-8"?>
<worksheet xmlns="http://schemas.openxmlformats.org/spreadsheetml/2006/main" xmlns:r="http://schemas.openxmlformats.org/officeDocument/2006/relationships">
  <sheetPr>
    <pageSetUpPr fitToPage="1"/>
  </sheetPr>
  <dimension ref="A1:I49"/>
  <sheetViews>
    <sheetView view="pageBreakPreview" zoomScaleNormal="85" zoomScaleSheetLayoutView="100" zoomScalePageLayoutView="0" workbookViewId="0" topLeftCell="A1">
      <selection activeCell="A1" sqref="A1:I1"/>
    </sheetView>
  </sheetViews>
  <sheetFormatPr defaultColWidth="16.25390625" defaultRowHeight="13.5"/>
  <cols>
    <col min="1" max="9" width="16.25390625" style="0" customWidth="1"/>
    <col min="10" max="10" width="10.625" style="0" customWidth="1"/>
  </cols>
  <sheetData>
    <row r="1" spans="1:9" ht="17.25">
      <c r="A1" s="1286" t="s">
        <v>245</v>
      </c>
      <c r="B1" s="1286"/>
      <c r="C1" s="1286"/>
      <c r="D1" s="1286"/>
      <c r="E1" s="1286"/>
      <c r="F1" s="1286"/>
      <c r="G1" s="1286"/>
      <c r="H1" s="1286"/>
      <c r="I1" s="1286"/>
    </row>
    <row r="2" spans="1:9" ht="14.25">
      <c r="A2" s="1287" t="s">
        <v>246</v>
      </c>
      <c r="B2" s="1287"/>
      <c r="C2" s="1287"/>
      <c r="D2" s="1287"/>
      <c r="E2" s="1287"/>
      <c r="F2" s="1287"/>
      <c r="G2" s="1287"/>
      <c r="H2" s="1287"/>
      <c r="I2" s="1287"/>
    </row>
    <row r="3" spans="1:9" ht="14.25">
      <c r="A3" s="3"/>
      <c r="B3" s="3"/>
      <c r="C3" s="3"/>
      <c r="D3" s="3"/>
      <c r="E3" s="3"/>
      <c r="F3" s="3"/>
      <c r="G3" s="85"/>
      <c r="H3" s="85"/>
      <c r="I3" s="85"/>
    </row>
    <row r="4" spans="1:9" ht="14.25" thickBot="1">
      <c r="A4" s="2" t="s">
        <v>93</v>
      </c>
      <c r="B4" s="2"/>
      <c r="C4" s="2"/>
      <c r="D4" s="2"/>
      <c r="E4" s="2"/>
      <c r="F4" s="2"/>
      <c r="G4" s="2"/>
      <c r="H4" s="2" t="s">
        <v>94</v>
      </c>
      <c r="I4" s="2"/>
    </row>
    <row r="5" spans="1:9" ht="18.75" customHeight="1">
      <c r="A5" s="86"/>
      <c r="B5" s="1375" t="s">
        <v>95</v>
      </c>
      <c r="C5" s="88"/>
      <c r="D5" s="88"/>
      <c r="E5" s="88"/>
      <c r="F5" s="89"/>
      <c r="G5" s="2"/>
      <c r="H5" s="356"/>
      <c r="I5" s="1314" t="s">
        <v>96</v>
      </c>
    </row>
    <row r="6" spans="1:9" ht="19.5" customHeight="1">
      <c r="A6" s="90"/>
      <c r="B6" s="1376"/>
      <c r="C6" s="1317" t="s">
        <v>56</v>
      </c>
      <c r="D6" s="92"/>
      <c r="E6" s="93"/>
      <c r="F6" s="1378" t="s">
        <v>57</v>
      </c>
      <c r="G6" s="2"/>
      <c r="H6" s="357"/>
      <c r="I6" s="1315"/>
    </row>
    <row r="7" spans="1:9" ht="20.25" customHeight="1" thickBot="1">
      <c r="A7" s="94"/>
      <c r="B7" s="1377"/>
      <c r="C7" s="1318"/>
      <c r="D7" s="18" t="s">
        <v>58</v>
      </c>
      <c r="E7" s="17" t="s">
        <v>59</v>
      </c>
      <c r="F7" s="1379"/>
      <c r="G7" s="2"/>
      <c r="H7" s="358"/>
      <c r="I7" s="1316"/>
    </row>
    <row r="8" spans="1:9" s="99" customFormat="1" ht="14.25" thickTop="1">
      <c r="A8" s="359"/>
      <c r="B8" s="96" t="s">
        <v>97</v>
      </c>
      <c r="C8" s="97" t="s">
        <v>97</v>
      </c>
      <c r="D8" s="97" t="s">
        <v>97</v>
      </c>
      <c r="E8" s="97" t="s">
        <v>97</v>
      </c>
      <c r="F8" s="98" t="s">
        <v>97</v>
      </c>
      <c r="H8" s="360"/>
      <c r="I8" s="100" t="s">
        <v>97</v>
      </c>
    </row>
    <row r="9" spans="1:9" s="99" customFormat="1" ht="13.5">
      <c r="A9" s="321"/>
      <c r="B9" s="96"/>
      <c r="C9" s="97"/>
      <c r="D9" s="97"/>
      <c r="E9" s="97"/>
      <c r="F9" s="98"/>
      <c r="H9" s="28"/>
      <c r="I9" s="100"/>
    </row>
    <row r="10" spans="1:9" ht="13.5">
      <c r="A10" s="54" t="s">
        <v>62</v>
      </c>
      <c r="B10" s="154">
        <v>70006</v>
      </c>
      <c r="C10" s="155">
        <v>64045</v>
      </c>
      <c r="D10" s="155">
        <v>11529</v>
      </c>
      <c r="E10" s="155">
        <v>52515</v>
      </c>
      <c r="F10" s="178">
        <v>5960</v>
      </c>
      <c r="G10" s="2"/>
      <c r="H10" s="35" t="s">
        <v>62</v>
      </c>
      <c r="I10" s="153">
        <v>160837</v>
      </c>
    </row>
    <row r="11" spans="1:9" ht="13.5">
      <c r="A11" s="54" t="s">
        <v>63</v>
      </c>
      <c r="B11" s="154">
        <v>53694</v>
      </c>
      <c r="C11" s="155">
        <v>46823</v>
      </c>
      <c r="D11" s="155">
        <v>10478</v>
      </c>
      <c r="E11" s="155">
        <v>36345</v>
      </c>
      <c r="F11" s="178">
        <v>6870</v>
      </c>
      <c r="G11" s="2"/>
      <c r="H11" s="35" t="s">
        <v>63</v>
      </c>
      <c r="I11" s="153">
        <v>168415</v>
      </c>
    </row>
    <row r="12" spans="1:9" ht="13.5">
      <c r="A12" s="54" t="s">
        <v>64</v>
      </c>
      <c r="B12" s="154">
        <v>35798</v>
      </c>
      <c r="C12" s="155">
        <v>31461</v>
      </c>
      <c r="D12" s="155">
        <v>4630</v>
      </c>
      <c r="E12" s="155">
        <v>26830</v>
      </c>
      <c r="F12" s="178">
        <v>4336</v>
      </c>
      <c r="G12" s="2"/>
      <c r="H12" s="35" t="s">
        <v>64</v>
      </c>
      <c r="I12" s="153">
        <v>174151</v>
      </c>
    </row>
    <row r="13" spans="1:9" ht="13.5">
      <c r="A13" s="54" t="s">
        <v>65</v>
      </c>
      <c r="B13" s="154">
        <v>49201</v>
      </c>
      <c r="C13" s="155">
        <v>37099</v>
      </c>
      <c r="D13" s="155">
        <v>3635</v>
      </c>
      <c r="E13" s="155">
        <v>33463</v>
      </c>
      <c r="F13" s="178">
        <v>12101</v>
      </c>
      <c r="G13" s="2"/>
      <c r="H13" s="35" t="s">
        <v>65</v>
      </c>
      <c r="I13" s="153">
        <v>193982</v>
      </c>
    </row>
    <row r="14" spans="1:9" ht="13.5">
      <c r="A14" s="219" t="s">
        <v>840</v>
      </c>
      <c r="B14" s="154">
        <v>33329</v>
      </c>
      <c r="C14" s="155">
        <v>24650</v>
      </c>
      <c r="D14" s="155">
        <v>5788</v>
      </c>
      <c r="E14" s="155">
        <v>18861</v>
      </c>
      <c r="F14" s="178">
        <v>8679</v>
      </c>
      <c r="G14" s="2"/>
      <c r="H14" s="45" t="s">
        <v>840</v>
      </c>
      <c r="I14" s="361">
        <v>189874</v>
      </c>
    </row>
    <row r="15" spans="1:9" ht="13.5">
      <c r="A15" s="321"/>
      <c r="B15" s="106"/>
      <c r="C15" s="107"/>
      <c r="D15" s="107"/>
      <c r="E15" s="107"/>
      <c r="F15" s="108"/>
      <c r="G15" s="2"/>
      <c r="H15" s="28"/>
      <c r="I15" s="362"/>
    </row>
    <row r="16" spans="1:9" ht="13.5">
      <c r="A16" s="54" t="s">
        <v>66</v>
      </c>
      <c r="B16" s="363">
        <v>3572</v>
      </c>
      <c r="C16" s="155">
        <v>3222</v>
      </c>
      <c r="D16" s="155">
        <v>820</v>
      </c>
      <c r="E16" s="155">
        <v>2401</v>
      </c>
      <c r="F16" s="178">
        <v>349</v>
      </c>
      <c r="G16" s="2"/>
      <c r="H16" s="54" t="s">
        <v>66</v>
      </c>
      <c r="I16" s="153">
        <v>174151</v>
      </c>
    </row>
    <row r="17" spans="1:9" ht="13.5">
      <c r="A17" s="54" t="s">
        <v>67</v>
      </c>
      <c r="B17" s="363">
        <v>5138</v>
      </c>
      <c r="C17" s="155">
        <v>3751</v>
      </c>
      <c r="D17" s="155">
        <v>290</v>
      </c>
      <c r="E17" s="155">
        <v>3460</v>
      </c>
      <c r="F17" s="178">
        <v>1387</v>
      </c>
      <c r="G17" s="2"/>
      <c r="H17" s="54" t="s">
        <v>67</v>
      </c>
      <c r="I17" s="153">
        <v>172876</v>
      </c>
    </row>
    <row r="18" spans="1:9" ht="13.5">
      <c r="A18" s="54" t="s">
        <v>68</v>
      </c>
      <c r="B18" s="363">
        <v>2604</v>
      </c>
      <c r="C18" s="155">
        <v>2056</v>
      </c>
      <c r="D18" s="155">
        <v>14</v>
      </c>
      <c r="E18" s="155">
        <v>2041</v>
      </c>
      <c r="F18" s="178">
        <v>548</v>
      </c>
      <c r="G18" s="2"/>
      <c r="H18" s="54" t="s">
        <v>68</v>
      </c>
      <c r="I18" s="153">
        <v>174010</v>
      </c>
    </row>
    <row r="19" spans="1:9" ht="13.5">
      <c r="A19" s="54" t="s">
        <v>69</v>
      </c>
      <c r="B19" s="363">
        <v>4748</v>
      </c>
      <c r="C19" s="155">
        <v>3128</v>
      </c>
      <c r="D19" s="155">
        <v>52</v>
      </c>
      <c r="E19" s="155">
        <v>3075</v>
      </c>
      <c r="F19" s="178">
        <v>1620</v>
      </c>
      <c r="G19" s="2"/>
      <c r="H19" s="54" t="s">
        <v>69</v>
      </c>
      <c r="I19" s="153">
        <v>172452</v>
      </c>
    </row>
    <row r="20" spans="1:9" ht="13.5">
      <c r="A20" s="54" t="s">
        <v>70</v>
      </c>
      <c r="B20" s="363">
        <v>5644</v>
      </c>
      <c r="C20" s="155">
        <v>5475</v>
      </c>
      <c r="D20" s="155">
        <v>1860</v>
      </c>
      <c r="E20" s="155">
        <v>3614</v>
      </c>
      <c r="F20" s="178">
        <v>169</v>
      </c>
      <c r="G20" s="2"/>
      <c r="H20" s="54" t="s">
        <v>70</v>
      </c>
      <c r="I20" s="153">
        <v>172735</v>
      </c>
    </row>
    <row r="21" spans="1:9" ht="13.5">
      <c r="A21" s="54" t="s">
        <v>71</v>
      </c>
      <c r="B21" s="363">
        <v>8168</v>
      </c>
      <c r="C21" s="155">
        <v>5185</v>
      </c>
      <c r="D21" s="155">
        <v>229</v>
      </c>
      <c r="E21" s="155">
        <v>4956</v>
      </c>
      <c r="F21" s="178">
        <v>2982</v>
      </c>
      <c r="G21" s="2"/>
      <c r="H21" s="54" t="s">
        <v>71</v>
      </c>
      <c r="I21" s="153">
        <v>181588</v>
      </c>
    </row>
    <row r="22" spans="1:9" ht="13.5">
      <c r="A22" s="54" t="s">
        <v>72</v>
      </c>
      <c r="B22" s="363">
        <v>4400</v>
      </c>
      <c r="C22" s="155">
        <v>3394</v>
      </c>
      <c r="D22" s="155">
        <v>427</v>
      </c>
      <c r="E22" s="155">
        <v>2966</v>
      </c>
      <c r="F22" s="178">
        <v>1006</v>
      </c>
      <c r="G22" s="2"/>
      <c r="H22" s="54" t="s">
        <v>72</v>
      </c>
      <c r="I22" s="153">
        <v>183500</v>
      </c>
    </row>
    <row r="23" spans="1:9" ht="13.5">
      <c r="A23" s="54" t="s">
        <v>73</v>
      </c>
      <c r="B23" s="363">
        <v>4671</v>
      </c>
      <c r="C23" s="155">
        <v>3531</v>
      </c>
      <c r="D23" s="155">
        <v>307</v>
      </c>
      <c r="E23" s="155">
        <v>3223</v>
      </c>
      <c r="F23" s="178">
        <v>1140</v>
      </c>
      <c r="G23" s="2"/>
      <c r="H23" s="54" t="s">
        <v>73</v>
      </c>
      <c r="I23" s="153">
        <v>186404</v>
      </c>
    </row>
    <row r="24" spans="1:9" ht="13.5">
      <c r="A24" s="54" t="s">
        <v>74</v>
      </c>
      <c r="B24" s="363">
        <v>3351</v>
      </c>
      <c r="C24" s="155">
        <v>2658</v>
      </c>
      <c r="D24" s="155">
        <v>138</v>
      </c>
      <c r="E24" s="155">
        <v>2519</v>
      </c>
      <c r="F24" s="178">
        <v>693</v>
      </c>
      <c r="G24" s="2"/>
      <c r="H24" s="54" t="s">
        <v>74</v>
      </c>
      <c r="I24" s="153">
        <v>189449</v>
      </c>
    </row>
    <row r="25" spans="1:9" ht="13.5">
      <c r="A25" s="54" t="s">
        <v>75</v>
      </c>
      <c r="B25" s="363">
        <v>3528</v>
      </c>
      <c r="C25" s="155">
        <v>2758</v>
      </c>
      <c r="D25" s="155">
        <v>71</v>
      </c>
      <c r="E25" s="155">
        <v>2686</v>
      </c>
      <c r="F25" s="178">
        <v>770</v>
      </c>
      <c r="G25" s="2"/>
      <c r="H25" s="54" t="s">
        <v>75</v>
      </c>
      <c r="I25" s="153">
        <v>195681</v>
      </c>
    </row>
    <row r="26" spans="1:9" ht="13.5">
      <c r="A26" s="54" t="s">
        <v>76</v>
      </c>
      <c r="B26" s="363">
        <v>2581</v>
      </c>
      <c r="C26" s="155">
        <v>1869</v>
      </c>
      <c r="D26" s="155">
        <v>121</v>
      </c>
      <c r="E26" s="155">
        <v>1748</v>
      </c>
      <c r="F26" s="178">
        <v>711</v>
      </c>
      <c r="G26" s="2"/>
      <c r="H26" s="54" t="s">
        <v>76</v>
      </c>
      <c r="I26" s="153">
        <v>193557</v>
      </c>
    </row>
    <row r="27" spans="1:9" ht="13.5">
      <c r="A27" s="54" t="s">
        <v>77</v>
      </c>
      <c r="B27" s="363">
        <v>1638</v>
      </c>
      <c r="C27" s="155">
        <v>1163</v>
      </c>
      <c r="D27" s="155">
        <v>47</v>
      </c>
      <c r="E27" s="155">
        <v>1115</v>
      </c>
      <c r="F27" s="178">
        <v>475</v>
      </c>
      <c r="G27" s="2"/>
      <c r="H27" s="54" t="s">
        <v>77</v>
      </c>
      <c r="I27" s="153">
        <v>194194</v>
      </c>
    </row>
    <row r="28" spans="1:9" ht="13.5">
      <c r="A28" s="54" t="s">
        <v>78</v>
      </c>
      <c r="B28" s="363">
        <v>2724</v>
      </c>
      <c r="C28" s="155">
        <v>2127</v>
      </c>
      <c r="D28" s="155">
        <v>74</v>
      </c>
      <c r="E28" s="155">
        <v>2052</v>
      </c>
      <c r="F28" s="178">
        <v>596</v>
      </c>
      <c r="G28" s="2"/>
      <c r="H28" s="54" t="s">
        <v>78</v>
      </c>
      <c r="I28" s="153">
        <v>193982</v>
      </c>
    </row>
    <row r="29" spans="1:9" ht="13.5">
      <c r="A29" s="54" t="s">
        <v>67</v>
      </c>
      <c r="B29" s="363">
        <v>1704</v>
      </c>
      <c r="C29" s="155">
        <v>1370</v>
      </c>
      <c r="D29" s="155">
        <v>69</v>
      </c>
      <c r="E29" s="155">
        <v>1300</v>
      </c>
      <c r="F29" s="178">
        <v>334</v>
      </c>
      <c r="G29" s="2"/>
      <c r="H29" s="54" t="s">
        <v>67</v>
      </c>
      <c r="I29" s="153">
        <v>193486</v>
      </c>
    </row>
    <row r="30" spans="1:9" ht="13.5">
      <c r="A30" s="54" t="s">
        <v>68</v>
      </c>
      <c r="B30" s="363">
        <v>1900</v>
      </c>
      <c r="C30" s="155">
        <v>1432</v>
      </c>
      <c r="D30" s="155">
        <v>23</v>
      </c>
      <c r="E30" s="155">
        <v>1408</v>
      </c>
      <c r="F30" s="178">
        <v>467</v>
      </c>
      <c r="G30" s="2"/>
      <c r="H30" s="54" t="s">
        <v>68</v>
      </c>
      <c r="I30" s="153">
        <v>194619</v>
      </c>
    </row>
    <row r="31" spans="1:9" ht="13.5">
      <c r="A31" s="54" t="s">
        <v>69</v>
      </c>
      <c r="B31" s="363">
        <v>1898</v>
      </c>
      <c r="C31" s="155">
        <v>1389</v>
      </c>
      <c r="D31" s="155">
        <v>46</v>
      </c>
      <c r="E31" s="155">
        <v>1343</v>
      </c>
      <c r="F31" s="178">
        <v>508</v>
      </c>
      <c r="G31" s="2"/>
      <c r="H31" s="54" t="s">
        <v>69</v>
      </c>
      <c r="I31" s="153">
        <v>193202</v>
      </c>
    </row>
    <row r="32" spans="1:9" ht="13.5">
      <c r="A32" s="54" t="s">
        <v>70</v>
      </c>
      <c r="B32" s="363">
        <v>2444</v>
      </c>
      <c r="C32" s="155">
        <v>1925</v>
      </c>
      <c r="D32" s="155">
        <v>17</v>
      </c>
      <c r="E32" s="155">
        <v>1907</v>
      </c>
      <c r="F32" s="178">
        <v>518</v>
      </c>
      <c r="G32" s="2"/>
      <c r="H32" s="54" t="s">
        <v>70</v>
      </c>
      <c r="I32" s="153">
        <v>194194</v>
      </c>
    </row>
    <row r="33" spans="1:9" ht="13.5">
      <c r="A33" s="54" t="s">
        <v>71</v>
      </c>
      <c r="B33" s="363">
        <v>1796</v>
      </c>
      <c r="C33" s="155">
        <v>1308</v>
      </c>
      <c r="D33" s="155">
        <v>73</v>
      </c>
      <c r="E33" s="155">
        <v>1234</v>
      </c>
      <c r="F33" s="178">
        <v>488</v>
      </c>
      <c r="G33" s="2"/>
      <c r="H33" s="54" t="s">
        <v>71</v>
      </c>
      <c r="I33" s="153">
        <v>194761</v>
      </c>
    </row>
    <row r="34" spans="1:9" ht="13.5">
      <c r="A34" s="54" t="s">
        <v>72</v>
      </c>
      <c r="B34" s="363">
        <v>2376</v>
      </c>
      <c r="C34" s="155">
        <v>1771</v>
      </c>
      <c r="D34" s="155">
        <v>167</v>
      </c>
      <c r="E34" s="155">
        <v>1604</v>
      </c>
      <c r="F34" s="178">
        <v>604</v>
      </c>
      <c r="G34" s="2"/>
      <c r="H34" s="54" t="s">
        <v>72</v>
      </c>
      <c r="I34" s="153">
        <v>196035</v>
      </c>
    </row>
    <row r="35" spans="1:9" ht="13.5">
      <c r="A35" s="54" t="s">
        <v>73</v>
      </c>
      <c r="B35" s="363">
        <v>2168</v>
      </c>
      <c r="C35" s="155">
        <v>1752</v>
      </c>
      <c r="D35" s="155">
        <v>229</v>
      </c>
      <c r="E35" s="155">
        <v>1523</v>
      </c>
      <c r="F35" s="178">
        <v>415</v>
      </c>
      <c r="G35" s="2"/>
      <c r="H35" s="54" t="s">
        <v>73</v>
      </c>
      <c r="I35" s="153">
        <v>193202</v>
      </c>
    </row>
    <row r="36" spans="1:9" ht="13.5">
      <c r="A36" s="54" t="s">
        <v>74</v>
      </c>
      <c r="B36" s="363">
        <v>4596</v>
      </c>
      <c r="C36" s="155">
        <v>4208</v>
      </c>
      <c r="D36" s="155">
        <v>2747</v>
      </c>
      <c r="E36" s="155">
        <v>1461</v>
      </c>
      <c r="F36" s="178">
        <v>387</v>
      </c>
      <c r="H36" s="54" t="s">
        <v>74</v>
      </c>
      <c r="I36" s="153">
        <v>193486</v>
      </c>
    </row>
    <row r="37" spans="1:9" ht="13.5">
      <c r="A37" s="54" t="s">
        <v>75</v>
      </c>
      <c r="B37" s="363">
        <v>4060</v>
      </c>
      <c r="C37" s="155">
        <v>3048</v>
      </c>
      <c r="D37" s="155">
        <v>1114</v>
      </c>
      <c r="E37" s="155">
        <v>1934</v>
      </c>
      <c r="F37" s="178">
        <v>1011</v>
      </c>
      <c r="H37" s="54" t="s">
        <v>75</v>
      </c>
      <c r="I37" s="153">
        <v>190865</v>
      </c>
    </row>
    <row r="38" spans="1:9" ht="13.5">
      <c r="A38" s="54" t="s">
        <v>203</v>
      </c>
      <c r="B38" s="363">
        <v>2783</v>
      </c>
      <c r="C38" s="155">
        <v>1888</v>
      </c>
      <c r="D38" s="155">
        <v>323</v>
      </c>
      <c r="E38" s="155">
        <v>1564</v>
      </c>
      <c r="F38" s="178">
        <v>894</v>
      </c>
      <c r="H38" s="54" t="s">
        <v>203</v>
      </c>
      <c r="I38" s="153">
        <v>191219</v>
      </c>
    </row>
    <row r="39" spans="1:9" ht="13.5">
      <c r="A39" s="54" t="s">
        <v>77</v>
      </c>
      <c r="B39" s="363">
        <v>4606</v>
      </c>
      <c r="C39" s="155">
        <v>2813</v>
      </c>
      <c r="D39" s="155">
        <v>560</v>
      </c>
      <c r="E39" s="155">
        <v>2252</v>
      </c>
      <c r="F39" s="178">
        <v>1793</v>
      </c>
      <c r="H39" s="54" t="s">
        <v>77</v>
      </c>
      <c r="I39" s="153">
        <v>191007</v>
      </c>
    </row>
    <row r="40" spans="1:9" ht="14.25" thickBot="1">
      <c r="A40" s="58" t="s">
        <v>78</v>
      </c>
      <c r="B40" s="364">
        <v>2994</v>
      </c>
      <c r="C40" s="160">
        <v>1739</v>
      </c>
      <c r="D40" s="160">
        <v>414</v>
      </c>
      <c r="E40" s="160">
        <v>1325</v>
      </c>
      <c r="F40" s="180">
        <v>1254</v>
      </c>
      <c r="H40" s="58" t="s">
        <v>78</v>
      </c>
      <c r="I40" s="158">
        <v>189874</v>
      </c>
    </row>
    <row r="41" s="29" customFormat="1" ht="13.5" customHeight="1">
      <c r="A41" s="84" t="s">
        <v>247</v>
      </c>
    </row>
    <row r="42" s="29" customFormat="1" ht="13.5" customHeight="1">
      <c r="A42" s="84" t="s">
        <v>248</v>
      </c>
    </row>
    <row r="43" s="29" customFormat="1" ht="13.5" customHeight="1">
      <c r="A43" s="84" t="s">
        <v>249</v>
      </c>
    </row>
    <row r="44" s="29" customFormat="1" ht="13.5" customHeight="1">
      <c r="A44" s="84" t="s">
        <v>250</v>
      </c>
    </row>
    <row r="45" s="29" customFormat="1" ht="13.5" customHeight="1">
      <c r="A45" s="84" t="s">
        <v>251</v>
      </c>
    </row>
    <row r="46" s="29" customFormat="1" ht="13.5" customHeight="1">
      <c r="A46" s="84" t="s">
        <v>252</v>
      </c>
    </row>
    <row r="47" s="29" customFormat="1" ht="13.5" customHeight="1">
      <c r="A47" s="84"/>
    </row>
    <row r="48" s="29" customFormat="1" ht="13.5" customHeight="1">
      <c r="A48" s="84"/>
    </row>
    <row r="49" s="29" customFormat="1" ht="13.5" customHeight="1">
      <c r="A49" s="84"/>
    </row>
  </sheetData>
  <sheetProtection/>
  <mergeCells count="6">
    <mergeCell ref="A1:I1"/>
    <mergeCell ref="A2:I2"/>
    <mergeCell ref="B5:B7"/>
    <mergeCell ref="I5:I7"/>
    <mergeCell ref="C6:C7"/>
    <mergeCell ref="F6:F7"/>
  </mergeCells>
  <printOptions/>
  <pageMargins left="0.7874015748031497" right="0.7874015748031497" top="0.5118110236220472" bottom="0.5118110236220472" header="0.5118110236220472" footer="0.5118110236220472"/>
  <pageSetup fitToHeight="1"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L38"/>
  <sheetViews>
    <sheetView view="pageBreakPreview" zoomScaleNormal="90" zoomScaleSheetLayoutView="100" zoomScalePageLayoutView="0" workbookViewId="0" topLeftCell="A1">
      <selection activeCell="A1" sqref="A1:L1"/>
    </sheetView>
  </sheetViews>
  <sheetFormatPr defaultColWidth="14.375" defaultRowHeight="18.75" customHeight="1"/>
  <cols>
    <col min="1" max="1" width="24.375" style="0" customWidth="1"/>
    <col min="2" max="10" width="15.625" style="0" customWidth="1"/>
    <col min="11" max="11" width="16.875" style="0" customWidth="1"/>
    <col min="12" max="12" width="15.625" style="0" customWidth="1"/>
  </cols>
  <sheetData>
    <row r="1" spans="1:12" ht="17.25">
      <c r="A1" s="1286" t="s">
        <v>253</v>
      </c>
      <c r="B1" s="1286"/>
      <c r="C1" s="1286"/>
      <c r="D1" s="1286"/>
      <c r="E1" s="1286"/>
      <c r="F1" s="1286"/>
      <c r="G1" s="1286"/>
      <c r="H1" s="1286"/>
      <c r="I1" s="1286"/>
      <c r="J1" s="1286"/>
      <c r="K1" s="1286"/>
      <c r="L1" s="1286"/>
    </row>
    <row r="2" spans="1:12" ht="14.25">
      <c r="A2" s="1287" t="s">
        <v>254</v>
      </c>
      <c r="B2" s="1287"/>
      <c r="C2" s="1287"/>
      <c r="D2" s="1287"/>
      <c r="E2" s="1287"/>
      <c r="F2" s="1287"/>
      <c r="G2" s="1287"/>
      <c r="H2" s="1287"/>
      <c r="I2" s="1287"/>
      <c r="J2" s="1287"/>
      <c r="K2" s="1287"/>
      <c r="L2" s="1287"/>
    </row>
    <row r="3" spans="1:12" ht="18.75" customHeight="1">
      <c r="A3" s="117"/>
      <c r="B3" s="118"/>
      <c r="C3" s="118"/>
      <c r="D3" s="118"/>
      <c r="E3" s="118"/>
      <c r="F3" s="118"/>
      <c r="G3" s="118"/>
      <c r="H3" s="118"/>
      <c r="I3" s="118"/>
      <c r="J3" s="2"/>
      <c r="K3" s="2"/>
      <c r="L3" s="2"/>
    </row>
    <row r="4" spans="1:12" ht="18.75" customHeight="1" thickBot="1">
      <c r="A4" s="119" t="s">
        <v>255</v>
      </c>
      <c r="B4" s="118"/>
      <c r="C4" s="118"/>
      <c r="D4" s="118"/>
      <c r="E4" s="118"/>
      <c r="F4" s="118"/>
      <c r="G4" s="118"/>
      <c r="H4" s="118"/>
      <c r="I4" s="118"/>
      <c r="J4" s="2"/>
      <c r="K4" s="2"/>
      <c r="L4" s="2"/>
    </row>
    <row r="5" spans="1:12" s="25" customFormat="1" ht="26.25" customHeight="1" thickBot="1">
      <c r="A5" s="120" t="s">
        <v>107</v>
      </c>
      <c r="B5" s="121" t="s">
        <v>108</v>
      </c>
      <c r="C5" s="122" t="s">
        <v>109</v>
      </c>
      <c r="D5" s="123" t="s">
        <v>110</v>
      </c>
      <c r="E5" s="123" t="s">
        <v>111</v>
      </c>
      <c r="F5" s="123" t="s">
        <v>112</v>
      </c>
      <c r="G5" s="123" t="s">
        <v>113</v>
      </c>
      <c r="H5" s="123" t="s">
        <v>114</v>
      </c>
      <c r="I5" s="123" t="s">
        <v>115</v>
      </c>
      <c r="J5" s="123" t="s">
        <v>116</v>
      </c>
      <c r="K5" s="123" t="s">
        <v>117</v>
      </c>
      <c r="L5" s="124" t="s">
        <v>118</v>
      </c>
    </row>
    <row r="6" spans="1:12" ht="18.75" customHeight="1" thickTop="1">
      <c r="A6" s="125"/>
      <c r="B6" s="126"/>
      <c r="C6" s="127" t="s">
        <v>61</v>
      </c>
      <c r="D6" s="128" t="s">
        <v>61</v>
      </c>
      <c r="E6" s="128" t="s">
        <v>61</v>
      </c>
      <c r="F6" s="128" t="s">
        <v>61</v>
      </c>
      <c r="G6" s="128" t="s">
        <v>61</v>
      </c>
      <c r="H6" s="128" t="s">
        <v>61</v>
      </c>
      <c r="I6" s="128" t="s">
        <v>61</v>
      </c>
      <c r="J6" s="128" t="s">
        <v>61</v>
      </c>
      <c r="K6" s="128" t="s">
        <v>61</v>
      </c>
      <c r="L6" s="129" t="s">
        <v>61</v>
      </c>
    </row>
    <row r="7" spans="1:12" ht="18.75" customHeight="1">
      <c r="A7" s="130" t="s">
        <v>842</v>
      </c>
      <c r="B7" s="153">
        <v>0</v>
      </c>
      <c r="C7" s="154">
        <v>0</v>
      </c>
      <c r="D7" s="155">
        <v>0</v>
      </c>
      <c r="E7" s="155">
        <v>0</v>
      </c>
      <c r="F7" s="155">
        <v>0</v>
      </c>
      <c r="G7" s="155">
        <v>0</v>
      </c>
      <c r="H7" s="155">
        <v>0</v>
      </c>
      <c r="I7" s="155">
        <v>0</v>
      </c>
      <c r="J7" s="155">
        <v>0</v>
      </c>
      <c r="K7" s="155">
        <v>0</v>
      </c>
      <c r="L7" s="178">
        <v>0</v>
      </c>
    </row>
    <row r="8" spans="1:12" ht="18.75" customHeight="1">
      <c r="A8" s="130" t="s">
        <v>841</v>
      </c>
      <c r="B8" s="153">
        <v>0</v>
      </c>
      <c r="C8" s="154">
        <v>0</v>
      </c>
      <c r="D8" s="155">
        <v>0</v>
      </c>
      <c r="E8" s="155">
        <v>0</v>
      </c>
      <c r="F8" s="155">
        <v>0</v>
      </c>
      <c r="G8" s="155">
        <v>0</v>
      </c>
      <c r="H8" s="155">
        <v>0</v>
      </c>
      <c r="I8" s="155">
        <v>0</v>
      </c>
      <c r="J8" s="155">
        <v>0</v>
      </c>
      <c r="K8" s="155">
        <v>0</v>
      </c>
      <c r="L8" s="178">
        <v>0</v>
      </c>
    </row>
    <row r="9" spans="1:12" ht="18.75" customHeight="1">
      <c r="A9" s="130" t="s">
        <v>843</v>
      </c>
      <c r="B9" s="153">
        <v>0</v>
      </c>
      <c r="C9" s="154">
        <v>0</v>
      </c>
      <c r="D9" s="155">
        <v>0</v>
      </c>
      <c r="E9" s="155">
        <v>0</v>
      </c>
      <c r="F9" s="155">
        <v>0</v>
      </c>
      <c r="G9" s="155">
        <v>0</v>
      </c>
      <c r="H9" s="155">
        <v>0</v>
      </c>
      <c r="I9" s="155">
        <v>0</v>
      </c>
      <c r="J9" s="155">
        <v>0</v>
      </c>
      <c r="K9" s="155">
        <v>0</v>
      </c>
      <c r="L9" s="178">
        <v>0</v>
      </c>
    </row>
    <row r="10" spans="1:12" ht="18.75" customHeight="1">
      <c r="A10" s="130" t="s">
        <v>841</v>
      </c>
      <c r="B10" s="153">
        <v>0</v>
      </c>
      <c r="C10" s="154">
        <v>0</v>
      </c>
      <c r="D10" s="155">
        <v>0</v>
      </c>
      <c r="E10" s="155">
        <v>0</v>
      </c>
      <c r="F10" s="155">
        <v>0</v>
      </c>
      <c r="G10" s="155">
        <v>0</v>
      </c>
      <c r="H10" s="155">
        <v>0</v>
      </c>
      <c r="I10" s="155">
        <v>0</v>
      </c>
      <c r="J10" s="155">
        <v>0</v>
      </c>
      <c r="K10" s="155">
        <v>0</v>
      </c>
      <c r="L10" s="178">
        <v>0</v>
      </c>
    </row>
    <row r="11" spans="1:12" ht="18.75" customHeight="1">
      <c r="A11" s="130" t="s">
        <v>844</v>
      </c>
      <c r="B11" s="153">
        <v>0</v>
      </c>
      <c r="C11" s="154">
        <v>0</v>
      </c>
      <c r="D11" s="155">
        <v>0</v>
      </c>
      <c r="E11" s="155">
        <v>0</v>
      </c>
      <c r="F11" s="155">
        <v>0</v>
      </c>
      <c r="G11" s="155">
        <v>0</v>
      </c>
      <c r="H11" s="155">
        <v>0</v>
      </c>
      <c r="I11" s="155">
        <v>0</v>
      </c>
      <c r="J11" s="155">
        <v>0</v>
      </c>
      <c r="K11" s="155">
        <v>0</v>
      </c>
      <c r="L11" s="178">
        <v>0</v>
      </c>
    </row>
    <row r="12" spans="1:12" ht="18.75" customHeight="1">
      <c r="A12" s="130" t="s">
        <v>841</v>
      </c>
      <c r="B12" s="153">
        <v>0</v>
      </c>
      <c r="C12" s="154">
        <v>0</v>
      </c>
      <c r="D12" s="155">
        <v>0</v>
      </c>
      <c r="E12" s="155">
        <v>0</v>
      </c>
      <c r="F12" s="155">
        <v>0</v>
      </c>
      <c r="G12" s="155">
        <v>0</v>
      </c>
      <c r="H12" s="155">
        <v>0</v>
      </c>
      <c r="I12" s="155">
        <v>0</v>
      </c>
      <c r="J12" s="155">
        <v>0</v>
      </c>
      <c r="K12" s="155">
        <v>0</v>
      </c>
      <c r="L12" s="178">
        <v>0</v>
      </c>
    </row>
    <row r="13" spans="1:12" ht="18.75" customHeight="1">
      <c r="A13" s="130" t="s">
        <v>845</v>
      </c>
      <c r="B13" s="153">
        <v>0</v>
      </c>
      <c r="C13" s="154">
        <v>0</v>
      </c>
      <c r="D13" s="155">
        <v>0</v>
      </c>
      <c r="E13" s="155">
        <v>0</v>
      </c>
      <c r="F13" s="155">
        <v>0</v>
      </c>
      <c r="G13" s="155">
        <v>0</v>
      </c>
      <c r="H13" s="155">
        <v>0</v>
      </c>
      <c r="I13" s="155">
        <v>0</v>
      </c>
      <c r="J13" s="155">
        <v>0</v>
      </c>
      <c r="K13" s="155">
        <v>0</v>
      </c>
      <c r="L13" s="178">
        <v>0</v>
      </c>
    </row>
    <row r="14" spans="1:12" ht="18.75" customHeight="1">
      <c r="A14" s="130" t="s">
        <v>841</v>
      </c>
      <c r="B14" s="153">
        <v>0</v>
      </c>
      <c r="C14" s="154">
        <v>0</v>
      </c>
      <c r="D14" s="155">
        <v>0</v>
      </c>
      <c r="E14" s="155">
        <v>0</v>
      </c>
      <c r="F14" s="155">
        <v>0</v>
      </c>
      <c r="G14" s="155">
        <v>0</v>
      </c>
      <c r="H14" s="155">
        <v>0</v>
      </c>
      <c r="I14" s="155">
        <v>0</v>
      </c>
      <c r="J14" s="155">
        <v>0</v>
      </c>
      <c r="K14" s="155">
        <v>0</v>
      </c>
      <c r="L14" s="178">
        <v>0</v>
      </c>
    </row>
    <row r="15" spans="1:12" ht="18.75" customHeight="1">
      <c r="A15" s="130" t="s">
        <v>846</v>
      </c>
      <c r="B15" s="153">
        <v>0</v>
      </c>
      <c r="C15" s="154">
        <v>0</v>
      </c>
      <c r="D15" s="155">
        <v>0</v>
      </c>
      <c r="E15" s="155">
        <v>0</v>
      </c>
      <c r="F15" s="155">
        <v>0</v>
      </c>
      <c r="G15" s="155">
        <v>0</v>
      </c>
      <c r="H15" s="155">
        <v>0</v>
      </c>
      <c r="I15" s="155">
        <v>0</v>
      </c>
      <c r="J15" s="155">
        <v>0</v>
      </c>
      <c r="K15" s="155">
        <v>0</v>
      </c>
      <c r="L15" s="178">
        <v>0</v>
      </c>
    </row>
    <row r="16" spans="1:12" ht="18.75" customHeight="1">
      <c r="A16" s="130" t="s">
        <v>841</v>
      </c>
      <c r="B16" s="153">
        <v>0</v>
      </c>
      <c r="C16" s="154">
        <v>0</v>
      </c>
      <c r="D16" s="155">
        <v>0</v>
      </c>
      <c r="E16" s="155">
        <v>0</v>
      </c>
      <c r="F16" s="155">
        <v>0</v>
      </c>
      <c r="G16" s="155">
        <v>0</v>
      </c>
      <c r="H16" s="155">
        <v>0</v>
      </c>
      <c r="I16" s="155">
        <v>0</v>
      </c>
      <c r="J16" s="155">
        <v>0</v>
      </c>
      <c r="K16" s="155">
        <v>0</v>
      </c>
      <c r="L16" s="178">
        <v>0</v>
      </c>
    </row>
    <row r="17" spans="1:12" ht="18.75" customHeight="1">
      <c r="A17" s="130" t="s">
        <v>1282</v>
      </c>
      <c r="B17" s="153">
        <v>0</v>
      </c>
      <c r="C17" s="154">
        <v>0</v>
      </c>
      <c r="D17" s="155">
        <v>0</v>
      </c>
      <c r="E17" s="155">
        <v>0</v>
      </c>
      <c r="F17" s="155">
        <v>0</v>
      </c>
      <c r="G17" s="155">
        <v>0</v>
      </c>
      <c r="H17" s="155">
        <v>0</v>
      </c>
      <c r="I17" s="155">
        <v>0</v>
      </c>
      <c r="J17" s="155">
        <v>0</v>
      </c>
      <c r="K17" s="155">
        <v>0</v>
      </c>
      <c r="L17" s="178">
        <v>0</v>
      </c>
    </row>
    <row r="18" spans="1:12" ht="18.75" customHeight="1" thickBot="1">
      <c r="A18" s="133" t="s">
        <v>841</v>
      </c>
      <c r="B18" s="158">
        <v>1</v>
      </c>
      <c r="C18" s="159">
        <v>0</v>
      </c>
      <c r="D18" s="160">
        <v>0</v>
      </c>
      <c r="E18" s="160">
        <v>0</v>
      </c>
      <c r="F18" s="160">
        <v>0</v>
      </c>
      <c r="G18" s="160">
        <v>0</v>
      </c>
      <c r="H18" s="160">
        <v>0</v>
      </c>
      <c r="I18" s="160">
        <v>0</v>
      </c>
      <c r="J18" s="160">
        <v>1</v>
      </c>
      <c r="K18" s="160">
        <v>0</v>
      </c>
      <c r="L18" s="180">
        <v>0</v>
      </c>
    </row>
    <row r="19" spans="1:12" ht="18.75" customHeight="1">
      <c r="A19" s="164"/>
      <c r="B19" s="164"/>
      <c r="C19" s="164"/>
      <c r="D19" s="164"/>
      <c r="E19" s="164"/>
      <c r="F19" s="164"/>
      <c r="G19" s="164"/>
      <c r="H19" s="164"/>
      <c r="I19" s="164"/>
      <c r="J19" s="164"/>
      <c r="K19" s="164"/>
      <c r="L19" s="164"/>
    </row>
    <row r="20" spans="1:12" ht="18.75" customHeight="1">
      <c r="A20" s="164"/>
      <c r="B20" s="164"/>
      <c r="C20" s="164"/>
      <c r="D20" s="164"/>
      <c r="E20" s="164"/>
      <c r="F20" s="164"/>
      <c r="G20" s="164"/>
      <c r="H20" s="164"/>
      <c r="I20" s="164"/>
      <c r="J20" s="164"/>
      <c r="K20" s="164"/>
      <c r="L20" s="164"/>
    </row>
    <row r="21" spans="1:12" ht="18.75" customHeight="1">
      <c r="A21" s="365"/>
      <c r="B21" s="137"/>
      <c r="C21" s="137"/>
      <c r="D21" s="137"/>
      <c r="E21" s="137"/>
      <c r="F21" s="138"/>
      <c r="G21" s="138"/>
      <c r="H21" s="137"/>
      <c r="I21" s="137"/>
      <c r="J21" s="137"/>
      <c r="K21" s="137"/>
      <c r="L21" s="137"/>
    </row>
    <row r="22" spans="1:12" ht="18.75" customHeight="1">
      <c r="A22" s="365"/>
      <c r="B22" s="137"/>
      <c r="C22" s="137"/>
      <c r="D22" s="137"/>
      <c r="E22" s="137"/>
      <c r="F22" s="138"/>
      <c r="G22" s="138"/>
      <c r="H22" s="137"/>
      <c r="I22" s="137"/>
      <c r="J22" s="137"/>
      <c r="K22" s="137"/>
      <c r="L22" s="137"/>
    </row>
    <row r="23" spans="1:12" ht="18.75" customHeight="1" thickBot="1">
      <c r="A23" s="119" t="s">
        <v>884</v>
      </c>
      <c r="B23" s="137"/>
      <c r="C23" s="137"/>
      <c r="D23" s="137"/>
      <c r="E23" s="137"/>
      <c r="F23" s="138"/>
      <c r="G23" s="138"/>
      <c r="H23" s="137"/>
      <c r="I23" s="137"/>
      <c r="J23" s="137"/>
      <c r="K23" s="137"/>
      <c r="L23" s="137"/>
    </row>
    <row r="24" spans="1:12" s="25" customFormat="1" ht="26.25" customHeight="1" thickBot="1">
      <c r="A24" s="120" t="s">
        <v>107</v>
      </c>
      <c r="B24" s="121" t="s">
        <v>108</v>
      </c>
      <c r="C24" s="122" t="s">
        <v>109</v>
      </c>
      <c r="D24" s="123" t="s">
        <v>110</v>
      </c>
      <c r="E24" s="123" t="s">
        <v>111</v>
      </c>
      <c r="F24" s="123" t="s">
        <v>112</v>
      </c>
      <c r="G24" s="123" t="s">
        <v>113</v>
      </c>
      <c r="H24" s="123" t="s">
        <v>114</v>
      </c>
      <c r="I24" s="123" t="s">
        <v>115</v>
      </c>
      <c r="J24" s="123" t="s">
        <v>116</v>
      </c>
      <c r="K24" s="123" t="s">
        <v>117</v>
      </c>
      <c r="L24" s="124" t="s">
        <v>118</v>
      </c>
    </row>
    <row r="25" spans="1:12" ht="18.75" customHeight="1" thickTop="1">
      <c r="A25" s="139"/>
      <c r="B25" s="126"/>
      <c r="C25" s="127" t="s">
        <v>61</v>
      </c>
      <c r="D25" s="128" t="s">
        <v>61</v>
      </c>
      <c r="E25" s="128" t="s">
        <v>61</v>
      </c>
      <c r="F25" s="128" t="s">
        <v>61</v>
      </c>
      <c r="G25" s="128" t="s">
        <v>61</v>
      </c>
      <c r="H25" s="128" t="s">
        <v>61</v>
      </c>
      <c r="I25" s="128" t="s">
        <v>61</v>
      </c>
      <c r="J25" s="128" t="s">
        <v>61</v>
      </c>
      <c r="K25" s="128" t="s">
        <v>61</v>
      </c>
      <c r="L25" s="129" t="s">
        <v>61</v>
      </c>
    </row>
    <row r="26" spans="1:12" ht="18.75" customHeight="1">
      <c r="A26" s="140" t="s">
        <v>847</v>
      </c>
      <c r="B26" s="153">
        <v>1</v>
      </c>
      <c r="C26" s="154">
        <v>0</v>
      </c>
      <c r="D26" s="155">
        <v>0</v>
      </c>
      <c r="E26" s="155">
        <v>0</v>
      </c>
      <c r="F26" s="177">
        <v>0</v>
      </c>
      <c r="G26" s="177">
        <v>0</v>
      </c>
      <c r="H26" s="155">
        <v>0</v>
      </c>
      <c r="I26" s="155">
        <v>0</v>
      </c>
      <c r="J26" s="155">
        <v>1</v>
      </c>
      <c r="K26" s="155">
        <v>0</v>
      </c>
      <c r="L26" s="178">
        <v>0</v>
      </c>
    </row>
    <row r="27" spans="1:12" ht="18.75" customHeight="1">
      <c r="A27" s="140" t="s">
        <v>848</v>
      </c>
      <c r="B27" s="153">
        <v>1</v>
      </c>
      <c r="C27" s="154">
        <v>0</v>
      </c>
      <c r="D27" s="155">
        <v>0</v>
      </c>
      <c r="E27" s="155">
        <v>0</v>
      </c>
      <c r="F27" s="177">
        <v>0</v>
      </c>
      <c r="G27" s="177">
        <v>0</v>
      </c>
      <c r="H27" s="155">
        <v>0</v>
      </c>
      <c r="I27" s="155">
        <v>0</v>
      </c>
      <c r="J27" s="155">
        <v>1</v>
      </c>
      <c r="K27" s="155">
        <v>0</v>
      </c>
      <c r="L27" s="178">
        <v>0</v>
      </c>
    </row>
    <row r="28" spans="1:12" ht="18.75" customHeight="1">
      <c r="A28" s="140" t="s">
        <v>849</v>
      </c>
      <c r="B28" s="153">
        <v>1</v>
      </c>
      <c r="C28" s="154">
        <v>0</v>
      </c>
      <c r="D28" s="155">
        <v>0</v>
      </c>
      <c r="E28" s="155">
        <v>0</v>
      </c>
      <c r="F28" s="177">
        <v>0</v>
      </c>
      <c r="G28" s="177">
        <v>0</v>
      </c>
      <c r="H28" s="155">
        <v>0</v>
      </c>
      <c r="I28" s="155">
        <v>0</v>
      </c>
      <c r="J28" s="155">
        <v>1</v>
      </c>
      <c r="K28" s="155">
        <v>0</v>
      </c>
      <c r="L28" s="178">
        <v>0</v>
      </c>
    </row>
    <row r="29" spans="1:12" ht="18.75" customHeight="1">
      <c r="A29" s="140" t="s">
        <v>850</v>
      </c>
      <c r="B29" s="153">
        <v>1</v>
      </c>
      <c r="C29" s="154">
        <v>0</v>
      </c>
      <c r="D29" s="155">
        <v>0</v>
      </c>
      <c r="E29" s="155">
        <v>0</v>
      </c>
      <c r="F29" s="177">
        <v>0</v>
      </c>
      <c r="G29" s="177">
        <v>0</v>
      </c>
      <c r="H29" s="155">
        <v>0</v>
      </c>
      <c r="I29" s="155">
        <v>0</v>
      </c>
      <c r="J29" s="155">
        <v>1</v>
      </c>
      <c r="K29" s="155">
        <v>0</v>
      </c>
      <c r="L29" s="178">
        <v>0</v>
      </c>
    </row>
    <row r="30" spans="1:12" ht="18.75" customHeight="1">
      <c r="A30" s="140" t="s">
        <v>851</v>
      </c>
      <c r="B30" s="153">
        <v>1</v>
      </c>
      <c r="C30" s="154">
        <v>0</v>
      </c>
      <c r="D30" s="155">
        <v>0</v>
      </c>
      <c r="E30" s="155">
        <v>0</v>
      </c>
      <c r="F30" s="177">
        <v>0</v>
      </c>
      <c r="G30" s="177">
        <v>0</v>
      </c>
      <c r="H30" s="155">
        <v>0</v>
      </c>
      <c r="I30" s="155">
        <v>0</v>
      </c>
      <c r="J30" s="155">
        <v>1</v>
      </c>
      <c r="K30" s="155">
        <v>0</v>
      </c>
      <c r="L30" s="178">
        <v>0</v>
      </c>
    </row>
    <row r="31" spans="1:12" ht="18.75" customHeight="1" thickBot="1">
      <c r="A31" s="141" t="s">
        <v>1283</v>
      </c>
      <c r="B31" s="158">
        <v>1</v>
      </c>
      <c r="C31" s="159">
        <v>0</v>
      </c>
      <c r="D31" s="160">
        <v>0</v>
      </c>
      <c r="E31" s="160">
        <v>0</v>
      </c>
      <c r="F31" s="179">
        <v>0</v>
      </c>
      <c r="G31" s="179">
        <v>0</v>
      </c>
      <c r="H31" s="160">
        <v>0</v>
      </c>
      <c r="I31" s="160">
        <v>0</v>
      </c>
      <c r="J31" s="160">
        <v>1</v>
      </c>
      <c r="K31" s="160">
        <v>0</v>
      </c>
      <c r="L31" s="180">
        <v>0</v>
      </c>
    </row>
    <row r="32" s="29" customFormat="1" ht="13.5" customHeight="1">
      <c r="A32" s="366" t="s">
        <v>852</v>
      </c>
    </row>
    <row r="33" s="29" customFormat="1" ht="13.5" customHeight="1">
      <c r="A33" s="366" t="s">
        <v>885</v>
      </c>
    </row>
    <row r="34" s="29" customFormat="1" ht="13.5" customHeight="1">
      <c r="A34" s="366" t="s">
        <v>854</v>
      </c>
    </row>
    <row r="35" s="29" customFormat="1" ht="13.5" customHeight="1">
      <c r="A35" s="84"/>
    </row>
    <row r="36" s="29" customFormat="1" ht="13.5" customHeight="1">
      <c r="A36" s="84"/>
    </row>
    <row r="37" s="29" customFormat="1" ht="13.5" customHeight="1">
      <c r="A37" s="84"/>
    </row>
    <row r="38" s="29" customFormat="1" ht="13.5" customHeight="1">
      <c r="A38" s="84"/>
    </row>
  </sheetData>
  <sheetProtection/>
  <mergeCells count="2">
    <mergeCell ref="A1:L1"/>
    <mergeCell ref="A2:L2"/>
  </mergeCells>
  <printOptions/>
  <pageMargins left="0.2755905511811024" right="0.4330708661417323" top="0.5511811023622047" bottom="0.984251968503937" header="0.5118110236220472" footer="0.5118110236220472"/>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P48"/>
  <sheetViews>
    <sheetView view="pageBreakPreview" zoomScaleNormal="90" zoomScaleSheetLayoutView="100" zoomScalePageLayoutView="0" workbookViewId="0" topLeftCell="A1">
      <selection activeCell="A1" sqref="A1:P1"/>
    </sheetView>
  </sheetViews>
  <sheetFormatPr defaultColWidth="15.625" defaultRowHeight="18.75" customHeight="1"/>
  <cols>
    <col min="1" max="1" width="23.50390625" style="0" customWidth="1"/>
    <col min="2" max="16" width="15.625" style="0" customWidth="1"/>
  </cols>
  <sheetData>
    <row r="1" spans="1:16" ht="18.75" customHeight="1">
      <c r="A1" s="1335" t="s">
        <v>256</v>
      </c>
      <c r="B1" s="1335"/>
      <c r="C1" s="1335"/>
      <c r="D1" s="1335"/>
      <c r="E1" s="1335"/>
      <c r="F1" s="1335"/>
      <c r="G1" s="1335"/>
      <c r="H1" s="1335"/>
      <c r="I1" s="1335"/>
      <c r="J1" s="1335"/>
      <c r="K1" s="1335"/>
      <c r="L1" s="1335"/>
      <c r="M1" s="1335"/>
      <c r="N1" s="1335"/>
      <c r="O1" s="1335"/>
      <c r="P1" s="1335"/>
    </row>
    <row r="2" spans="1:16" ht="18.75" customHeight="1">
      <c r="A2" s="1336" t="s">
        <v>257</v>
      </c>
      <c r="B2" s="1336"/>
      <c r="C2" s="1336"/>
      <c r="D2" s="1336"/>
      <c r="E2" s="1336"/>
      <c r="F2" s="1336"/>
      <c r="G2" s="1336"/>
      <c r="H2" s="1336"/>
      <c r="I2" s="1336"/>
      <c r="J2" s="1336"/>
      <c r="K2" s="1336"/>
      <c r="L2" s="1336"/>
      <c r="M2" s="1336"/>
      <c r="N2" s="1336"/>
      <c r="O2" s="1336"/>
      <c r="P2" s="1336"/>
    </row>
    <row r="3" spans="1:16" ht="18.75" customHeight="1">
      <c r="A3" s="144"/>
      <c r="B3" s="144"/>
      <c r="C3" s="144"/>
      <c r="D3" s="144"/>
      <c r="E3" s="144"/>
      <c r="F3" s="144"/>
      <c r="G3" s="144"/>
      <c r="H3" s="144"/>
      <c r="I3" s="144"/>
      <c r="J3" s="144"/>
      <c r="K3" s="144"/>
      <c r="L3" s="144"/>
      <c r="M3" s="144"/>
      <c r="N3" s="144"/>
      <c r="O3" s="144"/>
      <c r="P3" s="144"/>
    </row>
    <row r="4" spans="1:16" ht="18.75" customHeight="1" thickBot="1">
      <c r="A4" s="2" t="s">
        <v>258</v>
      </c>
      <c r="B4" s="2"/>
      <c r="C4" s="2"/>
      <c r="D4" s="2"/>
      <c r="E4" s="2"/>
      <c r="F4" s="2"/>
      <c r="G4" s="2"/>
      <c r="H4" s="2"/>
      <c r="I4" s="2"/>
      <c r="J4" s="2"/>
      <c r="K4" s="2"/>
      <c r="L4" s="2"/>
      <c r="M4" s="2"/>
      <c r="N4" s="2"/>
      <c r="O4" s="2"/>
      <c r="P4" s="2"/>
    </row>
    <row r="5" spans="1:16" ht="18.75" customHeight="1">
      <c r="A5" s="1323" t="s">
        <v>107</v>
      </c>
      <c r="B5" s="1326" t="s">
        <v>108</v>
      </c>
      <c r="C5" s="1329"/>
      <c r="D5" s="1332" t="s">
        <v>259</v>
      </c>
      <c r="E5" s="1333"/>
      <c r="F5" s="1333"/>
      <c r="G5" s="1333"/>
      <c r="H5" s="1333"/>
      <c r="I5" s="1334"/>
      <c r="J5" s="1329"/>
      <c r="K5" s="1332" t="s">
        <v>260</v>
      </c>
      <c r="L5" s="1333"/>
      <c r="M5" s="1333"/>
      <c r="N5" s="1333"/>
      <c r="O5" s="1333"/>
      <c r="P5" s="1334"/>
    </row>
    <row r="6" spans="1:16" ht="18.75" customHeight="1">
      <c r="A6" s="1324"/>
      <c r="B6" s="1327"/>
      <c r="C6" s="1330"/>
      <c r="D6" s="1321" t="s">
        <v>125</v>
      </c>
      <c r="E6" s="145"/>
      <c r="F6" s="146"/>
      <c r="G6" s="1321" t="s">
        <v>126</v>
      </c>
      <c r="H6" s="145"/>
      <c r="I6" s="147"/>
      <c r="J6" s="1330"/>
      <c r="K6" s="1321" t="s">
        <v>125</v>
      </c>
      <c r="L6" s="145"/>
      <c r="M6" s="146"/>
      <c r="N6" s="1321" t="s">
        <v>126</v>
      </c>
      <c r="O6" s="145"/>
      <c r="P6" s="147"/>
    </row>
    <row r="7" spans="1:16" ht="18.75" customHeight="1" thickBot="1">
      <c r="A7" s="1325"/>
      <c r="B7" s="1328"/>
      <c r="C7" s="1331"/>
      <c r="D7" s="1322"/>
      <c r="E7" s="148" t="s">
        <v>127</v>
      </c>
      <c r="F7" s="148" t="s">
        <v>128</v>
      </c>
      <c r="G7" s="1322"/>
      <c r="H7" s="148" t="s">
        <v>127</v>
      </c>
      <c r="I7" s="149" t="s">
        <v>128</v>
      </c>
      <c r="J7" s="1331"/>
      <c r="K7" s="1322"/>
      <c r="L7" s="148" t="s">
        <v>127</v>
      </c>
      <c r="M7" s="148" t="s">
        <v>128</v>
      </c>
      <c r="N7" s="1322"/>
      <c r="O7" s="148" t="s">
        <v>127</v>
      </c>
      <c r="P7" s="149" t="s">
        <v>128</v>
      </c>
    </row>
    <row r="8" spans="1:16" ht="18.75" customHeight="1" thickTop="1">
      <c r="A8" s="150"/>
      <c r="B8" s="126"/>
      <c r="C8" s="127" t="s">
        <v>129</v>
      </c>
      <c r="D8" s="128" t="s">
        <v>129</v>
      </c>
      <c r="E8" s="128" t="s">
        <v>129</v>
      </c>
      <c r="F8" s="128" t="s">
        <v>129</v>
      </c>
      <c r="G8" s="128" t="s">
        <v>129</v>
      </c>
      <c r="H8" s="128" t="s">
        <v>129</v>
      </c>
      <c r="I8" s="151" t="s">
        <v>129</v>
      </c>
      <c r="J8" s="127" t="s">
        <v>129</v>
      </c>
      <c r="K8" s="128" t="s">
        <v>129</v>
      </c>
      <c r="L8" s="128" t="s">
        <v>129</v>
      </c>
      <c r="M8" s="128" t="s">
        <v>129</v>
      </c>
      <c r="N8" s="128" t="s">
        <v>129</v>
      </c>
      <c r="O8" s="128" t="s">
        <v>129</v>
      </c>
      <c r="P8" s="151" t="s">
        <v>129</v>
      </c>
    </row>
    <row r="9" spans="1:16" ht="18.75" customHeight="1">
      <c r="A9" s="130" t="s">
        <v>842</v>
      </c>
      <c r="B9" s="153">
        <v>0</v>
      </c>
      <c r="C9" s="154">
        <v>0</v>
      </c>
      <c r="D9" s="155">
        <v>0</v>
      </c>
      <c r="E9" s="155">
        <v>0</v>
      </c>
      <c r="F9" s="155">
        <v>0</v>
      </c>
      <c r="G9" s="155">
        <v>0</v>
      </c>
      <c r="H9" s="155">
        <v>0</v>
      </c>
      <c r="I9" s="178">
        <v>0</v>
      </c>
      <c r="J9" s="154">
        <v>0</v>
      </c>
      <c r="K9" s="155">
        <v>0</v>
      </c>
      <c r="L9" s="155">
        <v>0</v>
      </c>
      <c r="M9" s="154">
        <v>0</v>
      </c>
      <c r="N9" s="155">
        <v>0</v>
      </c>
      <c r="O9" s="156">
        <v>0</v>
      </c>
      <c r="P9" s="157">
        <v>0</v>
      </c>
    </row>
    <row r="10" spans="1:16" ht="18.75" customHeight="1">
      <c r="A10" s="130" t="s">
        <v>841</v>
      </c>
      <c r="B10" s="153">
        <v>0</v>
      </c>
      <c r="C10" s="154">
        <v>0</v>
      </c>
      <c r="D10" s="155">
        <v>0</v>
      </c>
      <c r="E10" s="155">
        <v>0</v>
      </c>
      <c r="F10" s="155">
        <v>0</v>
      </c>
      <c r="G10" s="155">
        <v>0</v>
      </c>
      <c r="H10" s="155">
        <v>0</v>
      </c>
      <c r="I10" s="178">
        <v>0</v>
      </c>
      <c r="J10" s="154">
        <v>0</v>
      </c>
      <c r="K10" s="155">
        <v>0</v>
      </c>
      <c r="L10" s="155">
        <v>0</v>
      </c>
      <c r="M10" s="154">
        <v>0</v>
      </c>
      <c r="N10" s="155">
        <v>0</v>
      </c>
      <c r="O10" s="156">
        <v>0</v>
      </c>
      <c r="P10" s="157">
        <v>0</v>
      </c>
    </row>
    <row r="11" spans="1:16" ht="18.75" customHeight="1">
      <c r="A11" s="130" t="s">
        <v>843</v>
      </c>
      <c r="B11" s="153">
        <v>0</v>
      </c>
      <c r="C11" s="154">
        <v>0</v>
      </c>
      <c r="D11" s="155">
        <v>0</v>
      </c>
      <c r="E11" s="155">
        <v>0</v>
      </c>
      <c r="F11" s="155">
        <v>0</v>
      </c>
      <c r="G11" s="155">
        <v>0</v>
      </c>
      <c r="H11" s="155">
        <v>0</v>
      </c>
      <c r="I11" s="178">
        <v>0</v>
      </c>
      <c r="J11" s="154">
        <v>0</v>
      </c>
      <c r="K11" s="155">
        <v>0</v>
      </c>
      <c r="L11" s="155">
        <v>0</v>
      </c>
      <c r="M11" s="154">
        <v>0</v>
      </c>
      <c r="N11" s="155">
        <v>0</v>
      </c>
      <c r="O11" s="156">
        <v>0</v>
      </c>
      <c r="P11" s="157">
        <v>0</v>
      </c>
    </row>
    <row r="12" spans="1:16" ht="18.75" customHeight="1">
      <c r="A12" s="130" t="s">
        <v>841</v>
      </c>
      <c r="B12" s="153">
        <v>0</v>
      </c>
      <c r="C12" s="154">
        <v>0</v>
      </c>
      <c r="D12" s="155">
        <v>0</v>
      </c>
      <c r="E12" s="155">
        <v>0</v>
      </c>
      <c r="F12" s="155">
        <v>0</v>
      </c>
      <c r="G12" s="155">
        <v>0</v>
      </c>
      <c r="H12" s="155">
        <v>0</v>
      </c>
      <c r="I12" s="178">
        <v>0</v>
      </c>
      <c r="J12" s="154">
        <v>0</v>
      </c>
      <c r="K12" s="155">
        <v>0</v>
      </c>
      <c r="L12" s="155">
        <v>0</v>
      </c>
      <c r="M12" s="154">
        <v>0</v>
      </c>
      <c r="N12" s="155">
        <v>0</v>
      </c>
      <c r="O12" s="156">
        <v>0</v>
      </c>
      <c r="P12" s="157">
        <v>0</v>
      </c>
    </row>
    <row r="13" spans="1:16" ht="18.75" customHeight="1">
      <c r="A13" s="130" t="s">
        <v>844</v>
      </c>
      <c r="B13" s="153">
        <v>0</v>
      </c>
      <c r="C13" s="154">
        <v>0</v>
      </c>
      <c r="D13" s="155">
        <v>0</v>
      </c>
      <c r="E13" s="155">
        <v>0</v>
      </c>
      <c r="F13" s="155">
        <v>0</v>
      </c>
      <c r="G13" s="155">
        <v>0</v>
      </c>
      <c r="H13" s="155">
        <v>0</v>
      </c>
      <c r="I13" s="178">
        <v>0</v>
      </c>
      <c r="J13" s="154">
        <v>0</v>
      </c>
      <c r="K13" s="155">
        <v>0</v>
      </c>
      <c r="L13" s="155">
        <v>0</v>
      </c>
      <c r="M13" s="154">
        <v>0</v>
      </c>
      <c r="N13" s="155">
        <v>0</v>
      </c>
      <c r="O13" s="156">
        <v>0</v>
      </c>
      <c r="P13" s="157">
        <v>0</v>
      </c>
    </row>
    <row r="14" spans="1:16" ht="18.75" customHeight="1">
      <c r="A14" s="130" t="s">
        <v>841</v>
      </c>
      <c r="B14" s="153">
        <v>0</v>
      </c>
      <c r="C14" s="154">
        <v>0</v>
      </c>
      <c r="D14" s="155">
        <v>0</v>
      </c>
      <c r="E14" s="155">
        <v>0</v>
      </c>
      <c r="F14" s="155">
        <v>0</v>
      </c>
      <c r="G14" s="155">
        <v>0</v>
      </c>
      <c r="H14" s="155">
        <v>0</v>
      </c>
      <c r="I14" s="178">
        <v>0</v>
      </c>
      <c r="J14" s="154">
        <v>0</v>
      </c>
      <c r="K14" s="155">
        <v>0</v>
      </c>
      <c r="L14" s="155">
        <v>0</v>
      </c>
      <c r="M14" s="154">
        <v>0</v>
      </c>
      <c r="N14" s="155">
        <v>0</v>
      </c>
      <c r="O14" s="156">
        <v>0</v>
      </c>
      <c r="P14" s="157">
        <v>0</v>
      </c>
    </row>
    <row r="15" spans="1:16" ht="18.75" customHeight="1">
      <c r="A15" s="130" t="s">
        <v>845</v>
      </c>
      <c r="B15" s="153">
        <v>0</v>
      </c>
      <c r="C15" s="154">
        <v>0</v>
      </c>
      <c r="D15" s="155">
        <v>0</v>
      </c>
      <c r="E15" s="155">
        <v>0</v>
      </c>
      <c r="F15" s="155">
        <v>0</v>
      </c>
      <c r="G15" s="155">
        <v>0</v>
      </c>
      <c r="H15" s="155">
        <v>0</v>
      </c>
      <c r="I15" s="178">
        <v>0</v>
      </c>
      <c r="J15" s="154">
        <v>0</v>
      </c>
      <c r="K15" s="155">
        <v>0</v>
      </c>
      <c r="L15" s="155">
        <v>0</v>
      </c>
      <c r="M15" s="154">
        <v>0</v>
      </c>
      <c r="N15" s="155">
        <v>0</v>
      </c>
      <c r="O15" s="156">
        <v>0</v>
      </c>
      <c r="P15" s="157">
        <v>0</v>
      </c>
    </row>
    <row r="16" spans="1:16" ht="18.75" customHeight="1">
      <c r="A16" s="130" t="s">
        <v>841</v>
      </c>
      <c r="B16" s="153">
        <v>0</v>
      </c>
      <c r="C16" s="154">
        <v>0</v>
      </c>
      <c r="D16" s="155">
        <v>0</v>
      </c>
      <c r="E16" s="155">
        <v>0</v>
      </c>
      <c r="F16" s="155">
        <v>0</v>
      </c>
      <c r="G16" s="155">
        <v>0</v>
      </c>
      <c r="H16" s="155">
        <v>0</v>
      </c>
      <c r="I16" s="178">
        <v>0</v>
      </c>
      <c r="J16" s="154">
        <v>0</v>
      </c>
      <c r="K16" s="155">
        <v>0</v>
      </c>
      <c r="L16" s="155">
        <v>0</v>
      </c>
      <c r="M16" s="154">
        <v>0</v>
      </c>
      <c r="N16" s="155">
        <v>0</v>
      </c>
      <c r="O16" s="156">
        <v>0</v>
      </c>
      <c r="P16" s="157">
        <v>0</v>
      </c>
    </row>
    <row r="17" spans="1:16" ht="18.75" customHeight="1">
      <c r="A17" s="130" t="s">
        <v>846</v>
      </c>
      <c r="B17" s="153">
        <v>0</v>
      </c>
      <c r="C17" s="154">
        <v>0</v>
      </c>
      <c r="D17" s="155">
        <v>0</v>
      </c>
      <c r="E17" s="155">
        <v>0</v>
      </c>
      <c r="F17" s="155">
        <v>0</v>
      </c>
      <c r="G17" s="155">
        <v>0</v>
      </c>
      <c r="H17" s="155">
        <v>0</v>
      </c>
      <c r="I17" s="178">
        <v>0</v>
      </c>
      <c r="J17" s="154">
        <v>0</v>
      </c>
      <c r="K17" s="155">
        <v>0</v>
      </c>
      <c r="L17" s="155">
        <v>0</v>
      </c>
      <c r="M17" s="154">
        <v>0</v>
      </c>
      <c r="N17" s="155">
        <v>0</v>
      </c>
      <c r="O17" s="156">
        <v>0</v>
      </c>
      <c r="P17" s="157">
        <v>0</v>
      </c>
    </row>
    <row r="18" spans="1:16" ht="18.75" customHeight="1">
      <c r="A18" s="130" t="s">
        <v>841</v>
      </c>
      <c r="B18" s="153">
        <v>0</v>
      </c>
      <c r="C18" s="154">
        <v>0</v>
      </c>
      <c r="D18" s="155">
        <v>0</v>
      </c>
      <c r="E18" s="155">
        <v>0</v>
      </c>
      <c r="F18" s="155">
        <v>0</v>
      </c>
      <c r="G18" s="155">
        <v>0</v>
      </c>
      <c r="H18" s="155">
        <v>0</v>
      </c>
      <c r="I18" s="178">
        <v>0</v>
      </c>
      <c r="J18" s="154">
        <v>0</v>
      </c>
      <c r="K18" s="155">
        <v>0</v>
      </c>
      <c r="L18" s="155">
        <v>0</v>
      </c>
      <c r="M18" s="154">
        <v>0</v>
      </c>
      <c r="N18" s="155">
        <v>0</v>
      </c>
      <c r="O18" s="156">
        <v>0</v>
      </c>
      <c r="P18" s="157">
        <v>0</v>
      </c>
    </row>
    <row r="19" spans="1:16" ht="18.75" customHeight="1">
      <c r="A19" s="130" t="s">
        <v>1282</v>
      </c>
      <c r="B19" s="153">
        <v>0</v>
      </c>
      <c r="C19" s="154">
        <v>0</v>
      </c>
      <c r="D19" s="155">
        <v>0</v>
      </c>
      <c r="E19" s="155">
        <v>0</v>
      </c>
      <c r="F19" s="155">
        <v>0</v>
      </c>
      <c r="G19" s="155">
        <v>0</v>
      </c>
      <c r="H19" s="155">
        <v>0</v>
      </c>
      <c r="I19" s="178">
        <v>0</v>
      </c>
      <c r="J19" s="154">
        <v>0</v>
      </c>
      <c r="K19" s="155">
        <v>0</v>
      </c>
      <c r="L19" s="155">
        <v>0</v>
      </c>
      <c r="M19" s="154">
        <v>0</v>
      </c>
      <c r="N19" s="155">
        <v>0</v>
      </c>
      <c r="O19" s="156">
        <v>0</v>
      </c>
      <c r="P19" s="157">
        <v>0</v>
      </c>
    </row>
    <row r="20" spans="1:16" ht="18.75" customHeight="1" thickBot="1">
      <c r="A20" s="133" t="s">
        <v>841</v>
      </c>
      <c r="B20" s="158">
        <v>1</v>
      </c>
      <c r="C20" s="159">
        <v>17561</v>
      </c>
      <c r="D20" s="160">
        <v>17144</v>
      </c>
      <c r="E20" s="160">
        <v>17136</v>
      </c>
      <c r="F20" s="160">
        <v>8</v>
      </c>
      <c r="G20" s="160">
        <v>417</v>
      </c>
      <c r="H20" s="160">
        <v>401</v>
      </c>
      <c r="I20" s="180">
        <v>16</v>
      </c>
      <c r="J20" s="159">
        <v>17561</v>
      </c>
      <c r="K20" s="160">
        <v>17144</v>
      </c>
      <c r="L20" s="160">
        <v>17136</v>
      </c>
      <c r="M20" s="159">
        <v>8</v>
      </c>
      <c r="N20" s="160">
        <v>417</v>
      </c>
      <c r="O20" s="161">
        <v>401</v>
      </c>
      <c r="P20" s="162">
        <v>16</v>
      </c>
    </row>
    <row r="21" spans="1:16" ht="18.75" customHeight="1">
      <c r="A21" s="84" t="s">
        <v>261</v>
      </c>
      <c r="B21" s="29"/>
      <c r="C21" s="29"/>
      <c r="D21" s="29"/>
      <c r="E21" s="29"/>
      <c r="F21" s="29"/>
      <c r="G21" s="29"/>
      <c r="H21" s="163"/>
      <c r="I21" s="163"/>
      <c r="J21" s="29"/>
      <c r="K21" s="29"/>
      <c r="L21" s="29"/>
      <c r="M21" s="29"/>
      <c r="N21" s="29"/>
      <c r="O21" s="163"/>
      <c r="P21" s="163"/>
    </row>
    <row r="22" spans="1:16" ht="18.75" customHeight="1">
      <c r="A22" s="84" t="s">
        <v>262</v>
      </c>
      <c r="B22" s="29"/>
      <c r="C22" s="29"/>
      <c r="D22" s="29"/>
      <c r="E22" s="29"/>
      <c r="F22" s="29"/>
      <c r="G22" s="29"/>
      <c r="H22" s="163"/>
      <c r="I22" s="163"/>
      <c r="J22" s="29"/>
      <c r="K22" s="29"/>
      <c r="L22" s="29"/>
      <c r="M22" s="29"/>
      <c r="N22" s="29"/>
      <c r="O22" s="163"/>
      <c r="P22" s="163"/>
    </row>
    <row r="23" spans="1:16" ht="18.75" customHeight="1">
      <c r="A23" s="164"/>
      <c r="B23" s="164"/>
      <c r="C23" s="164"/>
      <c r="D23" s="164"/>
      <c r="E23" s="164"/>
      <c r="F23" s="164"/>
      <c r="G23" s="164"/>
      <c r="H23" s="165"/>
      <c r="I23" s="165"/>
      <c r="J23" s="164"/>
      <c r="K23" s="164"/>
      <c r="L23" s="164"/>
      <c r="M23" s="164"/>
      <c r="N23" s="164"/>
      <c r="O23" s="165"/>
      <c r="P23" s="165"/>
    </row>
    <row r="24" spans="1:16" ht="18.75" customHeight="1">
      <c r="A24" s="164"/>
      <c r="B24" s="164"/>
      <c r="C24" s="164"/>
      <c r="D24" s="164"/>
      <c r="E24" s="164"/>
      <c r="F24" s="164"/>
      <c r="G24" s="164"/>
      <c r="H24" s="165"/>
      <c r="I24" s="165"/>
      <c r="J24" s="164"/>
      <c r="K24" s="164"/>
      <c r="L24" s="164"/>
      <c r="M24" s="164"/>
      <c r="N24" s="164"/>
      <c r="O24" s="165"/>
      <c r="P24" s="165"/>
    </row>
    <row r="25" spans="1:16" ht="18.75" customHeight="1">
      <c r="A25" s="164"/>
      <c r="B25" s="164"/>
      <c r="C25" s="164"/>
      <c r="D25" s="164"/>
      <c r="E25" s="164"/>
      <c r="F25" s="164"/>
      <c r="G25" s="164"/>
      <c r="H25" s="165"/>
      <c r="I25" s="165"/>
      <c r="J25" s="164"/>
      <c r="K25" s="164"/>
      <c r="L25" s="164"/>
      <c r="M25" s="164"/>
      <c r="N25" s="164"/>
      <c r="O25" s="165"/>
      <c r="P25" s="165"/>
    </row>
    <row r="26" spans="1:16" ht="18.75" customHeight="1">
      <c r="A26" s="164"/>
      <c r="B26" s="164"/>
      <c r="C26" s="164"/>
      <c r="D26" s="164"/>
      <c r="E26" s="164"/>
      <c r="F26" s="164"/>
      <c r="G26" s="164"/>
      <c r="H26" s="165"/>
      <c r="I26" s="165"/>
      <c r="J26" s="164"/>
      <c r="K26" s="164"/>
      <c r="L26" s="164"/>
      <c r="M26" s="164"/>
      <c r="N26" s="164"/>
      <c r="O26" s="165"/>
      <c r="P26" s="165"/>
    </row>
    <row r="27" spans="1:16" ht="18.75" customHeight="1">
      <c r="A27" s="164"/>
      <c r="B27" s="164"/>
      <c r="C27" s="164"/>
      <c r="D27" s="164"/>
      <c r="E27" s="164"/>
      <c r="F27" s="164"/>
      <c r="G27" s="164"/>
      <c r="H27" s="165"/>
      <c r="I27" s="165"/>
      <c r="J27" s="164"/>
      <c r="K27" s="164"/>
      <c r="L27" s="164"/>
      <c r="M27" s="164"/>
      <c r="N27" s="164"/>
      <c r="O27" s="165"/>
      <c r="P27" s="165"/>
    </row>
    <row r="28" spans="1:16" ht="18.75" customHeight="1">
      <c r="A28" s="164"/>
      <c r="B28" s="164"/>
      <c r="C28" s="164"/>
      <c r="D28" s="164"/>
      <c r="E28" s="164"/>
      <c r="F28" s="164"/>
      <c r="G28" s="164"/>
      <c r="H28" s="165"/>
      <c r="I28" s="165"/>
      <c r="J28" s="164"/>
      <c r="K28" s="164"/>
      <c r="L28" s="164"/>
      <c r="M28" s="164"/>
      <c r="N28" s="164"/>
      <c r="O28" s="165"/>
      <c r="P28" s="165"/>
    </row>
    <row r="29" spans="1:16" ht="18.75" customHeight="1" thickBot="1">
      <c r="A29" s="2" t="s">
        <v>886</v>
      </c>
      <c r="B29" s="164"/>
      <c r="C29" s="164"/>
      <c r="D29" s="164"/>
      <c r="E29" s="164"/>
      <c r="F29" s="164"/>
      <c r="G29" s="164"/>
      <c r="H29" s="165"/>
      <c r="I29" s="165"/>
      <c r="J29" s="164"/>
      <c r="K29" s="164"/>
      <c r="L29" s="164"/>
      <c r="M29" s="164"/>
      <c r="N29" s="164"/>
      <c r="O29" s="165"/>
      <c r="P29" s="165"/>
    </row>
    <row r="30" spans="1:16" ht="18.75" customHeight="1">
      <c r="A30" s="1323" t="s">
        <v>107</v>
      </c>
      <c r="B30" s="1326" t="s">
        <v>108</v>
      </c>
      <c r="C30" s="1329"/>
      <c r="D30" s="1332" t="s">
        <v>259</v>
      </c>
      <c r="E30" s="1333"/>
      <c r="F30" s="1333"/>
      <c r="G30" s="1333"/>
      <c r="H30" s="1333"/>
      <c r="I30" s="1334"/>
      <c r="J30" s="1329"/>
      <c r="K30" s="1332" t="s">
        <v>260</v>
      </c>
      <c r="L30" s="1333"/>
      <c r="M30" s="1333"/>
      <c r="N30" s="1333"/>
      <c r="O30" s="1333"/>
      <c r="P30" s="1334"/>
    </row>
    <row r="31" spans="1:16" ht="18.75" customHeight="1">
      <c r="A31" s="1324"/>
      <c r="B31" s="1327"/>
      <c r="C31" s="1330"/>
      <c r="D31" s="1321" t="s">
        <v>125</v>
      </c>
      <c r="E31" s="145"/>
      <c r="F31" s="146"/>
      <c r="G31" s="1321" t="s">
        <v>126</v>
      </c>
      <c r="H31" s="145"/>
      <c r="I31" s="147"/>
      <c r="J31" s="1330"/>
      <c r="K31" s="1321" t="s">
        <v>125</v>
      </c>
      <c r="L31" s="145"/>
      <c r="M31" s="146"/>
      <c r="N31" s="1321" t="s">
        <v>126</v>
      </c>
      <c r="O31" s="145"/>
      <c r="P31" s="147"/>
    </row>
    <row r="32" spans="1:16" ht="18.75" customHeight="1" thickBot="1">
      <c r="A32" s="1325"/>
      <c r="B32" s="1328"/>
      <c r="C32" s="1331"/>
      <c r="D32" s="1322"/>
      <c r="E32" s="148" t="s">
        <v>127</v>
      </c>
      <c r="F32" s="148" t="s">
        <v>128</v>
      </c>
      <c r="G32" s="1322"/>
      <c r="H32" s="148" t="s">
        <v>127</v>
      </c>
      <c r="I32" s="149" t="s">
        <v>128</v>
      </c>
      <c r="J32" s="1331"/>
      <c r="K32" s="1322"/>
      <c r="L32" s="148" t="s">
        <v>127</v>
      </c>
      <c r="M32" s="148" t="s">
        <v>128</v>
      </c>
      <c r="N32" s="1322"/>
      <c r="O32" s="148" t="s">
        <v>127</v>
      </c>
      <c r="P32" s="149" t="s">
        <v>128</v>
      </c>
    </row>
    <row r="33" spans="1:16" ht="18.75" customHeight="1" thickTop="1">
      <c r="A33" s="150"/>
      <c r="B33" s="126"/>
      <c r="C33" s="127" t="s">
        <v>129</v>
      </c>
      <c r="D33" s="128" t="s">
        <v>129</v>
      </c>
      <c r="E33" s="128" t="s">
        <v>129</v>
      </c>
      <c r="F33" s="128" t="s">
        <v>129</v>
      </c>
      <c r="G33" s="128" t="s">
        <v>129</v>
      </c>
      <c r="H33" s="128" t="s">
        <v>129</v>
      </c>
      <c r="I33" s="151" t="s">
        <v>129</v>
      </c>
      <c r="J33" s="127" t="s">
        <v>129</v>
      </c>
      <c r="K33" s="128" t="s">
        <v>129</v>
      </c>
      <c r="L33" s="128" t="s">
        <v>129</v>
      </c>
      <c r="M33" s="128" t="s">
        <v>129</v>
      </c>
      <c r="N33" s="128" t="s">
        <v>129</v>
      </c>
      <c r="O33" s="128" t="s">
        <v>129</v>
      </c>
      <c r="P33" s="151" t="s">
        <v>129</v>
      </c>
    </row>
    <row r="34" spans="1:16" ht="18.75" customHeight="1">
      <c r="A34" s="140" t="s">
        <v>847</v>
      </c>
      <c r="B34" s="153">
        <v>1</v>
      </c>
      <c r="C34" s="154">
        <v>17884</v>
      </c>
      <c r="D34" s="155">
        <v>17458</v>
      </c>
      <c r="E34" s="155">
        <v>17448</v>
      </c>
      <c r="F34" s="155">
        <v>10</v>
      </c>
      <c r="G34" s="155">
        <v>426</v>
      </c>
      <c r="H34" s="156">
        <v>408</v>
      </c>
      <c r="I34" s="157">
        <v>18</v>
      </c>
      <c r="J34" s="154">
        <v>17884</v>
      </c>
      <c r="K34" s="155">
        <v>17458</v>
      </c>
      <c r="L34" s="155">
        <v>17448</v>
      </c>
      <c r="M34" s="155">
        <v>10</v>
      </c>
      <c r="N34" s="155">
        <v>426</v>
      </c>
      <c r="O34" s="156">
        <v>408</v>
      </c>
      <c r="P34" s="157">
        <v>18</v>
      </c>
    </row>
    <row r="35" spans="1:16" ht="18.75" customHeight="1">
      <c r="A35" s="140" t="s">
        <v>848</v>
      </c>
      <c r="B35" s="153">
        <v>1</v>
      </c>
      <c r="C35" s="154">
        <v>17884</v>
      </c>
      <c r="D35" s="155">
        <v>17458</v>
      </c>
      <c r="E35" s="155">
        <v>17448</v>
      </c>
      <c r="F35" s="155">
        <v>10</v>
      </c>
      <c r="G35" s="155">
        <v>426</v>
      </c>
      <c r="H35" s="156">
        <v>408</v>
      </c>
      <c r="I35" s="157">
        <v>18</v>
      </c>
      <c r="J35" s="154">
        <v>17884</v>
      </c>
      <c r="K35" s="155">
        <v>17458</v>
      </c>
      <c r="L35" s="155">
        <v>17448</v>
      </c>
      <c r="M35" s="155">
        <v>10</v>
      </c>
      <c r="N35" s="155">
        <v>426</v>
      </c>
      <c r="O35" s="156">
        <v>408</v>
      </c>
      <c r="P35" s="157">
        <v>18</v>
      </c>
    </row>
    <row r="36" spans="1:16" ht="18.75" customHeight="1">
      <c r="A36" s="140" t="s">
        <v>849</v>
      </c>
      <c r="B36" s="153">
        <v>1</v>
      </c>
      <c r="C36" s="154">
        <v>17884</v>
      </c>
      <c r="D36" s="155">
        <v>17458</v>
      </c>
      <c r="E36" s="155">
        <v>17449</v>
      </c>
      <c r="F36" s="155">
        <v>9</v>
      </c>
      <c r="G36" s="155">
        <v>426</v>
      </c>
      <c r="H36" s="156">
        <v>408</v>
      </c>
      <c r="I36" s="157">
        <v>18</v>
      </c>
      <c r="J36" s="154">
        <v>17884</v>
      </c>
      <c r="K36" s="155">
        <v>17458</v>
      </c>
      <c r="L36" s="155">
        <v>17449</v>
      </c>
      <c r="M36" s="155">
        <v>9</v>
      </c>
      <c r="N36" s="155">
        <v>426</v>
      </c>
      <c r="O36" s="156">
        <v>408</v>
      </c>
      <c r="P36" s="157">
        <v>18</v>
      </c>
    </row>
    <row r="37" spans="1:16" ht="18.75" customHeight="1">
      <c r="A37" s="140" t="s">
        <v>850</v>
      </c>
      <c r="B37" s="153">
        <v>1</v>
      </c>
      <c r="C37" s="154">
        <v>17884</v>
      </c>
      <c r="D37" s="155">
        <v>17458</v>
      </c>
      <c r="E37" s="155">
        <v>17449</v>
      </c>
      <c r="F37" s="155">
        <v>9</v>
      </c>
      <c r="G37" s="155">
        <v>426</v>
      </c>
      <c r="H37" s="156">
        <v>408</v>
      </c>
      <c r="I37" s="157">
        <v>18</v>
      </c>
      <c r="J37" s="154">
        <v>17884</v>
      </c>
      <c r="K37" s="155">
        <v>17458</v>
      </c>
      <c r="L37" s="155">
        <v>17449</v>
      </c>
      <c r="M37" s="155">
        <v>9</v>
      </c>
      <c r="N37" s="155">
        <v>426</v>
      </c>
      <c r="O37" s="156">
        <v>408</v>
      </c>
      <c r="P37" s="157">
        <v>18</v>
      </c>
    </row>
    <row r="38" spans="1:16" ht="18.75" customHeight="1">
      <c r="A38" s="140" t="s">
        <v>851</v>
      </c>
      <c r="B38" s="153">
        <v>1</v>
      </c>
      <c r="C38" s="154">
        <v>17884</v>
      </c>
      <c r="D38" s="155">
        <v>17458</v>
      </c>
      <c r="E38" s="155">
        <v>17449</v>
      </c>
      <c r="F38" s="155">
        <v>9</v>
      </c>
      <c r="G38" s="155">
        <v>426</v>
      </c>
      <c r="H38" s="156">
        <v>408</v>
      </c>
      <c r="I38" s="157">
        <v>18</v>
      </c>
      <c r="J38" s="154">
        <v>17884</v>
      </c>
      <c r="K38" s="155">
        <v>17458</v>
      </c>
      <c r="L38" s="155">
        <v>17449</v>
      </c>
      <c r="M38" s="155">
        <v>9</v>
      </c>
      <c r="N38" s="155">
        <v>426</v>
      </c>
      <c r="O38" s="156">
        <v>408</v>
      </c>
      <c r="P38" s="157">
        <v>18</v>
      </c>
    </row>
    <row r="39" spans="1:16" ht="18.75" customHeight="1" thickBot="1">
      <c r="A39" s="141" t="s">
        <v>1283</v>
      </c>
      <c r="B39" s="158">
        <v>1</v>
      </c>
      <c r="C39" s="159">
        <v>17561</v>
      </c>
      <c r="D39" s="160">
        <v>17144</v>
      </c>
      <c r="E39" s="160">
        <v>17136</v>
      </c>
      <c r="F39" s="160">
        <v>8</v>
      </c>
      <c r="G39" s="160">
        <v>417</v>
      </c>
      <c r="H39" s="161">
        <v>401</v>
      </c>
      <c r="I39" s="162">
        <v>16</v>
      </c>
      <c r="J39" s="159">
        <v>17561</v>
      </c>
      <c r="K39" s="160">
        <v>17144</v>
      </c>
      <c r="L39" s="160">
        <v>17136</v>
      </c>
      <c r="M39" s="160">
        <v>8</v>
      </c>
      <c r="N39" s="160">
        <v>417</v>
      </c>
      <c r="O39" s="161">
        <v>401</v>
      </c>
      <c r="P39" s="162">
        <v>16</v>
      </c>
    </row>
    <row r="40" spans="1:16" s="29" customFormat="1" ht="13.5" customHeight="1">
      <c r="A40" s="84" t="s">
        <v>887</v>
      </c>
      <c r="H40" s="163"/>
      <c r="I40" s="163"/>
      <c r="O40" s="163"/>
      <c r="P40" s="163"/>
    </row>
    <row r="41" spans="1:16" s="29" customFormat="1" ht="13.5" customHeight="1">
      <c r="A41" s="84" t="s">
        <v>888</v>
      </c>
      <c r="H41" s="163"/>
      <c r="I41" s="163"/>
      <c r="O41" s="163"/>
      <c r="P41" s="163"/>
    </row>
    <row r="42" spans="1:16" s="29" customFormat="1" ht="13.5" customHeight="1">
      <c r="A42" s="84" t="s">
        <v>263</v>
      </c>
      <c r="H42" s="163"/>
      <c r="I42" s="163"/>
      <c r="O42" s="163"/>
      <c r="P42" s="163"/>
    </row>
    <row r="43" s="29" customFormat="1" ht="13.5" customHeight="1">
      <c r="A43" s="84" t="s">
        <v>889</v>
      </c>
    </row>
    <row r="44" s="29" customFormat="1" ht="13.5" customHeight="1">
      <c r="A44" s="84" t="s">
        <v>890</v>
      </c>
    </row>
    <row r="45" s="29" customFormat="1" ht="13.5" customHeight="1">
      <c r="A45" s="84" t="s">
        <v>163</v>
      </c>
    </row>
    <row r="46" s="29" customFormat="1" ht="13.5" customHeight="1">
      <c r="A46" s="84"/>
    </row>
    <row r="47" s="29" customFormat="1" ht="13.5" customHeight="1">
      <c r="A47" s="84"/>
    </row>
    <row r="48" s="29" customFormat="1" ht="13.5" customHeight="1">
      <c r="A48" s="84"/>
    </row>
  </sheetData>
  <sheetProtection/>
  <mergeCells count="22">
    <mergeCell ref="D6:D7"/>
    <mergeCell ref="G6:G7"/>
    <mergeCell ref="D31:D32"/>
    <mergeCell ref="G31:G32"/>
    <mergeCell ref="A1:P1"/>
    <mergeCell ref="A2:P2"/>
    <mergeCell ref="A5:A7"/>
    <mergeCell ref="B5:B7"/>
    <mergeCell ref="C5:C7"/>
    <mergeCell ref="D5:I5"/>
    <mergeCell ref="J5:J7"/>
    <mergeCell ref="K5:P5"/>
    <mergeCell ref="K31:K32"/>
    <mergeCell ref="N31:N32"/>
    <mergeCell ref="K6:K7"/>
    <mergeCell ref="N6:N7"/>
    <mergeCell ref="A30:A32"/>
    <mergeCell ref="B30:B32"/>
    <mergeCell ref="C30:C32"/>
    <mergeCell ref="D30:I30"/>
    <mergeCell ref="J30:J32"/>
    <mergeCell ref="K30:P30"/>
  </mergeCells>
  <printOptions/>
  <pageMargins left="0.7874015748031497" right="0.31496062992125984" top="0.5118110236220472" bottom="0.5118110236220472" header="0.5118110236220472" footer="0.5118110236220472"/>
  <pageSetup fitToHeight="1" fitToWidth="1" horizontalDpi="600" verticalDpi="600" orientation="landscape" paperSize="9" scale="52" r:id="rId1"/>
</worksheet>
</file>

<file path=xl/worksheets/sheet16.xml><?xml version="1.0" encoding="utf-8"?>
<worksheet xmlns="http://schemas.openxmlformats.org/spreadsheetml/2006/main" xmlns:r="http://schemas.openxmlformats.org/officeDocument/2006/relationships">
  <sheetPr>
    <pageSetUpPr fitToPage="1"/>
  </sheetPr>
  <dimension ref="A1:P48"/>
  <sheetViews>
    <sheetView view="pageBreakPreview" zoomScaleNormal="90" zoomScaleSheetLayoutView="100" zoomScalePageLayoutView="0" workbookViewId="0" topLeftCell="A1">
      <selection activeCell="A1" sqref="A1:P1"/>
    </sheetView>
  </sheetViews>
  <sheetFormatPr defaultColWidth="15.625" defaultRowHeight="18.75" customHeight="1"/>
  <cols>
    <col min="1" max="1" width="23.50390625" style="0" customWidth="1"/>
    <col min="2" max="2" width="15.625" style="0" customWidth="1"/>
    <col min="3" max="16" width="17.50390625" style="0" bestFit="1" customWidth="1"/>
  </cols>
  <sheetData>
    <row r="1" spans="1:16" ht="18.75" customHeight="1">
      <c r="A1" s="1335" t="s">
        <v>264</v>
      </c>
      <c r="B1" s="1335"/>
      <c r="C1" s="1335"/>
      <c r="D1" s="1335"/>
      <c r="E1" s="1335"/>
      <c r="F1" s="1335"/>
      <c r="G1" s="1335"/>
      <c r="H1" s="1335"/>
      <c r="I1" s="1335"/>
      <c r="J1" s="1335"/>
      <c r="K1" s="1335"/>
      <c r="L1" s="1335"/>
      <c r="M1" s="1335"/>
      <c r="N1" s="1335"/>
      <c r="O1" s="1335"/>
      <c r="P1" s="1335"/>
    </row>
    <row r="2" spans="1:16" ht="18.75" customHeight="1">
      <c r="A2" s="1336" t="s">
        <v>265</v>
      </c>
      <c r="B2" s="1336"/>
      <c r="C2" s="1336"/>
      <c r="D2" s="1336"/>
      <c r="E2" s="1336"/>
      <c r="F2" s="1336"/>
      <c r="G2" s="1336"/>
      <c r="H2" s="1336"/>
      <c r="I2" s="1336"/>
      <c r="J2" s="1336"/>
      <c r="K2" s="1336"/>
      <c r="L2" s="1336"/>
      <c r="M2" s="1336"/>
      <c r="N2" s="1336"/>
      <c r="O2" s="1336"/>
      <c r="P2" s="1336"/>
    </row>
    <row r="3" spans="1:16" ht="18.75" customHeight="1">
      <c r="A3" s="144"/>
      <c r="B3" s="144"/>
      <c r="C3" s="144"/>
      <c r="D3" s="144"/>
      <c r="E3" s="144"/>
      <c r="F3" s="144"/>
      <c r="G3" s="144"/>
      <c r="H3" s="144"/>
      <c r="I3" s="144"/>
      <c r="J3" s="144"/>
      <c r="K3" s="144"/>
      <c r="L3" s="144"/>
      <c r="M3" s="144"/>
      <c r="N3" s="144"/>
      <c r="O3" s="144"/>
      <c r="P3" s="144"/>
    </row>
    <row r="4" spans="1:16" ht="18.75" customHeight="1" thickBot="1">
      <c r="A4" s="166" t="s">
        <v>266</v>
      </c>
      <c r="B4" s="2"/>
      <c r="C4" s="2"/>
      <c r="D4" s="2"/>
      <c r="E4" s="2"/>
      <c r="F4" s="2"/>
      <c r="G4" s="2"/>
      <c r="H4" s="2"/>
      <c r="I4" s="2"/>
      <c r="J4" s="2"/>
      <c r="K4" s="2"/>
      <c r="L4" s="2"/>
      <c r="M4" s="2"/>
      <c r="N4" s="2"/>
      <c r="O4" s="2"/>
      <c r="P4" s="2"/>
    </row>
    <row r="5" spans="1:16" ht="18.75" customHeight="1">
      <c r="A5" s="1323" t="s">
        <v>107</v>
      </c>
      <c r="B5" s="1326" t="s">
        <v>108</v>
      </c>
      <c r="C5" s="1329"/>
      <c r="D5" s="1332" t="s">
        <v>267</v>
      </c>
      <c r="E5" s="1333"/>
      <c r="F5" s="1333"/>
      <c r="G5" s="1333"/>
      <c r="H5" s="1333"/>
      <c r="I5" s="1334"/>
      <c r="J5" s="1329"/>
      <c r="K5" s="1332" t="s">
        <v>136</v>
      </c>
      <c r="L5" s="1333"/>
      <c r="M5" s="1333"/>
      <c r="N5" s="1333"/>
      <c r="O5" s="1333"/>
      <c r="P5" s="1334"/>
    </row>
    <row r="6" spans="1:16" ht="18.75" customHeight="1">
      <c r="A6" s="1324"/>
      <c r="B6" s="1327"/>
      <c r="C6" s="1330"/>
      <c r="D6" s="1321" t="s">
        <v>125</v>
      </c>
      <c r="E6" s="145"/>
      <c r="F6" s="146"/>
      <c r="G6" s="1321" t="s">
        <v>126</v>
      </c>
      <c r="H6" s="145"/>
      <c r="I6" s="147"/>
      <c r="J6" s="1330"/>
      <c r="K6" s="1321" t="s">
        <v>125</v>
      </c>
      <c r="L6" s="145"/>
      <c r="M6" s="146"/>
      <c r="N6" s="1321" t="s">
        <v>126</v>
      </c>
      <c r="O6" s="145"/>
      <c r="P6" s="147"/>
    </row>
    <row r="7" spans="1:16" ht="18.75" customHeight="1" thickBot="1">
      <c r="A7" s="1325"/>
      <c r="B7" s="1328"/>
      <c r="C7" s="1331"/>
      <c r="D7" s="1322"/>
      <c r="E7" s="148" t="s">
        <v>127</v>
      </c>
      <c r="F7" s="148" t="s">
        <v>128</v>
      </c>
      <c r="G7" s="1322"/>
      <c r="H7" s="148" t="s">
        <v>127</v>
      </c>
      <c r="I7" s="149" t="s">
        <v>128</v>
      </c>
      <c r="J7" s="1331"/>
      <c r="K7" s="1322"/>
      <c r="L7" s="148" t="s">
        <v>127</v>
      </c>
      <c r="M7" s="148" t="s">
        <v>128</v>
      </c>
      <c r="N7" s="1322"/>
      <c r="O7" s="148" t="s">
        <v>127</v>
      </c>
      <c r="P7" s="149" t="s">
        <v>128</v>
      </c>
    </row>
    <row r="8" spans="1:16" ht="18.75" customHeight="1" thickTop="1">
      <c r="A8" s="150"/>
      <c r="B8" s="126"/>
      <c r="C8" s="127" t="s">
        <v>232</v>
      </c>
      <c r="D8" s="128" t="s">
        <v>232</v>
      </c>
      <c r="E8" s="128" t="s">
        <v>232</v>
      </c>
      <c r="F8" s="128" t="s">
        <v>232</v>
      </c>
      <c r="G8" s="128" t="s">
        <v>232</v>
      </c>
      <c r="H8" s="128" t="s">
        <v>232</v>
      </c>
      <c r="I8" s="151" t="s">
        <v>232</v>
      </c>
      <c r="J8" s="167" t="s">
        <v>97</v>
      </c>
      <c r="K8" s="168" t="s">
        <v>97</v>
      </c>
      <c r="L8" s="168" t="s">
        <v>97</v>
      </c>
      <c r="M8" s="168" t="s">
        <v>97</v>
      </c>
      <c r="N8" s="168" t="s">
        <v>97</v>
      </c>
      <c r="O8" s="168" t="s">
        <v>97</v>
      </c>
      <c r="P8" s="169" t="s">
        <v>97</v>
      </c>
    </row>
    <row r="9" spans="1:16" ht="18.75" customHeight="1">
      <c r="A9" s="130" t="s">
        <v>842</v>
      </c>
      <c r="B9" s="307">
        <v>0</v>
      </c>
      <c r="C9" s="304">
        <v>0</v>
      </c>
      <c r="D9" s="305">
        <v>0</v>
      </c>
      <c r="E9" s="305">
        <v>0</v>
      </c>
      <c r="F9" s="305">
        <v>0</v>
      </c>
      <c r="G9" s="305">
        <v>0</v>
      </c>
      <c r="H9" s="305">
        <v>0</v>
      </c>
      <c r="I9" s="306">
        <v>0</v>
      </c>
      <c r="J9" s="304">
        <v>0</v>
      </c>
      <c r="K9" s="305">
        <v>0</v>
      </c>
      <c r="L9" s="305">
        <v>0</v>
      </c>
      <c r="M9" s="304">
        <v>0</v>
      </c>
      <c r="N9" s="305">
        <v>0</v>
      </c>
      <c r="O9" s="367">
        <v>0</v>
      </c>
      <c r="P9" s="368">
        <v>0</v>
      </c>
    </row>
    <row r="10" spans="1:16" ht="18.75" customHeight="1">
      <c r="A10" s="130" t="s">
        <v>841</v>
      </c>
      <c r="B10" s="307">
        <v>0</v>
      </c>
      <c r="C10" s="304">
        <v>0</v>
      </c>
      <c r="D10" s="305">
        <v>0</v>
      </c>
      <c r="E10" s="305">
        <v>0</v>
      </c>
      <c r="F10" s="305">
        <v>0</v>
      </c>
      <c r="G10" s="305">
        <v>0</v>
      </c>
      <c r="H10" s="305">
        <v>0</v>
      </c>
      <c r="I10" s="306">
        <v>0</v>
      </c>
      <c r="J10" s="304">
        <v>0</v>
      </c>
      <c r="K10" s="305">
        <v>0</v>
      </c>
      <c r="L10" s="305">
        <v>0</v>
      </c>
      <c r="M10" s="304">
        <v>0</v>
      </c>
      <c r="N10" s="305">
        <v>0</v>
      </c>
      <c r="O10" s="367">
        <v>0</v>
      </c>
      <c r="P10" s="368">
        <v>0</v>
      </c>
    </row>
    <row r="11" spans="1:16" ht="18.75" customHeight="1">
      <c r="A11" s="130" t="s">
        <v>843</v>
      </c>
      <c r="B11" s="307">
        <v>0</v>
      </c>
      <c r="C11" s="304">
        <v>0</v>
      </c>
      <c r="D11" s="305">
        <v>0</v>
      </c>
      <c r="E11" s="305">
        <v>0</v>
      </c>
      <c r="F11" s="305">
        <v>0</v>
      </c>
      <c r="G11" s="305">
        <v>0</v>
      </c>
      <c r="H11" s="305">
        <v>0</v>
      </c>
      <c r="I11" s="306">
        <v>0</v>
      </c>
      <c r="J11" s="304">
        <v>0</v>
      </c>
      <c r="K11" s="305">
        <v>0</v>
      </c>
      <c r="L11" s="305">
        <v>0</v>
      </c>
      <c r="M11" s="304">
        <v>0</v>
      </c>
      <c r="N11" s="305">
        <v>0</v>
      </c>
      <c r="O11" s="367">
        <v>0</v>
      </c>
      <c r="P11" s="368">
        <v>0</v>
      </c>
    </row>
    <row r="12" spans="1:16" ht="18.75" customHeight="1">
      <c r="A12" s="130" t="s">
        <v>841</v>
      </c>
      <c r="B12" s="307">
        <v>0</v>
      </c>
      <c r="C12" s="304">
        <v>0</v>
      </c>
      <c r="D12" s="305">
        <v>0</v>
      </c>
      <c r="E12" s="305">
        <v>0</v>
      </c>
      <c r="F12" s="305">
        <v>0</v>
      </c>
      <c r="G12" s="305">
        <v>0</v>
      </c>
      <c r="H12" s="305">
        <v>0</v>
      </c>
      <c r="I12" s="306">
        <v>0</v>
      </c>
      <c r="J12" s="304">
        <v>0</v>
      </c>
      <c r="K12" s="305">
        <v>0</v>
      </c>
      <c r="L12" s="305">
        <v>0</v>
      </c>
      <c r="M12" s="304">
        <v>0</v>
      </c>
      <c r="N12" s="305">
        <v>0</v>
      </c>
      <c r="O12" s="367">
        <v>0</v>
      </c>
      <c r="P12" s="368">
        <v>0</v>
      </c>
    </row>
    <row r="13" spans="1:16" ht="18.75" customHeight="1">
      <c r="A13" s="130" t="s">
        <v>844</v>
      </c>
      <c r="B13" s="307">
        <v>0</v>
      </c>
      <c r="C13" s="304">
        <v>0</v>
      </c>
      <c r="D13" s="305">
        <v>0</v>
      </c>
      <c r="E13" s="305">
        <v>0</v>
      </c>
      <c r="F13" s="305">
        <v>0</v>
      </c>
      <c r="G13" s="305">
        <v>0</v>
      </c>
      <c r="H13" s="305">
        <v>0</v>
      </c>
      <c r="I13" s="306">
        <v>0</v>
      </c>
      <c r="J13" s="304">
        <v>0</v>
      </c>
      <c r="K13" s="305">
        <v>0</v>
      </c>
      <c r="L13" s="305">
        <v>0</v>
      </c>
      <c r="M13" s="304">
        <v>0</v>
      </c>
      <c r="N13" s="305">
        <v>0</v>
      </c>
      <c r="O13" s="367">
        <v>0</v>
      </c>
      <c r="P13" s="368">
        <v>0</v>
      </c>
    </row>
    <row r="14" spans="1:16" ht="18.75" customHeight="1">
      <c r="A14" s="130" t="s">
        <v>841</v>
      </c>
      <c r="B14" s="307">
        <v>0</v>
      </c>
      <c r="C14" s="304">
        <v>0</v>
      </c>
      <c r="D14" s="305">
        <v>0</v>
      </c>
      <c r="E14" s="305">
        <v>0</v>
      </c>
      <c r="F14" s="305">
        <v>0</v>
      </c>
      <c r="G14" s="305">
        <v>0</v>
      </c>
      <c r="H14" s="305">
        <v>0</v>
      </c>
      <c r="I14" s="306">
        <v>0</v>
      </c>
      <c r="J14" s="304">
        <v>0</v>
      </c>
      <c r="K14" s="305">
        <v>0</v>
      </c>
      <c r="L14" s="305">
        <v>0</v>
      </c>
      <c r="M14" s="304">
        <v>0</v>
      </c>
      <c r="N14" s="305">
        <v>0</v>
      </c>
      <c r="O14" s="367">
        <v>0</v>
      </c>
      <c r="P14" s="368">
        <v>0</v>
      </c>
    </row>
    <row r="15" spans="1:16" ht="18.75" customHeight="1">
      <c r="A15" s="130" t="s">
        <v>845</v>
      </c>
      <c r="B15" s="307">
        <v>0</v>
      </c>
      <c r="C15" s="304">
        <v>0</v>
      </c>
      <c r="D15" s="305">
        <v>0</v>
      </c>
      <c r="E15" s="305">
        <v>0</v>
      </c>
      <c r="F15" s="305">
        <v>0</v>
      </c>
      <c r="G15" s="305">
        <v>0</v>
      </c>
      <c r="H15" s="305">
        <v>0</v>
      </c>
      <c r="I15" s="306">
        <v>0</v>
      </c>
      <c r="J15" s="304">
        <v>0</v>
      </c>
      <c r="K15" s="305">
        <v>0</v>
      </c>
      <c r="L15" s="305">
        <v>0</v>
      </c>
      <c r="M15" s="304">
        <v>0</v>
      </c>
      <c r="N15" s="305">
        <v>0</v>
      </c>
      <c r="O15" s="367">
        <v>0</v>
      </c>
      <c r="P15" s="368">
        <v>0</v>
      </c>
    </row>
    <row r="16" spans="1:16" ht="18.75" customHeight="1">
      <c r="A16" s="130" t="s">
        <v>841</v>
      </c>
      <c r="B16" s="307">
        <v>0</v>
      </c>
      <c r="C16" s="304">
        <v>0</v>
      </c>
      <c r="D16" s="305">
        <v>0</v>
      </c>
      <c r="E16" s="305">
        <v>0</v>
      </c>
      <c r="F16" s="305">
        <v>0</v>
      </c>
      <c r="G16" s="305">
        <v>0</v>
      </c>
      <c r="H16" s="305">
        <v>0</v>
      </c>
      <c r="I16" s="306">
        <v>0</v>
      </c>
      <c r="J16" s="304">
        <v>0</v>
      </c>
      <c r="K16" s="305">
        <v>0</v>
      </c>
      <c r="L16" s="305">
        <v>0</v>
      </c>
      <c r="M16" s="304">
        <v>0</v>
      </c>
      <c r="N16" s="305">
        <v>0</v>
      </c>
      <c r="O16" s="367">
        <v>0</v>
      </c>
      <c r="P16" s="368">
        <v>0</v>
      </c>
    </row>
    <row r="17" spans="1:16" ht="18.75" customHeight="1">
      <c r="A17" s="130" t="s">
        <v>846</v>
      </c>
      <c r="B17" s="307">
        <v>0</v>
      </c>
      <c r="C17" s="304">
        <v>0</v>
      </c>
      <c r="D17" s="305">
        <v>0</v>
      </c>
      <c r="E17" s="305">
        <v>0</v>
      </c>
      <c r="F17" s="305">
        <v>0</v>
      </c>
      <c r="G17" s="305">
        <v>0</v>
      </c>
      <c r="H17" s="305">
        <v>0</v>
      </c>
      <c r="I17" s="306">
        <v>0</v>
      </c>
      <c r="J17" s="304">
        <v>0</v>
      </c>
      <c r="K17" s="305">
        <v>0</v>
      </c>
      <c r="L17" s="305">
        <v>0</v>
      </c>
      <c r="M17" s="304">
        <v>0</v>
      </c>
      <c r="N17" s="305">
        <v>0</v>
      </c>
      <c r="O17" s="367">
        <v>0</v>
      </c>
      <c r="P17" s="368">
        <v>0</v>
      </c>
    </row>
    <row r="18" spans="1:16" ht="18.75" customHeight="1">
      <c r="A18" s="130" t="s">
        <v>841</v>
      </c>
      <c r="B18" s="307">
        <v>0</v>
      </c>
      <c r="C18" s="304">
        <v>0</v>
      </c>
      <c r="D18" s="305">
        <v>0</v>
      </c>
      <c r="E18" s="305">
        <v>0</v>
      </c>
      <c r="F18" s="305">
        <v>0</v>
      </c>
      <c r="G18" s="305">
        <v>0</v>
      </c>
      <c r="H18" s="305">
        <v>0</v>
      </c>
      <c r="I18" s="306">
        <v>0</v>
      </c>
      <c r="J18" s="304">
        <v>0</v>
      </c>
      <c r="K18" s="305">
        <v>0</v>
      </c>
      <c r="L18" s="305">
        <v>0</v>
      </c>
      <c r="M18" s="304">
        <v>0</v>
      </c>
      <c r="N18" s="305">
        <v>0</v>
      </c>
      <c r="O18" s="367">
        <v>0</v>
      </c>
      <c r="P18" s="368">
        <v>0</v>
      </c>
    </row>
    <row r="19" spans="1:16" ht="18.75" customHeight="1">
      <c r="A19" s="130" t="s">
        <v>1282</v>
      </c>
      <c r="B19" s="307">
        <v>0</v>
      </c>
      <c r="C19" s="304">
        <v>0</v>
      </c>
      <c r="D19" s="305">
        <v>0</v>
      </c>
      <c r="E19" s="305">
        <v>0</v>
      </c>
      <c r="F19" s="305">
        <v>0</v>
      </c>
      <c r="G19" s="305">
        <v>0</v>
      </c>
      <c r="H19" s="305">
        <v>0</v>
      </c>
      <c r="I19" s="306">
        <v>0</v>
      </c>
      <c r="J19" s="304">
        <v>0</v>
      </c>
      <c r="K19" s="305">
        <v>0</v>
      </c>
      <c r="L19" s="305">
        <v>0</v>
      </c>
      <c r="M19" s="304">
        <v>0</v>
      </c>
      <c r="N19" s="305">
        <v>0</v>
      </c>
      <c r="O19" s="367">
        <v>0</v>
      </c>
      <c r="P19" s="368">
        <v>0</v>
      </c>
    </row>
    <row r="20" spans="1:16" ht="18.75" customHeight="1" thickBot="1">
      <c r="A20" s="133" t="s">
        <v>841</v>
      </c>
      <c r="B20" s="317">
        <v>1</v>
      </c>
      <c r="C20" s="369">
        <v>708222</v>
      </c>
      <c r="D20" s="315">
        <v>98408</v>
      </c>
      <c r="E20" s="315">
        <v>98377</v>
      </c>
      <c r="F20" s="315">
        <v>31</v>
      </c>
      <c r="G20" s="315">
        <v>609814</v>
      </c>
      <c r="H20" s="315">
        <v>609143</v>
      </c>
      <c r="I20" s="316">
        <v>671</v>
      </c>
      <c r="J20" s="369">
        <v>189874</v>
      </c>
      <c r="K20" s="315">
        <v>26383</v>
      </c>
      <c r="L20" s="315">
        <v>26374</v>
      </c>
      <c r="M20" s="369">
        <v>8</v>
      </c>
      <c r="N20" s="315">
        <v>163491</v>
      </c>
      <c r="O20" s="370">
        <v>163311</v>
      </c>
      <c r="P20" s="371">
        <v>179</v>
      </c>
    </row>
    <row r="21" spans="1:16" ht="13.5">
      <c r="A21" s="84" t="s">
        <v>268</v>
      </c>
      <c r="B21" s="29"/>
      <c r="C21" s="29"/>
      <c r="D21" s="29"/>
      <c r="E21" s="29"/>
      <c r="F21" s="29"/>
      <c r="G21" s="29"/>
      <c r="H21" s="29"/>
      <c r="I21" s="29"/>
      <c r="J21" s="29"/>
      <c r="K21" s="29"/>
      <c r="L21" s="29"/>
      <c r="M21" s="29"/>
      <c r="N21" s="29"/>
      <c r="O21" s="29"/>
      <c r="P21" s="29"/>
    </row>
    <row r="22" spans="1:16" ht="13.5">
      <c r="A22" s="84" t="s">
        <v>269</v>
      </c>
      <c r="B22" s="164"/>
      <c r="C22" s="164"/>
      <c r="D22" s="164"/>
      <c r="E22" s="164"/>
      <c r="F22" s="164"/>
      <c r="G22" s="164"/>
      <c r="H22" s="165"/>
      <c r="I22" s="165"/>
      <c r="J22" s="164"/>
      <c r="K22" s="164"/>
      <c r="L22" s="164"/>
      <c r="M22" s="164"/>
      <c r="N22" s="164"/>
      <c r="O22" s="165"/>
      <c r="P22" s="165"/>
    </row>
    <row r="23" spans="1:16" ht="13.5">
      <c r="A23" s="84" t="s">
        <v>270</v>
      </c>
      <c r="B23" s="164"/>
      <c r="C23" s="164"/>
      <c r="D23" s="164"/>
      <c r="E23" s="164"/>
      <c r="F23" s="164"/>
      <c r="G23" s="164"/>
      <c r="H23" s="165"/>
      <c r="I23" s="165"/>
      <c r="J23" s="164"/>
      <c r="K23" s="164"/>
      <c r="L23" s="164"/>
      <c r="M23" s="164"/>
      <c r="N23" s="164"/>
      <c r="O23" s="165"/>
      <c r="P23" s="165"/>
    </row>
    <row r="24" spans="1:16" ht="18.75" customHeight="1">
      <c r="A24" s="164"/>
      <c r="B24" s="164"/>
      <c r="C24" s="164"/>
      <c r="D24" s="164"/>
      <c r="E24" s="164"/>
      <c r="F24" s="164"/>
      <c r="G24" s="164"/>
      <c r="H24" s="165"/>
      <c r="I24" s="165"/>
      <c r="J24" s="164"/>
      <c r="K24" s="164"/>
      <c r="L24" s="164"/>
      <c r="M24" s="164"/>
      <c r="N24" s="164"/>
      <c r="O24" s="165"/>
      <c r="P24" s="165"/>
    </row>
    <row r="25" spans="1:16" ht="18.75" customHeight="1">
      <c r="A25" s="164"/>
      <c r="B25" s="164"/>
      <c r="C25" s="164"/>
      <c r="D25" s="164"/>
      <c r="E25" s="164"/>
      <c r="F25" s="164"/>
      <c r="G25" s="164"/>
      <c r="H25" s="165"/>
      <c r="I25" s="165"/>
      <c r="J25" s="164"/>
      <c r="K25" s="164"/>
      <c r="L25" s="164"/>
      <c r="M25" s="164"/>
      <c r="N25" s="164"/>
      <c r="O25" s="165"/>
      <c r="P25" s="165"/>
    </row>
    <row r="26" spans="1:16" ht="18.75" customHeight="1">
      <c r="A26" s="164"/>
      <c r="B26" s="164"/>
      <c r="C26" s="164"/>
      <c r="D26" s="164"/>
      <c r="E26" s="164"/>
      <c r="F26" s="164"/>
      <c r="G26" s="164"/>
      <c r="H26" s="165"/>
      <c r="I26" s="165"/>
      <c r="J26" s="164"/>
      <c r="K26" s="164"/>
      <c r="L26" s="164"/>
      <c r="M26" s="164"/>
      <c r="N26" s="164"/>
      <c r="O26" s="165"/>
      <c r="P26" s="165"/>
    </row>
    <row r="27" spans="1:16" ht="18.75" customHeight="1">
      <c r="A27" s="164"/>
      <c r="B27" s="164"/>
      <c r="C27" s="164"/>
      <c r="D27" s="164"/>
      <c r="E27" s="164"/>
      <c r="F27" s="164"/>
      <c r="G27" s="164"/>
      <c r="H27" s="165"/>
      <c r="I27" s="165"/>
      <c r="J27" s="164"/>
      <c r="K27" s="164"/>
      <c r="L27" s="164"/>
      <c r="M27" s="164"/>
      <c r="N27" s="164"/>
      <c r="O27" s="165"/>
      <c r="P27" s="165"/>
    </row>
    <row r="28" spans="1:16" ht="18.75" customHeight="1">
      <c r="A28" s="365"/>
      <c r="B28" s="2"/>
      <c r="C28" s="2"/>
      <c r="D28" s="2"/>
      <c r="E28" s="2"/>
      <c r="F28" s="2"/>
      <c r="G28" s="2"/>
      <c r="H28" s="2"/>
      <c r="I28" s="2"/>
      <c r="J28" s="2"/>
      <c r="K28" s="2"/>
      <c r="L28" s="2"/>
      <c r="M28" s="2"/>
      <c r="N28" s="2"/>
      <c r="O28" s="2"/>
      <c r="P28" s="2"/>
    </row>
    <row r="29" spans="1:16" ht="18.75" customHeight="1" thickBot="1">
      <c r="A29" s="2" t="s">
        <v>891</v>
      </c>
      <c r="B29" s="2"/>
      <c r="C29" s="2"/>
      <c r="D29" s="2"/>
      <c r="E29" s="2"/>
      <c r="F29" s="2"/>
      <c r="G29" s="2"/>
      <c r="H29" s="2"/>
      <c r="I29" s="2"/>
      <c r="J29" s="2"/>
      <c r="K29" s="2"/>
      <c r="L29" s="2"/>
      <c r="M29" s="2"/>
      <c r="N29" s="2"/>
      <c r="O29" s="2"/>
      <c r="P29" s="2"/>
    </row>
    <row r="30" spans="1:16" ht="18.75" customHeight="1">
      <c r="A30" s="1323" t="s">
        <v>107</v>
      </c>
      <c r="B30" s="1326" t="s">
        <v>108</v>
      </c>
      <c r="C30" s="1329"/>
      <c r="D30" s="1332" t="s">
        <v>267</v>
      </c>
      <c r="E30" s="1333"/>
      <c r="F30" s="1333"/>
      <c r="G30" s="1333"/>
      <c r="H30" s="1333"/>
      <c r="I30" s="1334"/>
      <c r="J30" s="1329"/>
      <c r="K30" s="1332" t="s">
        <v>136</v>
      </c>
      <c r="L30" s="1333"/>
      <c r="M30" s="1333"/>
      <c r="N30" s="1333"/>
      <c r="O30" s="1333"/>
      <c r="P30" s="1334"/>
    </row>
    <row r="31" spans="1:16" ht="18.75" customHeight="1">
      <c r="A31" s="1324"/>
      <c r="B31" s="1327"/>
      <c r="C31" s="1330"/>
      <c r="D31" s="1321" t="s">
        <v>125</v>
      </c>
      <c r="E31" s="171"/>
      <c r="F31" s="172"/>
      <c r="G31" s="1321" t="s">
        <v>126</v>
      </c>
      <c r="H31" s="171"/>
      <c r="I31" s="173"/>
      <c r="J31" s="1330"/>
      <c r="K31" s="1321" t="s">
        <v>125</v>
      </c>
      <c r="L31" s="171"/>
      <c r="M31" s="172"/>
      <c r="N31" s="1321" t="s">
        <v>126</v>
      </c>
      <c r="O31" s="171"/>
      <c r="P31" s="173"/>
    </row>
    <row r="32" spans="1:16" ht="18.75" customHeight="1" thickBot="1">
      <c r="A32" s="1325"/>
      <c r="B32" s="1328"/>
      <c r="C32" s="1331"/>
      <c r="D32" s="1322"/>
      <c r="E32" s="148" t="s">
        <v>127</v>
      </c>
      <c r="F32" s="148" t="s">
        <v>128</v>
      </c>
      <c r="G32" s="1322"/>
      <c r="H32" s="148" t="s">
        <v>127</v>
      </c>
      <c r="I32" s="149" t="s">
        <v>128</v>
      </c>
      <c r="J32" s="1331"/>
      <c r="K32" s="1322"/>
      <c r="L32" s="148" t="s">
        <v>127</v>
      </c>
      <c r="M32" s="148" t="s">
        <v>128</v>
      </c>
      <c r="N32" s="1322"/>
      <c r="O32" s="148" t="s">
        <v>127</v>
      </c>
      <c r="P32" s="149" t="s">
        <v>128</v>
      </c>
    </row>
    <row r="33" spans="1:16" ht="18.75" customHeight="1" thickTop="1">
      <c r="A33" s="174"/>
      <c r="B33" s="126"/>
      <c r="C33" s="127" t="s">
        <v>232</v>
      </c>
      <c r="D33" s="128" t="s">
        <v>232</v>
      </c>
      <c r="E33" s="128" t="s">
        <v>232</v>
      </c>
      <c r="F33" s="128" t="s">
        <v>232</v>
      </c>
      <c r="G33" s="128" t="s">
        <v>232</v>
      </c>
      <c r="H33" s="128" t="s">
        <v>232</v>
      </c>
      <c r="I33" s="151" t="s">
        <v>232</v>
      </c>
      <c r="J33" s="167" t="s">
        <v>97</v>
      </c>
      <c r="K33" s="168" t="s">
        <v>97</v>
      </c>
      <c r="L33" s="168" t="s">
        <v>97</v>
      </c>
      <c r="M33" s="168" t="s">
        <v>97</v>
      </c>
      <c r="N33" s="168" t="s">
        <v>97</v>
      </c>
      <c r="O33" s="168" t="s">
        <v>97</v>
      </c>
      <c r="P33" s="169" t="s">
        <v>97</v>
      </c>
    </row>
    <row r="34" spans="1:16" ht="18.75" customHeight="1">
      <c r="A34" s="140" t="s">
        <v>847</v>
      </c>
      <c r="B34" s="307">
        <v>1</v>
      </c>
      <c r="C34" s="304">
        <v>708222</v>
      </c>
      <c r="D34" s="305">
        <v>98211</v>
      </c>
      <c r="E34" s="305">
        <v>98181</v>
      </c>
      <c r="F34" s="305">
        <v>30</v>
      </c>
      <c r="G34" s="305">
        <v>610011</v>
      </c>
      <c r="H34" s="367">
        <v>608919</v>
      </c>
      <c r="I34" s="368">
        <v>1092</v>
      </c>
      <c r="J34" s="304">
        <v>196035</v>
      </c>
      <c r="K34" s="305">
        <v>27184</v>
      </c>
      <c r="L34" s="305">
        <v>27176</v>
      </c>
      <c r="M34" s="305">
        <v>8</v>
      </c>
      <c r="N34" s="305">
        <v>168851</v>
      </c>
      <c r="O34" s="367">
        <v>168548</v>
      </c>
      <c r="P34" s="368">
        <v>302</v>
      </c>
    </row>
    <row r="35" spans="1:16" ht="18.75" customHeight="1">
      <c r="A35" s="140" t="s">
        <v>848</v>
      </c>
      <c r="B35" s="307">
        <v>1</v>
      </c>
      <c r="C35" s="304">
        <v>708222</v>
      </c>
      <c r="D35" s="305">
        <v>98211</v>
      </c>
      <c r="E35" s="305">
        <v>98181</v>
      </c>
      <c r="F35" s="305">
        <v>30</v>
      </c>
      <c r="G35" s="305">
        <v>610011</v>
      </c>
      <c r="H35" s="367">
        <v>608919</v>
      </c>
      <c r="I35" s="368">
        <v>1092</v>
      </c>
      <c r="J35" s="304">
        <v>196035</v>
      </c>
      <c r="K35" s="305">
        <v>27184</v>
      </c>
      <c r="L35" s="305">
        <v>27176</v>
      </c>
      <c r="M35" s="305">
        <v>8</v>
      </c>
      <c r="N35" s="305">
        <v>168851</v>
      </c>
      <c r="O35" s="367">
        <v>168548</v>
      </c>
      <c r="P35" s="368">
        <v>302</v>
      </c>
    </row>
    <row r="36" spans="1:16" ht="18.75" customHeight="1">
      <c r="A36" s="140" t="s">
        <v>849</v>
      </c>
      <c r="B36" s="307">
        <v>1</v>
      </c>
      <c r="C36" s="304">
        <v>708222</v>
      </c>
      <c r="D36" s="305">
        <v>98211</v>
      </c>
      <c r="E36" s="305">
        <v>98185</v>
      </c>
      <c r="F36" s="305">
        <v>26</v>
      </c>
      <c r="G36" s="305">
        <v>610011</v>
      </c>
      <c r="H36" s="367">
        <v>608919</v>
      </c>
      <c r="I36" s="368">
        <v>1092</v>
      </c>
      <c r="J36" s="304">
        <v>196035</v>
      </c>
      <c r="K36" s="305">
        <v>27184</v>
      </c>
      <c r="L36" s="305">
        <v>27177</v>
      </c>
      <c r="M36" s="305">
        <v>7</v>
      </c>
      <c r="N36" s="305">
        <v>168851</v>
      </c>
      <c r="O36" s="367">
        <v>168548</v>
      </c>
      <c r="P36" s="368">
        <v>302</v>
      </c>
    </row>
    <row r="37" spans="1:16" ht="18.75" customHeight="1">
      <c r="A37" s="140" t="s">
        <v>850</v>
      </c>
      <c r="B37" s="307">
        <v>1</v>
      </c>
      <c r="C37" s="304">
        <v>708222</v>
      </c>
      <c r="D37" s="305">
        <v>98211</v>
      </c>
      <c r="E37" s="305">
        <v>98185</v>
      </c>
      <c r="F37" s="305">
        <v>26</v>
      </c>
      <c r="G37" s="305">
        <v>610011</v>
      </c>
      <c r="H37" s="367">
        <v>608919</v>
      </c>
      <c r="I37" s="368">
        <v>1092</v>
      </c>
      <c r="J37" s="304">
        <v>196035</v>
      </c>
      <c r="K37" s="305">
        <v>27184</v>
      </c>
      <c r="L37" s="305">
        <v>27177</v>
      </c>
      <c r="M37" s="305">
        <v>7</v>
      </c>
      <c r="N37" s="305">
        <v>168851</v>
      </c>
      <c r="O37" s="367">
        <v>168548</v>
      </c>
      <c r="P37" s="368">
        <v>302</v>
      </c>
    </row>
    <row r="38" spans="1:16" ht="18.75" customHeight="1">
      <c r="A38" s="140" t="s">
        <v>851</v>
      </c>
      <c r="B38" s="307">
        <v>1</v>
      </c>
      <c r="C38" s="304">
        <v>708222</v>
      </c>
      <c r="D38" s="305">
        <v>98211</v>
      </c>
      <c r="E38" s="305">
        <v>98185</v>
      </c>
      <c r="F38" s="305">
        <v>26</v>
      </c>
      <c r="G38" s="305">
        <v>610011</v>
      </c>
      <c r="H38" s="367">
        <v>608919</v>
      </c>
      <c r="I38" s="368">
        <v>1092</v>
      </c>
      <c r="J38" s="304">
        <v>196035</v>
      </c>
      <c r="K38" s="305">
        <v>27184</v>
      </c>
      <c r="L38" s="305">
        <v>27177</v>
      </c>
      <c r="M38" s="305">
        <v>7</v>
      </c>
      <c r="N38" s="305">
        <v>168851</v>
      </c>
      <c r="O38" s="367">
        <v>168548</v>
      </c>
      <c r="P38" s="368">
        <v>302</v>
      </c>
    </row>
    <row r="39" spans="1:16" ht="18.75" customHeight="1" thickBot="1">
      <c r="A39" s="141" t="s">
        <v>1283</v>
      </c>
      <c r="B39" s="317">
        <v>1</v>
      </c>
      <c r="C39" s="369">
        <v>708222</v>
      </c>
      <c r="D39" s="315">
        <v>98408</v>
      </c>
      <c r="E39" s="315">
        <v>98377</v>
      </c>
      <c r="F39" s="315">
        <v>31</v>
      </c>
      <c r="G39" s="315">
        <v>609814</v>
      </c>
      <c r="H39" s="370">
        <v>609143</v>
      </c>
      <c r="I39" s="371">
        <v>671</v>
      </c>
      <c r="J39" s="369">
        <v>189874</v>
      </c>
      <c r="K39" s="315">
        <v>26383</v>
      </c>
      <c r="L39" s="315">
        <v>26374</v>
      </c>
      <c r="M39" s="315">
        <v>8</v>
      </c>
      <c r="N39" s="315">
        <v>163491</v>
      </c>
      <c r="O39" s="370">
        <v>163311</v>
      </c>
      <c r="P39" s="371">
        <v>179</v>
      </c>
    </row>
    <row r="40" s="29" customFormat="1" ht="13.5" customHeight="1">
      <c r="A40" s="84" t="s">
        <v>892</v>
      </c>
    </row>
    <row r="41" s="29" customFormat="1" ht="13.5" customHeight="1">
      <c r="A41" s="84" t="s">
        <v>893</v>
      </c>
    </row>
    <row r="42" s="29" customFormat="1" ht="13.5" customHeight="1">
      <c r="A42" s="84" t="s">
        <v>894</v>
      </c>
    </row>
    <row r="43" s="29" customFormat="1" ht="13.5" customHeight="1">
      <c r="A43" s="84" t="s">
        <v>895</v>
      </c>
    </row>
    <row r="44" s="29" customFormat="1" ht="13.5" customHeight="1">
      <c r="A44" s="84" t="s">
        <v>872</v>
      </c>
    </row>
    <row r="45" s="29" customFormat="1" ht="13.5" customHeight="1">
      <c r="A45" s="372"/>
    </row>
    <row r="46" s="29" customFormat="1" ht="13.5" customHeight="1">
      <c r="A46" s="372"/>
    </row>
    <row r="47" s="29" customFormat="1" ht="13.5" customHeight="1">
      <c r="A47" s="372"/>
    </row>
    <row r="48" s="29" customFormat="1" ht="13.5" customHeight="1">
      <c r="A48" s="372"/>
    </row>
  </sheetData>
  <sheetProtection/>
  <mergeCells count="22">
    <mergeCell ref="D6:D7"/>
    <mergeCell ref="G6:G7"/>
    <mergeCell ref="D31:D32"/>
    <mergeCell ref="G31:G32"/>
    <mergeCell ref="A1:P1"/>
    <mergeCell ref="A2:P2"/>
    <mergeCell ref="A5:A7"/>
    <mergeCell ref="B5:B7"/>
    <mergeCell ref="C5:C7"/>
    <mergeCell ref="D5:I5"/>
    <mergeCell ref="J5:J7"/>
    <mergeCell ref="K5:P5"/>
    <mergeCell ref="K31:K32"/>
    <mergeCell ref="N31:N32"/>
    <mergeCell ref="K6:K7"/>
    <mergeCell ref="N6:N7"/>
    <mergeCell ref="A30:A32"/>
    <mergeCell ref="B30:B32"/>
    <mergeCell ref="C30:C32"/>
    <mergeCell ref="D30:I30"/>
    <mergeCell ref="J30:J32"/>
    <mergeCell ref="K30:P30"/>
  </mergeCells>
  <printOptions/>
  <pageMargins left="0.7874015748031497" right="0.31496062992125984" top="0.5118110236220472" bottom="0.5118110236220472" header="0.5118110236220472" footer="0.5118110236220472"/>
  <pageSetup fitToHeight="1" fitToWidth="1" horizontalDpi="600" verticalDpi="600" orientation="landscape" paperSize="9" scale="48" r:id="rId1"/>
</worksheet>
</file>

<file path=xl/worksheets/sheet17.xml><?xml version="1.0" encoding="utf-8"?>
<worksheet xmlns="http://schemas.openxmlformats.org/spreadsheetml/2006/main" xmlns:r="http://schemas.openxmlformats.org/officeDocument/2006/relationships">
  <sheetPr>
    <pageSetUpPr fitToPage="1"/>
  </sheetPr>
  <dimension ref="A1:K40"/>
  <sheetViews>
    <sheetView view="pageBreakPreview" zoomScaleNormal="90" zoomScaleSheetLayoutView="100" zoomScalePageLayoutView="0" workbookViewId="0" topLeftCell="A1">
      <selection activeCell="A1" sqref="A1:K1"/>
    </sheetView>
  </sheetViews>
  <sheetFormatPr defaultColWidth="17.50390625" defaultRowHeight="18.75" customHeight="1"/>
  <cols>
    <col min="1" max="1" width="24.375" style="0" customWidth="1"/>
    <col min="2" max="2" width="17.50390625" style="0" customWidth="1"/>
    <col min="3" max="11" width="18.125" style="0" customWidth="1"/>
  </cols>
  <sheetData>
    <row r="1" spans="1:11" ht="18.75" customHeight="1">
      <c r="A1" s="1286" t="s">
        <v>271</v>
      </c>
      <c r="B1" s="1286"/>
      <c r="C1" s="1286"/>
      <c r="D1" s="1286"/>
      <c r="E1" s="1286"/>
      <c r="F1" s="1286"/>
      <c r="G1" s="1286"/>
      <c r="H1" s="1286"/>
      <c r="I1" s="1286"/>
      <c r="J1" s="1286"/>
      <c r="K1" s="1286"/>
    </row>
    <row r="2" spans="1:11" ht="18.75" customHeight="1">
      <c r="A2" s="1287" t="s">
        <v>272</v>
      </c>
      <c r="B2" s="1287"/>
      <c r="C2" s="1287"/>
      <c r="D2" s="1287"/>
      <c r="E2" s="1287"/>
      <c r="F2" s="1287"/>
      <c r="G2" s="1287"/>
      <c r="H2" s="1287"/>
      <c r="I2" s="1287"/>
      <c r="J2" s="1287"/>
      <c r="K2" s="1287"/>
    </row>
    <row r="3" spans="1:11" ht="18.75" customHeight="1">
      <c r="A3" s="144"/>
      <c r="B3" s="144"/>
      <c r="C3" s="144"/>
      <c r="D3" s="144"/>
      <c r="E3" s="144"/>
      <c r="F3" s="144"/>
      <c r="G3" s="144"/>
      <c r="H3" s="144"/>
      <c r="I3" s="144"/>
      <c r="J3" s="144"/>
      <c r="K3" s="144"/>
    </row>
    <row r="4" spans="1:11" ht="18.75" customHeight="1" thickBot="1">
      <c r="A4" s="2" t="s">
        <v>273</v>
      </c>
      <c r="B4" s="2"/>
      <c r="C4" s="2"/>
      <c r="D4" s="2"/>
      <c r="E4" s="2"/>
      <c r="F4" s="2"/>
      <c r="G4" s="2"/>
      <c r="H4" s="2"/>
      <c r="I4" s="2"/>
      <c r="J4" s="2"/>
      <c r="K4" s="2"/>
    </row>
    <row r="5" spans="1:11" s="25" customFormat="1" ht="26.25" customHeight="1" thickBot="1">
      <c r="A5" s="120" t="s">
        <v>107</v>
      </c>
      <c r="B5" s="121" t="s">
        <v>108</v>
      </c>
      <c r="C5" s="122" t="s">
        <v>142</v>
      </c>
      <c r="D5" s="123" t="s">
        <v>143</v>
      </c>
      <c r="E5" s="123" t="s">
        <v>144</v>
      </c>
      <c r="F5" s="123" t="s">
        <v>145</v>
      </c>
      <c r="G5" s="123" t="s">
        <v>146</v>
      </c>
      <c r="H5" s="123" t="s">
        <v>147</v>
      </c>
      <c r="I5" s="123" t="s">
        <v>148</v>
      </c>
      <c r="J5" s="123" t="s">
        <v>149</v>
      </c>
      <c r="K5" s="124" t="s">
        <v>150</v>
      </c>
    </row>
    <row r="6" spans="1:11" ht="18.75" customHeight="1" thickTop="1">
      <c r="A6" s="125"/>
      <c r="B6" s="126"/>
      <c r="C6" s="127" t="s">
        <v>129</v>
      </c>
      <c r="D6" s="128" t="s">
        <v>129</v>
      </c>
      <c r="E6" s="128" t="s">
        <v>129</v>
      </c>
      <c r="F6" s="128" t="s">
        <v>129</v>
      </c>
      <c r="G6" s="128" t="s">
        <v>129</v>
      </c>
      <c r="H6" s="128" t="s">
        <v>129</v>
      </c>
      <c r="I6" s="128" t="s">
        <v>129</v>
      </c>
      <c r="J6" s="128" t="s">
        <v>129</v>
      </c>
      <c r="K6" s="151" t="s">
        <v>129</v>
      </c>
    </row>
    <row r="7" spans="1:11" ht="18.75" customHeight="1">
      <c r="A7" s="130" t="s">
        <v>842</v>
      </c>
      <c r="B7" s="153">
        <v>0</v>
      </c>
      <c r="C7" s="154">
        <v>0</v>
      </c>
      <c r="D7" s="155">
        <v>0</v>
      </c>
      <c r="E7" s="155">
        <v>0</v>
      </c>
      <c r="F7" s="155">
        <v>0</v>
      </c>
      <c r="G7" s="155">
        <v>0</v>
      </c>
      <c r="H7" s="155">
        <v>0</v>
      </c>
      <c r="I7" s="155">
        <v>0</v>
      </c>
      <c r="J7" s="155">
        <v>0</v>
      </c>
      <c r="K7" s="178">
        <v>0</v>
      </c>
    </row>
    <row r="8" spans="1:11" ht="18.75" customHeight="1">
      <c r="A8" s="130" t="s">
        <v>841</v>
      </c>
      <c r="B8" s="153">
        <v>0</v>
      </c>
      <c r="C8" s="154">
        <v>0</v>
      </c>
      <c r="D8" s="155">
        <v>0</v>
      </c>
      <c r="E8" s="155">
        <v>0</v>
      </c>
      <c r="F8" s="155">
        <v>0</v>
      </c>
      <c r="G8" s="155">
        <v>0</v>
      </c>
      <c r="H8" s="155">
        <v>0</v>
      </c>
      <c r="I8" s="155">
        <v>0</v>
      </c>
      <c r="J8" s="155">
        <v>0</v>
      </c>
      <c r="K8" s="178">
        <v>0</v>
      </c>
    </row>
    <row r="9" spans="1:11" ht="18.75" customHeight="1">
      <c r="A9" s="130" t="s">
        <v>843</v>
      </c>
      <c r="B9" s="153">
        <v>0</v>
      </c>
      <c r="C9" s="154">
        <v>0</v>
      </c>
      <c r="D9" s="155">
        <v>0</v>
      </c>
      <c r="E9" s="155">
        <v>0</v>
      </c>
      <c r="F9" s="155">
        <v>0</v>
      </c>
      <c r="G9" s="155">
        <v>0</v>
      </c>
      <c r="H9" s="155">
        <v>0</v>
      </c>
      <c r="I9" s="155">
        <v>0</v>
      </c>
      <c r="J9" s="155">
        <v>0</v>
      </c>
      <c r="K9" s="178">
        <v>0</v>
      </c>
    </row>
    <row r="10" spans="1:11" ht="18.75" customHeight="1">
      <c r="A10" s="130" t="s">
        <v>841</v>
      </c>
      <c r="B10" s="153">
        <v>0</v>
      </c>
      <c r="C10" s="154">
        <v>0</v>
      </c>
      <c r="D10" s="155">
        <v>0</v>
      </c>
      <c r="E10" s="155">
        <v>0</v>
      </c>
      <c r="F10" s="155">
        <v>0</v>
      </c>
      <c r="G10" s="155">
        <v>0</v>
      </c>
      <c r="H10" s="155">
        <v>0</v>
      </c>
      <c r="I10" s="155">
        <v>0</v>
      </c>
      <c r="J10" s="155">
        <v>0</v>
      </c>
      <c r="K10" s="178">
        <v>0</v>
      </c>
    </row>
    <row r="11" spans="1:11" ht="18.75" customHeight="1">
      <c r="A11" s="130" t="s">
        <v>844</v>
      </c>
      <c r="B11" s="153">
        <v>0</v>
      </c>
      <c r="C11" s="154">
        <v>0</v>
      </c>
      <c r="D11" s="155">
        <v>0</v>
      </c>
      <c r="E11" s="155">
        <v>0</v>
      </c>
      <c r="F11" s="155">
        <v>0</v>
      </c>
      <c r="G11" s="155">
        <v>0</v>
      </c>
      <c r="H11" s="155">
        <v>0</v>
      </c>
      <c r="I11" s="155">
        <v>0</v>
      </c>
      <c r="J11" s="155">
        <v>0</v>
      </c>
      <c r="K11" s="178">
        <v>0</v>
      </c>
    </row>
    <row r="12" spans="1:11" ht="18.75" customHeight="1">
      <c r="A12" s="130" t="s">
        <v>841</v>
      </c>
      <c r="B12" s="153">
        <v>0</v>
      </c>
      <c r="C12" s="154">
        <v>0</v>
      </c>
      <c r="D12" s="155">
        <v>0</v>
      </c>
      <c r="E12" s="155">
        <v>0</v>
      </c>
      <c r="F12" s="155">
        <v>0</v>
      </c>
      <c r="G12" s="155">
        <v>0</v>
      </c>
      <c r="H12" s="155">
        <v>0</v>
      </c>
      <c r="I12" s="155">
        <v>0</v>
      </c>
      <c r="J12" s="155">
        <v>0</v>
      </c>
      <c r="K12" s="178">
        <v>0</v>
      </c>
    </row>
    <row r="13" spans="1:11" ht="18.75" customHeight="1">
      <c r="A13" s="130" t="s">
        <v>845</v>
      </c>
      <c r="B13" s="153">
        <v>0</v>
      </c>
      <c r="C13" s="154">
        <v>0</v>
      </c>
      <c r="D13" s="155">
        <v>0</v>
      </c>
      <c r="E13" s="155">
        <v>0</v>
      </c>
      <c r="F13" s="155">
        <v>0</v>
      </c>
      <c r="G13" s="155">
        <v>0</v>
      </c>
      <c r="H13" s="155">
        <v>0</v>
      </c>
      <c r="I13" s="155">
        <v>0</v>
      </c>
      <c r="J13" s="155">
        <v>0</v>
      </c>
      <c r="K13" s="178">
        <v>0</v>
      </c>
    </row>
    <row r="14" spans="1:11" ht="18.75" customHeight="1">
      <c r="A14" s="130" t="s">
        <v>841</v>
      </c>
      <c r="B14" s="153">
        <v>0</v>
      </c>
      <c r="C14" s="154">
        <v>0</v>
      </c>
      <c r="D14" s="155">
        <v>0</v>
      </c>
      <c r="E14" s="155">
        <v>0</v>
      </c>
      <c r="F14" s="155">
        <v>0</v>
      </c>
      <c r="G14" s="155">
        <v>0</v>
      </c>
      <c r="H14" s="155">
        <v>0</v>
      </c>
      <c r="I14" s="155">
        <v>0</v>
      </c>
      <c r="J14" s="155">
        <v>0</v>
      </c>
      <c r="K14" s="178">
        <v>0</v>
      </c>
    </row>
    <row r="15" spans="1:11" ht="18.75" customHeight="1">
      <c r="A15" s="130" t="s">
        <v>846</v>
      </c>
      <c r="B15" s="153">
        <v>0</v>
      </c>
      <c r="C15" s="154">
        <v>0</v>
      </c>
      <c r="D15" s="155">
        <v>0</v>
      </c>
      <c r="E15" s="155">
        <v>0</v>
      </c>
      <c r="F15" s="155">
        <v>0</v>
      </c>
      <c r="G15" s="155">
        <v>0</v>
      </c>
      <c r="H15" s="155">
        <v>0</v>
      </c>
      <c r="I15" s="155">
        <v>0</v>
      </c>
      <c r="J15" s="155">
        <v>0</v>
      </c>
      <c r="K15" s="178">
        <v>0</v>
      </c>
    </row>
    <row r="16" spans="1:11" ht="18.75" customHeight="1">
      <c r="A16" s="130" t="s">
        <v>841</v>
      </c>
      <c r="B16" s="153">
        <v>0</v>
      </c>
      <c r="C16" s="154">
        <v>0</v>
      </c>
      <c r="D16" s="155">
        <v>0</v>
      </c>
      <c r="E16" s="155">
        <v>0</v>
      </c>
      <c r="F16" s="155">
        <v>0</v>
      </c>
      <c r="G16" s="155">
        <v>0</v>
      </c>
      <c r="H16" s="155">
        <v>0</v>
      </c>
      <c r="I16" s="155">
        <v>0</v>
      </c>
      <c r="J16" s="155">
        <v>0</v>
      </c>
      <c r="K16" s="178">
        <v>0</v>
      </c>
    </row>
    <row r="17" spans="1:11" ht="18.75" customHeight="1">
      <c r="A17" s="130" t="s">
        <v>1282</v>
      </c>
      <c r="B17" s="153">
        <v>0</v>
      </c>
      <c r="C17" s="154">
        <v>0</v>
      </c>
      <c r="D17" s="155">
        <v>0</v>
      </c>
      <c r="E17" s="155">
        <v>0</v>
      </c>
      <c r="F17" s="155">
        <v>0</v>
      </c>
      <c r="G17" s="155">
        <v>0</v>
      </c>
      <c r="H17" s="155">
        <v>0</v>
      </c>
      <c r="I17" s="155">
        <v>0</v>
      </c>
      <c r="J17" s="155">
        <v>0</v>
      </c>
      <c r="K17" s="178">
        <v>0</v>
      </c>
    </row>
    <row r="18" spans="1:11" ht="18.75" customHeight="1" thickBot="1">
      <c r="A18" s="133" t="s">
        <v>841</v>
      </c>
      <c r="B18" s="158">
        <v>1</v>
      </c>
      <c r="C18" s="159">
        <v>193</v>
      </c>
      <c r="D18" s="160">
        <v>162</v>
      </c>
      <c r="E18" s="160">
        <v>571</v>
      </c>
      <c r="F18" s="160">
        <v>1548</v>
      </c>
      <c r="G18" s="160">
        <v>3071</v>
      </c>
      <c r="H18" s="160">
        <v>3885</v>
      </c>
      <c r="I18" s="160">
        <v>4267</v>
      </c>
      <c r="J18" s="160">
        <v>3432</v>
      </c>
      <c r="K18" s="180">
        <v>15</v>
      </c>
    </row>
    <row r="19" spans="1:11" ht="18.75" customHeight="1">
      <c r="A19" s="84" t="s">
        <v>274</v>
      </c>
      <c r="B19" s="29"/>
      <c r="C19" s="29"/>
      <c r="D19" s="29"/>
      <c r="E19" s="29"/>
      <c r="F19" s="181"/>
      <c r="G19" s="181"/>
      <c r="H19" s="29"/>
      <c r="I19" s="29"/>
      <c r="J19" s="29"/>
      <c r="K19" s="29"/>
    </row>
    <row r="20" spans="1:11" ht="18.75" customHeight="1">
      <c r="A20" s="84" t="s">
        <v>275</v>
      </c>
      <c r="B20" s="29"/>
      <c r="C20" s="29"/>
      <c r="D20" s="29"/>
      <c r="E20" s="29"/>
      <c r="F20" s="181"/>
      <c r="G20" s="181"/>
      <c r="H20" s="29"/>
      <c r="I20" s="29"/>
      <c r="J20" s="29"/>
      <c r="K20" s="29"/>
    </row>
    <row r="21" spans="1:11" ht="18.75" customHeight="1">
      <c r="A21" s="84" t="s">
        <v>276</v>
      </c>
      <c r="B21" s="29"/>
      <c r="C21" s="29"/>
      <c r="D21" s="29"/>
      <c r="E21" s="29"/>
      <c r="F21" s="29"/>
      <c r="G21" s="29"/>
      <c r="H21" s="29"/>
      <c r="I21" s="29"/>
      <c r="J21" s="29"/>
      <c r="K21" s="29"/>
    </row>
    <row r="22" spans="1:11" ht="18.75" customHeight="1">
      <c r="A22" s="84" t="s">
        <v>896</v>
      </c>
      <c r="B22" s="29"/>
      <c r="C22" s="29"/>
      <c r="D22" s="29"/>
      <c r="E22" s="29"/>
      <c r="F22" s="29"/>
      <c r="G22" s="29"/>
      <c r="H22" s="29"/>
      <c r="I22" s="29"/>
      <c r="J22" s="29"/>
      <c r="K22" s="29"/>
    </row>
    <row r="23" spans="1:11" ht="60" customHeight="1" thickBot="1">
      <c r="A23" s="187" t="s">
        <v>897</v>
      </c>
      <c r="B23" s="2"/>
      <c r="C23" s="2"/>
      <c r="D23" s="2"/>
      <c r="E23" s="2"/>
      <c r="F23" s="2"/>
      <c r="G23" s="2"/>
      <c r="H23" s="2"/>
      <c r="I23" s="2"/>
      <c r="J23" s="2"/>
      <c r="K23" s="2"/>
    </row>
    <row r="24" spans="1:11" s="25" customFormat="1" ht="26.25" customHeight="1" thickBot="1">
      <c r="A24" s="120" t="s">
        <v>107</v>
      </c>
      <c r="B24" s="373" t="s">
        <v>108</v>
      </c>
      <c r="C24" s="123" t="s">
        <v>142</v>
      </c>
      <c r="D24" s="123" t="s">
        <v>143</v>
      </c>
      <c r="E24" s="123" t="s">
        <v>144</v>
      </c>
      <c r="F24" s="123" t="s">
        <v>145</v>
      </c>
      <c r="G24" s="123" t="s">
        <v>146</v>
      </c>
      <c r="H24" s="123" t="s">
        <v>147</v>
      </c>
      <c r="I24" s="123" t="s">
        <v>148</v>
      </c>
      <c r="J24" s="123" t="s">
        <v>149</v>
      </c>
      <c r="K24" s="124" t="s">
        <v>150</v>
      </c>
    </row>
    <row r="25" spans="1:11" s="375" customFormat="1" ht="18.75" customHeight="1" thickTop="1">
      <c r="A25" s="183"/>
      <c r="B25" s="374"/>
      <c r="C25" s="128" t="s">
        <v>129</v>
      </c>
      <c r="D25" s="128" t="s">
        <v>129</v>
      </c>
      <c r="E25" s="128" t="s">
        <v>129</v>
      </c>
      <c r="F25" s="128" t="s">
        <v>129</v>
      </c>
      <c r="G25" s="128" t="s">
        <v>129</v>
      </c>
      <c r="H25" s="128" t="s">
        <v>129</v>
      </c>
      <c r="I25" s="128" t="s">
        <v>129</v>
      </c>
      <c r="J25" s="128" t="s">
        <v>129</v>
      </c>
      <c r="K25" s="151" t="s">
        <v>129</v>
      </c>
    </row>
    <row r="26" spans="1:11" ht="18.75" customHeight="1">
      <c r="A26" s="140" t="s">
        <v>847</v>
      </c>
      <c r="B26" s="154">
        <v>1</v>
      </c>
      <c r="C26" s="155">
        <v>194</v>
      </c>
      <c r="D26" s="155">
        <v>171</v>
      </c>
      <c r="E26" s="155">
        <v>578</v>
      </c>
      <c r="F26" s="177">
        <v>1642</v>
      </c>
      <c r="G26" s="177">
        <v>3147</v>
      </c>
      <c r="H26" s="155">
        <v>3944</v>
      </c>
      <c r="I26" s="155">
        <v>4324</v>
      </c>
      <c r="J26" s="155">
        <v>3441</v>
      </c>
      <c r="K26" s="178">
        <v>17</v>
      </c>
    </row>
    <row r="27" spans="1:11" ht="18.75" customHeight="1">
      <c r="A27" s="140" t="s">
        <v>848</v>
      </c>
      <c r="B27" s="154">
        <v>1</v>
      </c>
      <c r="C27" s="155">
        <v>194</v>
      </c>
      <c r="D27" s="155">
        <v>169</v>
      </c>
      <c r="E27" s="155">
        <v>574</v>
      </c>
      <c r="F27" s="177">
        <v>1620</v>
      </c>
      <c r="G27" s="177">
        <v>3145</v>
      </c>
      <c r="H27" s="155">
        <v>3943</v>
      </c>
      <c r="I27" s="155">
        <v>4334</v>
      </c>
      <c r="J27" s="155">
        <v>3462</v>
      </c>
      <c r="K27" s="178">
        <v>17</v>
      </c>
    </row>
    <row r="28" spans="1:11" ht="18.75" customHeight="1">
      <c r="A28" s="140" t="s">
        <v>849</v>
      </c>
      <c r="B28" s="154">
        <v>1</v>
      </c>
      <c r="C28" s="155">
        <v>194</v>
      </c>
      <c r="D28" s="155">
        <v>165</v>
      </c>
      <c r="E28" s="155">
        <v>570</v>
      </c>
      <c r="F28" s="177">
        <v>1605</v>
      </c>
      <c r="G28" s="177">
        <v>3141</v>
      </c>
      <c r="H28" s="155">
        <v>3935</v>
      </c>
      <c r="I28" s="155">
        <v>4340</v>
      </c>
      <c r="J28" s="155">
        <v>3491</v>
      </c>
      <c r="K28" s="178">
        <v>17</v>
      </c>
    </row>
    <row r="29" spans="1:11" ht="18.75" customHeight="1">
      <c r="A29" s="140" t="s">
        <v>850</v>
      </c>
      <c r="B29" s="154">
        <v>1</v>
      </c>
      <c r="C29" s="155">
        <v>193</v>
      </c>
      <c r="D29" s="155">
        <v>163</v>
      </c>
      <c r="E29" s="155">
        <v>565</v>
      </c>
      <c r="F29" s="177">
        <v>1595</v>
      </c>
      <c r="G29" s="177">
        <v>3131</v>
      </c>
      <c r="H29" s="155">
        <v>3919</v>
      </c>
      <c r="I29" s="155">
        <v>4352</v>
      </c>
      <c r="J29" s="155">
        <v>3523</v>
      </c>
      <c r="K29" s="178">
        <v>17</v>
      </c>
    </row>
    <row r="30" spans="1:11" ht="18.75" customHeight="1">
      <c r="A30" s="140" t="s">
        <v>851</v>
      </c>
      <c r="B30" s="154">
        <v>1</v>
      </c>
      <c r="C30" s="155">
        <v>192</v>
      </c>
      <c r="D30" s="155">
        <v>162</v>
      </c>
      <c r="E30" s="155">
        <v>561</v>
      </c>
      <c r="F30" s="177">
        <v>1580</v>
      </c>
      <c r="G30" s="177">
        <v>3114</v>
      </c>
      <c r="H30" s="155">
        <v>3903</v>
      </c>
      <c r="I30" s="155">
        <v>4363</v>
      </c>
      <c r="J30" s="155">
        <v>3566</v>
      </c>
      <c r="K30" s="178">
        <v>17</v>
      </c>
    </row>
    <row r="31" spans="1:11" ht="18.75" customHeight="1" thickBot="1">
      <c r="A31" s="141" t="s">
        <v>1283</v>
      </c>
      <c r="B31" s="159">
        <v>1</v>
      </c>
      <c r="C31" s="160">
        <v>193</v>
      </c>
      <c r="D31" s="160">
        <v>162</v>
      </c>
      <c r="E31" s="160">
        <v>571</v>
      </c>
      <c r="F31" s="179">
        <v>1548</v>
      </c>
      <c r="G31" s="179">
        <v>3071</v>
      </c>
      <c r="H31" s="160">
        <v>3885</v>
      </c>
      <c r="I31" s="160">
        <v>4267</v>
      </c>
      <c r="J31" s="160">
        <v>3432</v>
      </c>
      <c r="K31" s="180">
        <v>15</v>
      </c>
    </row>
    <row r="32" spans="1:7" s="29" customFormat="1" ht="13.5" customHeight="1">
      <c r="A32" s="84" t="s">
        <v>898</v>
      </c>
      <c r="F32" s="181"/>
      <c r="G32" s="181"/>
    </row>
    <row r="33" spans="1:7" s="29" customFormat="1" ht="13.5" customHeight="1">
      <c r="A33" s="84" t="s">
        <v>899</v>
      </c>
      <c r="F33" s="181"/>
      <c r="G33" s="181"/>
    </row>
    <row r="34" s="29" customFormat="1" ht="13.5" customHeight="1">
      <c r="A34" s="84" t="s">
        <v>900</v>
      </c>
    </row>
    <row r="35" s="29" customFormat="1" ht="13.5" customHeight="1">
      <c r="A35" s="84" t="s">
        <v>901</v>
      </c>
    </row>
    <row r="36" s="29" customFormat="1" ht="13.5" customHeight="1">
      <c r="A36" s="84" t="s">
        <v>902</v>
      </c>
    </row>
    <row r="37" s="29" customFormat="1" ht="13.5" customHeight="1">
      <c r="A37" s="84" t="s">
        <v>163</v>
      </c>
    </row>
    <row r="38" s="29" customFormat="1" ht="13.5" customHeight="1">
      <c r="A38" s="84"/>
    </row>
    <row r="39" s="29" customFormat="1" ht="13.5" customHeight="1">
      <c r="A39" s="84"/>
    </row>
    <row r="40" s="29" customFormat="1" ht="13.5" customHeight="1">
      <c r="A40" s="84"/>
    </row>
  </sheetData>
  <sheetProtection/>
  <mergeCells count="2">
    <mergeCell ref="A1:K1"/>
    <mergeCell ref="A2:K2"/>
  </mergeCells>
  <printOptions/>
  <pageMargins left="0.7874015748031497" right="0.7874015748031497" top="0.5118110236220472" bottom="0.984251968503937" header="0.5118110236220472" footer="0.5118110236220472"/>
  <pageSetup fitToHeight="1" fitToWidth="1" horizontalDpi="600" verticalDpi="600" orientation="landscape" paperSize="9" scale="63" r:id="rId1"/>
</worksheet>
</file>

<file path=xl/worksheets/sheet18.xml><?xml version="1.0" encoding="utf-8"?>
<worksheet xmlns="http://schemas.openxmlformats.org/spreadsheetml/2006/main" xmlns:r="http://schemas.openxmlformats.org/officeDocument/2006/relationships">
  <sheetPr>
    <pageSetUpPr fitToPage="1"/>
  </sheetPr>
  <dimension ref="A1:K41"/>
  <sheetViews>
    <sheetView view="pageBreakPreview" zoomScaleNormal="90" zoomScaleSheetLayoutView="100" zoomScalePageLayoutView="0" workbookViewId="0" topLeftCell="A1">
      <selection activeCell="A1" sqref="A1:K1"/>
    </sheetView>
  </sheetViews>
  <sheetFormatPr defaultColWidth="17.50390625" defaultRowHeight="18.75" customHeight="1"/>
  <cols>
    <col min="1" max="1" width="24.375" style="0" customWidth="1"/>
    <col min="2" max="11" width="17.50390625" style="0" customWidth="1"/>
  </cols>
  <sheetData>
    <row r="1" spans="1:11" ht="18.75" customHeight="1">
      <c r="A1" s="1286" t="s">
        <v>277</v>
      </c>
      <c r="B1" s="1286"/>
      <c r="C1" s="1286"/>
      <c r="D1" s="1286"/>
      <c r="E1" s="1286"/>
      <c r="F1" s="1286"/>
      <c r="G1" s="1286"/>
      <c r="H1" s="1286"/>
      <c r="I1" s="1286"/>
      <c r="J1" s="1286"/>
      <c r="K1" s="1286"/>
    </row>
    <row r="2" spans="1:11" ht="18.75" customHeight="1">
      <c r="A2" s="1287" t="s">
        <v>278</v>
      </c>
      <c r="B2" s="1287"/>
      <c r="C2" s="1287"/>
      <c r="D2" s="1287"/>
      <c r="E2" s="1287"/>
      <c r="F2" s="1287"/>
      <c r="G2" s="1287"/>
      <c r="H2" s="1287"/>
      <c r="I2" s="1287"/>
      <c r="J2" s="1287"/>
      <c r="K2" s="1287"/>
    </row>
    <row r="3" spans="1:11" ht="18.75" customHeight="1">
      <c r="A3" s="144"/>
      <c r="B3" s="144"/>
      <c r="C3" s="144"/>
      <c r="D3" s="144"/>
      <c r="E3" s="144"/>
      <c r="F3" s="144"/>
      <c r="G3" s="144"/>
      <c r="H3" s="144"/>
      <c r="I3" s="144"/>
      <c r="J3" s="144"/>
      <c r="K3" s="144"/>
    </row>
    <row r="4" spans="1:11" ht="18.75" customHeight="1" thickBot="1">
      <c r="A4" s="2" t="s">
        <v>279</v>
      </c>
      <c r="B4" s="2"/>
      <c r="C4" s="2"/>
      <c r="D4" s="2"/>
      <c r="E4" s="2"/>
      <c r="F4" s="2"/>
      <c r="G4" s="2"/>
      <c r="H4" s="2"/>
      <c r="I4" s="2"/>
      <c r="J4" s="2"/>
      <c r="K4" s="2"/>
    </row>
    <row r="5" spans="1:11" s="25" customFormat="1" ht="26.25" customHeight="1" thickBot="1">
      <c r="A5" s="120" t="s">
        <v>107</v>
      </c>
      <c r="B5" s="121" t="s">
        <v>108</v>
      </c>
      <c r="C5" s="122" t="s">
        <v>142</v>
      </c>
      <c r="D5" s="123" t="s">
        <v>156</v>
      </c>
      <c r="E5" s="123" t="s">
        <v>157</v>
      </c>
      <c r="F5" s="123" t="s">
        <v>158</v>
      </c>
      <c r="G5" s="123" t="s">
        <v>159</v>
      </c>
      <c r="H5" s="123" t="s">
        <v>160</v>
      </c>
      <c r="I5" s="123" t="s">
        <v>161</v>
      </c>
      <c r="J5" s="123" t="s">
        <v>149</v>
      </c>
      <c r="K5" s="124" t="s">
        <v>150</v>
      </c>
    </row>
    <row r="6" spans="1:11" ht="18.75" customHeight="1" thickTop="1">
      <c r="A6" s="125"/>
      <c r="B6" s="126"/>
      <c r="C6" s="127" t="s">
        <v>97</v>
      </c>
      <c r="D6" s="128" t="s">
        <v>97</v>
      </c>
      <c r="E6" s="128" t="s">
        <v>97</v>
      </c>
      <c r="F6" s="128" t="s">
        <v>97</v>
      </c>
      <c r="G6" s="128" t="s">
        <v>97</v>
      </c>
      <c r="H6" s="128" t="s">
        <v>97</v>
      </c>
      <c r="I6" s="128" t="s">
        <v>97</v>
      </c>
      <c r="J6" s="128" t="s">
        <v>97</v>
      </c>
      <c r="K6" s="151" t="s">
        <v>97</v>
      </c>
    </row>
    <row r="7" spans="1:11" ht="18.75" customHeight="1">
      <c r="A7" s="130" t="s">
        <v>842</v>
      </c>
      <c r="B7" s="153">
        <v>0</v>
      </c>
      <c r="C7" s="154">
        <v>0</v>
      </c>
      <c r="D7" s="155">
        <v>0</v>
      </c>
      <c r="E7" s="155">
        <v>0</v>
      </c>
      <c r="F7" s="155">
        <v>0</v>
      </c>
      <c r="G7" s="155">
        <v>0</v>
      </c>
      <c r="H7" s="155">
        <v>0</v>
      </c>
      <c r="I7" s="155">
        <v>0</v>
      </c>
      <c r="J7" s="155">
        <v>0</v>
      </c>
      <c r="K7" s="178">
        <v>0</v>
      </c>
    </row>
    <row r="8" spans="1:11" ht="18.75" customHeight="1">
      <c r="A8" s="130" t="s">
        <v>841</v>
      </c>
      <c r="B8" s="153">
        <v>0</v>
      </c>
      <c r="C8" s="154">
        <v>0</v>
      </c>
      <c r="D8" s="155">
        <v>0</v>
      </c>
      <c r="E8" s="155">
        <v>0</v>
      </c>
      <c r="F8" s="155">
        <v>0</v>
      </c>
      <c r="G8" s="155">
        <v>0</v>
      </c>
      <c r="H8" s="155">
        <v>0</v>
      </c>
      <c r="I8" s="155">
        <v>0</v>
      </c>
      <c r="J8" s="155">
        <v>0</v>
      </c>
      <c r="K8" s="178">
        <v>0</v>
      </c>
    </row>
    <row r="9" spans="1:11" ht="18.75" customHeight="1">
      <c r="A9" s="130" t="s">
        <v>843</v>
      </c>
      <c r="B9" s="153">
        <v>0</v>
      </c>
      <c r="C9" s="154">
        <v>0</v>
      </c>
      <c r="D9" s="155">
        <v>0</v>
      </c>
      <c r="E9" s="155">
        <v>0</v>
      </c>
      <c r="F9" s="155">
        <v>0</v>
      </c>
      <c r="G9" s="155">
        <v>0</v>
      </c>
      <c r="H9" s="155">
        <v>0</v>
      </c>
      <c r="I9" s="155">
        <v>0</v>
      </c>
      <c r="J9" s="155">
        <v>0</v>
      </c>
      <c r="K9" s="178">
        <v>0</v>
      </c>
    </row>
    <row r="10" spans="1:11" ht="18.75" customHeight="1">
      <c r="A10" s="130" t="s">
        <v>841</v>
      </c>
      <c r="B10" s="153">
        <v>0</v>
      </c>
      <c r="C10" s="154">
        <v>0</v>
      </c>
      <c r="D10" s="155">
        <v>0</v>
      </c>
      <c r="E10" s="155">
        <v>0</v>
      </c>
      <c r="F10" s="155">
        <v>0</v>
      </c>
      <c r="G10" s="155">
        <v>0</v>
      </c>
      <c r="H10" s="155">
        <v>0</v>
      </c>
      <c r="I10" s="155">
        <v>0</v>
      </c>
      <c r="J10" s="155">
        <v>0</v>
      </c>
      <c r="K10" s="178">
        <v>0</v>
      </c>
    </row>
    <row r="11" spans="1:11" ht="18.75" customHeight="1">
      <c r="A11" s="130" t="s">
        <v>844</v>
      </c>
      <c r="B11" s="153">
        <v>0</v>
      </c>
      <c r="C11" s="154">
        <v>0</v>
      </c>
      <c r="D11" s="155">
        <v>0</v>
      </c>
      <c r="E11" s="155">
        <v>0</v>
      </c>
      <c r="F11" s="155">
        <v>0</v>
      </c>
      <c r="G11" s="155">
        <v>0</v>
      </c>
      <c r="H11" s="155">
        <v>0</v>
      </c>
      <c r="I11" s="155">
        <v>0</v>
      </c>
      <c r="J11" s="155">
        <v>0</v>
      </c>
      <c r="K11" s="178">
        <v>0</v>
      </c>
    </row>
    <row r="12" spans="1:11" ht="18.75" customHeight="1">
      <c r="A12" s="130" t="s">
        <v>841</v>
      </c>
      <c r="B12" s="153">
        <v>0</v>
      </c>
      <c r="C12" s="154">
        <v>0</v>
      </c>
      <c r="D12" s="155">
        <v>0</v>
      </c>
      <c r="E12" s="155">
        <v>0</v>
      </c>
      <c r="F12" s="155">
        <v>0</v>
      </c>
      <c r="G12" s="155">
        <v>0</v>
      </c>
      <c r="H12" s="155">
        <v>0</v>
      </c>
      <c r="I12" s="155">
        <v>0</v>
      </c>
      <c r="J12" s="155">
        <v>0</v>
      </c>
      <c r="K12" s="178">
        <v>0</v>
      </c>
    </row>
    <row r="13" spans="1:11" ht="18.75" customHeight="1">
      <c r="A13" s="130" t="s">
        <v>845</v>
      </c>
      <c r="B13" s="153">
        <v>0</v>
      </c>
      <c r="C13" s="154">
        <v>0</v>
      </c>
      <c r="D13" s="155">
        <v>0</v>
      </c>
      <c r="E13" s="155">
        <v>0</v>
      </c>
      <c r="F13" s="155">
        <v>0</v>
      </c>
      <c r="G13" s="155">
        <v>0</v>
      </c>
      <c r="H13" s="155">
        <v>0</v>
      </c>
      <c r="I13" s="155">
        <v>0</v>
      </c>
      <c r="J13" s="155">
        <v>0</v>
      </c>
      <c r="K13" s="178">
        <v>0</v>
      </c>
    </row>
    <row r="14" spans="1:11" ht="18.75" customHeight="1">
      <c r="A14" s="130" t="s">
        <v>841</v>
      </c>
      <c r="B14" s="153">
        <v>0</v>
      </c>
      <c r="C14" s="154">
        <v>0</v>
      </c>
      <c r="D14" s="155">
        <v>0</v>
      </c>
      <c r="E14" s="155">
        <v>0</v>
      </c>
      <c r="F14" s="155">
        <v>0</v>
      </c>
      <c r="G14" s="155">
        <v>0</v>
      </c>
      <c r="H14" s="155">
        <v>0</v>
      </c>
      <c r="I14" s="155">
        <v>0</v>
      </c>
      <c r="J14" s="155">
        <v>0</v>
      </c>
      <c r="K14" s="178">
        <v>0</v>
      </c>
    </row>
    <row r="15" spans="1:11" ht="18.75" customHeight="1">
      <c r="A15" s="130" t="s">
        <v>846</v>
      </c>
      <c r="B15" s="153">
        <v>0</v>
      </c>
      <c r="C15" s="154">
        <v>0</v>
      </c>
      <c r="D15" s="155">
        <v>0</v>
      </c>
      <c r="E15" s="155">
        <v>0</v>
      </c>
      <c r="F15" s="155">
        <v>0</v>
      </c>
      <c r="G15" s="155">
        <v>0</v>
      </c>
      <c r="H15" s="155">
        <v>0</v>
      </c>
      <c r="I15" s="155">
        <v>0</v>
      </c>
      <c r="J15" s="155">
        <v>0</v>
      </c>
      <c r="K15" s="178">
        <v>0</v>
      </c>
    </row>
    <row r="16" spans="1:11" ht="18.75" customHeight="1">
      <c r="A16" s="130" t="s">
        <v>841</v>
      </c>
      <c r="B16" s="153">
        <v>0</v>
      </c>
      <c r="C16" s="154">
        <v>0</v>
      </c>
      <c r="D16" s="155">
        <v>0</v>
      </c>
      <c r="E16" s="155">
        <v>0</v>
      </c>
      <c r="F16" s="155">
        <v>0</v>
      </c>
      <c r="G16" s="155">
        <v>0</v>
      </c>
      <c r="H16" s="155">
        <v>0</v>
      </c>
      <c r="I16" s="155">
        <v>0</v>
      </c>
      <c r="J16" s="155">
        <v>0</v>
      </c>
      <c r="K16" s="178">
        <v>0</v>
      </c>
    </row>
    <row r="17" spans="1:11" ht="18.75" customHeight="1">
      <c r="A17" s="130" t="s">
        <v>1282</v>
      </c>
      <c r="B17" s="153">
        <v>0</v>
      </c>
      <c r="C17" s="154">
        <v>0</v>
      </c>
      <c r="D17" s="155">
        <v>0</v>
      </c>
      <c r="E17" s="155">
        <v>0</v>
      </c>
      <c r="F17" s="155">
        <v>0</v>
      </c>
      <c r="G17" s="155">
        <v>0</v>
      </c>
      <c r="H17" s="155">
        <v>0</v>
      </c>
      <c r="I17" s="155">
        <v>0</v>
      </c>
      <c r="J17" s="155">
        <v>0</v>
      </c>
      <c r="K17" s="178">
        <v>0</v>
      </c>
    </row>
    <row r="18" spans="1:11" ht="18.75" customHeight="1" thickBot="1">
      <c r="A18" s="133" t="s">
        <v>841</v>
      </c>
      <c r="B18" s="158">
        <v>1</v>
      </c>
      <c r="C18" s="159">
        <v>179</v>
      </c>
      <c r="D18" s="160">
        <v>146</v>
      </c>
      <c r="E18" s="160">
        <v>607</v>
      </c>
      <c r="F18" s="160">
        <v>1874</v>
      </c>
      <c r="G18" s="160">
        <v>4447</v>
      </c>
      <c r="H18" s="160">
        <v>5858</v>
      </c>
      <c r="I18" s="160">
        <v>6817</v>
      </c>
      <c r="J18" s="160">
        <v>6408</v>
      </c>
      <c r="K18" s="180">
        <v>43</v>
      </c>
    </row>
    <row r="19" spans="1:11" ht="13.5">
      <c r="A19" s="84" t="s">
        <v>280</v>
      </c>
      <c r="B19" s="29"/>
      <c r="C19" s="29"/>
      <c r="D19" s="29"/>
      <c r="E19" s="29"/>
      <c r="F19" s="181"/>
      <c r="G19" s="181"/>
      <c r="H19" s="29"/>
      <c r="I19" s="29"/>
      <c r="J19" s="29"/>
      <c r="K19" s="29"/>
    </row>
    <row r="20" spans="1:11" ht="13.5" customHeight="1">
      <c r="A20" s="84" t="s">
        <v>281</v>
      </c>
      <c r="B20" s="29"/>
      <c r="C20" s="29"/>
      <c r="D20" s="29"/>
      <c r="E20" s="29"/>
      <c r="F20" s="181"/>
      <c r="G20" s="181"/>
      <c r="H20" s="29"/>
      <c r="I20" s="29"/>
      <c r="J20" s="29"/>
      <c r="K20" s="29"/>
    </row>
    <row r="21" spans="1:11" ht="40.5" customHeight="1">
      <c r="A21" s="1337" t="s">
        <v>282</v>
      </c>
      <c r="B21" s="1380"/>
      <c r="C21" s="1380"/>
      <c r="D21" s="1380"/>
      <c r="E21" s="1380"/>
      <c r="F21" s="1380"/>
      <c r="G21" s="1380"/>
      <c r="H21" s="1380"/>
      <c r="I21" s="1380"/>
      <c r="J21" s="1380"/>
      <c r="K21" s="1380"/>
    </row>
    <row r="22" spans="1:11" ht="18.75" customHeight="1">
      <c r="A22" s="84" t="s">
        <v>896</v>
      </c>
      <c r="B22" s="376"/>
      <c r="C22" s="376"/>
      <c r="D22" s="376"/>
      <c r="E22" s="376"/>
      <c r="F22" s="376"/>
      <c r="G22" s="376"/>
      <c r="H22" s="376"/>
      <c r="I22" s="376"/>
      <c r="J22" s="376"/>
      <c r="K22" s="376"/>
    </row>
    <row r="23" spans="1:11" ht="60" customHeight="1" thickBot="1">
      <c r="A23" s="187" t="s">
        <v>903</v>
      </c>
      <c r="B23" s="2"/>
      <c r="C23" s="2"/>
      <c r="D23" s="2"/>
      <c r="E23" s="2"/>
      <c r="F23" s="2"/>
      <c r="G23" s="2"/>
      <c r="H23" s="2"/>
      <c r="I23" s="2"/>
      <c r="J23" s="2"/>
      <c r="K23" s="2"/>
    </row>
    <row r="24" spans="1:11" s="25" customFormat="1" ht="26.25" customHeight="1" thickBot="1">
      <c r="A24" s="120" t="s">
        <v>107</v>
      </c>
      <c r="B24" s="373" t="s">
        <v>108</v>
      </c>
      <c r="C24" s="123" t="s">
        <v>142</v>
      </c>
      <c r="D24" s="123" t="s">
        <v>156</v>
      </c>
      <c r="E24" s="123" t="s">
        <v>157</v>
      </c>
      <c r="F24" s="123" t="s">
        <v>158</v>
      </c>
      <c r="G24" s="123" t="s">
        <v>159</v>
      </c>
      <c r="H24" s="123" t="s">
        <v>160</v>
      </c>
      <c r="I24" s="123" t="s">
        <v>161</v>
      </c>
      <c r="J24" s="123" t="s">
        <v>149</v>
      </c>
      <c r="K24" s="124" t="s">
        <v>150</v>
      </c>
    </row>
    <row r="25" spans="1:11" s="375" customFormat="1" ht="18.75" customHeight="1" thickTop="1">
      <c r="A25" s="183"/>
      <c r="B25" s="374"/>
      <c r="C25" s="128" t="s">
        <v>97</v>
      </c>
      <c r="D25" s="128" t="s">
        <v>97</v>
      </c>
      <c r="E25" s="128" t="s">
        <v>97</v>
      </c>
      <c r="F25" s="128" t="s">
        <v>97</v>
      </c>
      <c r="G25" s="128" t="s">
        <v>97</v>
      </c>
      <c r="H25" s="128" t="s">
        <v>97</v>
      </c>
      <c r="I25" s="128" t="s">
        <v>97</v>
      </c>
      <c r="J25" s="128" t="s">
        <v>97</v>
      </c>
      <c r="K25" s="151" t="s">
        <v>97</v>
      </c>
    </row>
    <row r="26" spans="1:11" ht="18.75" customHeight="1">
      <c r="A26" s="140" t="s">
        <v>847</v>
      </c>
      <c r="B26" s="154">
        <v>1</v>
      </c>
      <c r="C26" s="155">
        <v>183</v>
      </c>
      <c r="D26" s="155">
        <v>155</v>
      </c>
      <c r="E26" s="155">
        <v>623</v>
      </c>
      <c r="F26" s="177">
        <v>2060</v>
      </c>
      <c r="G26" s="177">
        <v>4335</v>
      </c>
      <c r="H26" s="155">
        <v>6071</v>
      </c>
      <c r="I26" s="155">
        <v>7089</v>
      </c>
      <c r="J26" s="155">
        <v>6614</v>
      </c>
      <c r="K26" s="178">
        <v>50</v>
      </c>
    </row>
    <row r="27" spans="1:11" ht="18.75" customHeight="1">
      <c r="A27" s="140" t="s">
        <v>848</v>
      </c>
      <c r="B27" s="154">
        <v>1</v>
      </c>
      <c r="C27" s="155">
        <v>183</v>
      </c>
      <c r="D27" s="155">
        <v>151</v>
      </c>
      <c r="E27" s="155">
        <v>624</v>
      </c>
      <c r="F27" s="177">
        <v>2030</v>
      </c>
      <c r="G27" s="177">
        <v>4325</v>
      </c>
      <c r="H27" s="155">
        <v>6084</v>
      </c>
      <c r="I27" s="155">
        <v>7092</v>
      </c>
      <c r="J27" s="155">
        <v>6641</v>
      </c>
      <c r="K27" s="178">
        <v>50</v>
      </c>
    </row>
    <row r="28" spans="1:11" ht="18.75" customHeight="1">
      <c r="A28" s="140" t="s">
        <v>849</v>
      </c>
      <c r="B28" s="154">
        <v>1</v>
      </c>
      <c r="C28" s="155">
        <v>183</v>
      </c>
      <c r="D28" s="155">
        <v>144</v>
      </c>
      <c r="E28" s="155">
        <v>620</v>
      </c>
      <c r="F28" s="177">
        <v>2010</v>
      </c>
      <c r="G28" s="177">
        <v>4326</v>
      </c>
      <c r="H28" s="155">
        <v>6076</v>
      </c>
      <c r="I28" s="155">
        <v>7045</v>
      </c>
      <c r="J28" s="155">
        <v>6727</v>
      </c>
      <c r="K28" s="178">
        <v>50</v>
      </c>
    </row>
    <row r="29" spans="1:11" ht="18.75" customHeight="1">
      <c r="A29" s="140" t="s">
        <v>850</v>
      </c>
      <c r="B29" s="154">
        <v>1</v>
      </c>
      <c r="C29" s="155">
        <v>182</v>
      </c>
      <c r="D29" s="155">
        <v>143</v>
      </c>
      <c r="E29" s="155">
        <v>616</v>
      </c>
      <c r="F29" s="177">
        <v>1996</v>
      </c>
      <c r="G29" s="177">
        <v>4316</v>
      </c>
      <c r="H29" s="155">
        <v>6045</v>
      </c>
      <c r="I29" s="155">
        <v>7075</v>
      </c>
      <c r="J29" s="155">
        <v>6758</v>
      </c>
      <c r="K29" s="178">
        <v>50</v>
      </c>
    </row>
    <row r="30" spans="1:11" ht="18.75" customHeight="1">
      <c r="A30" s="140" t="s">
        <v>851</v>
      </c>
      <c r="B30" s="154">
        <v>1</v>
      </c>
      <c r="C30" s="155">
        <v>181</v>
      </c>
      <c r="D30" s="155">
        <v>142</v>
      </c>
      <c r="E30" s="155">
        <v>610</v>
      </c>
      <c r="F30" s="177">
        <v>1979</v>
      </c>
      <c r="G30" s="177">
        <v>4294</v>
      </c>
      <c r="H30" s="155">
        <v>5997</v>
      </c>
      <c r="I30" s="155">
        <v>7092</v>
      </c>
      <c r="J30" s="155">
        <v>6835</v>
      </c>
      <c r="K30" s="178">
        <v>50</v>
      </c>
    </row>
    <row r="31" spans="1:11" ht="18.75" customHeight="1" thickBot="1">
      <c r="A31" s="141" t="s">
        <v>1283</v>
      </c>
      <c r="B31" s="159">
        <v>1</v>
      </c>
      <c r="C31" s="160">
        <v>179</v>
      </c>
      <c r="D31" s="160">
        <v>146</v>
      </c>
      <c r="E31" s="160">
        <v>607</v>
      </c>
      <c r="F31" s="179">
        <v>1874</v>
      </c>
      <c r="G31" s="179">
        <v>4447</v>
      </c>
      <c r="H31" s="160">
        <v>5858</v>
      </c>
      <c r="I31" s="160">
        <v>6817</v>
      </c>
      <c r="J31" s="160">
        <v>6408</v>
      </c>
      <c r="K31" s="180">
        <v>43</v>
      </c>
    </row>
    <row r="32" spans="1:7" s="29" customFormat="1" ht="15" customHeight="1">
      <c r="A32" s="84" t="s">
        <v>898</v>
      </c>
      <c r="F32" s="181"/>
      <c r="G32" s="181"/>
    </row>
    <row r="33" spans="1:7" s="29" customFormat="1" ht="15" customHeight="1">
      <c r="A33" s="84" t="s">
        <v>899</v>
      </c>
      <c r="F33" s="181"/>
      <c r="G33" s="181"/>
    </row>
    <row r="34" s="29" customFormat="1" ht="15" customHeight="1">
      <c r="A34" s="84" t="s">
        <v>894</v>
      </c>
    </row>
    <row r="35" s="29" customFormat="1" ht="15" customHeight="1">
      <c r="A35" s="84" t="s">
        <v>904</v>
      </c>
    </row>
    <row r="36" s="29" customFormat="1" ht="15" customHeight="1">
      <c r="A36" s="84" t="s">
        <v>883</v>
      </c>
    </row>
    <row r="37" s="29" customFormat="1" ht="15" customHeight="1">
      <c r="A37" s="84" t="s">
        <v>163</v>
      </c>
    </row>
    <row r="38" s="29" customFormat="1" ht="15" customHeight="1">
      <c r="A38" s="84"/>
    </row>
    <row r="39" s="29" customFormat="1" ht="15" customHeight="1">
      <c r="A39" s="84"/>
    </row>
    <row r="40" s="29" customFormat="1" ht="15" customHeight="1">
      <c r="A40" s="84"/>
    </row>
    <row r="41" s="29" customFormat="1" ht="15" customHeight="1">
      <c r="A41" s="84"/>
    </row>
  </sheetData>
  <sheetProtection/>
  <mergeCells count="3">
    <mergeCell ref="A1:K1"/>
    <mergeCell ref="A2:K2"/>
    <mergeCell ref="A21:K21"/>
  </mergeCells>
  <printOptions/>
  <pageMargins left="0.7874015748031497" right="0.7874015748031497" top="0.5118110236220472" bottom="0.984251968503937" header="0.5118110236220472" footer="0.5118110236220472"/>
  <pageSetup fitToHeight="1" fitToWidth="1"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dimension ref="A1:N102"/>
  <sheetViews>
    <sheetView view="pageBreakPreview" zoomScaleNormal="70" zoomScaleSheetLayoutView="100" zoomScalePageLayoutView="0" workbookViewId="0" topLeftCell="A1">
      <selection activeCell="A1" sqref="A1:N1"/>
    </sheetView>
  </sheetViews>
  <sheetFormatPr defaultColWidth="18.75390625" defaultRowHeight="16.5" customHeight="1"/>
  <cols>
    <col min="1" max="12" width="18.75390625" style="2" customWidth="1"/>
    <col min="13" max="13" width="3.125" style="2" customWidth="1"/>
    <col min="14" max="14" width="17.625" style="2" customWidth="1"/>
    <col min="15" max="16384" width="18.75390625" style="2" customWidth="1"/>
  </cols>
  <sheetData>
    <row r="1" spans="1:14" ht="17.25">
      <c r="A1" s="1286" t="s">
        <v>283</v>
      </c>
      <c r="B1" s="1286"/>
      <c r="C1" s="1286"/>
      <c r="D1" s="1286"/>
      <c r="E1" s="1286"/>
      <c r="F1" s="1286"/>
      <c r="G1" s="1286"/>
      <c r="H1" s="1286"/>
      <c r="I1" s="1286"/>
      <c r="J1" s="1286"/>
      <c r="K1" s="1286"/>
      <c r="L1" s="1286"/>
      <c r="M1" s="1286"/>
      <c r="N1" s="1286"/>
    </row>
    <row r="2" spans="1:14" ht="16.5" customHeight="1">
      <c r="A2" s="1287" t="s">
        <v>284</v>
      </c>
      <c r="B2" s="1287"/>
      <c r="C2" s="1287"/>
      <c r="D2" s="1287"/>
      <c r="E2" s="1287"/>
      <c r="F2" s="1287"/>
      <c r="G2" s="1287"/>
      <c r="H2" s="1287"/>
      <c r="I2" s="1287"/>
      <c r="J2" s="1287"/>
      <c r="K2" s="1287"/>
      <c r="L2" s="1287"/>
      <c r="M2" s="1287"/>
      <c r="N2" s="1287"/>
    </row>
    <row r="3" spans="1:14" ht="16.5" customHeight="1">
      <c r="A3" s="3"/>
      <c r="B3" s="3"/>
      <c r="C3" s="3"/>
      <c r="D3" s="3"/>
      <c r="E3" s="3"/>
      <c r="F3" s="3"/>
      <c r="G3" s="3"/>
      <c r="H3" s="3"/>
      <c r="I3" s="3"/>
      <c r="J3" s="3"/>
      <c r="K3" s="3"/>
      <c r="L3" s="3"/>
      <c r="M3" s="3"/>
      <c r="N3" s="3"/>
    </row>
    <row r="4" spans="1:6" ht="16.5" customHeight="1" thickBot="1">
      <c r="A4" s="2" t="s">
        <v>230</v>
      </c>
      <c r="B4" s="4"/>
      <c r="C4" s="4"/>
      <c r="D4" s="4"/>
      <c r="E4" s="4"/>
      <c r="F4" s="4"/>
    </row>
    <row r="5" spans="1:14" ht="16.5" customHeight="1">
      <c r="A5" s="5"/>
      <c r="B5" s="1288" t="s">
        <v>46</v>
      </c>
      <c r="C5" s="6"/>
      <c r="D5" s="6"/>
      <c r="E5" s="6"/>
      <c r="F5" s="6"/>
      <c r="G5" s="1381" t="s">
        <v>47</v>
      </c>
      <c r="H5" s="1294" t="s">
        <v>48</v>
      </c>
      <c r="I5" s="10"/>
      <c r="J5" s="10"/>
      <c r="K5" s="10"/>
      <c r="L5" s="11"/>
      <c r="M5" s="12"/>
      <c r="N5" s="1297" t="s">
        <v>167</v>
      </c>
    </row>
    <row r="6" spans="1:14" ht="16.5" customHeight="1">
      <c r="A6" s="13"/>
      <c r="B6" s="1289"/>
      <c r="C6" s="1299" t="s">
        <v>50</v>
      </c>
      <c r="D6" s="1301" t="s">
        <v>51</v>
      </c>
      <c r="E6" s="1301" t="s">
        <v>285</v>
      </c>
      <c r="F6" s="1301" t="s">
        <v>286</v>
      </c>
      <c r="G6" s="1382"/>
      <c r="H6" s="1295"/>
      <c r="I6" s="1282" t="s">
        <v>56</v>
      </c>
      <c r="J6" s="15"/>
      <c r="K6" s="16"/>
      <c r="L6" s="1284" t="s">
        <v>57</v>
      </c>
      <c r="M6" s="12"/>
      <c r="N6" s="1298"/>
    </row>
    <row r="7" spans="1:14" ht="16.5" customHeight="1" thickBot="1">
      <c r="A7" s="13"/>
      <c r="B7" s="1290"/>
      <c r="C7" s="1300"/>
      <c r="D7" s="1302"/>
      <c r="E7" s="1307"/>
      <c r="F7" s="1307"/>
      <c r="G7" s="1298"/>
      <c r="H7" s="1296"/>
      <c r="I7" s="1283"/>
      <c r="J7" s="17" t="s">
        <v>58</v>
      </c>
      <c r="K7" s="18" t="s">
        <v>59</v>
      </c>
      <c r="L7" s="1306"/>
      <c r="M7" s="14"/>
      <c r="N7" s="1298"/>
    </row>
    <row r="8" spans="1:14" s="27" customFormat="1" ht="16.5" customHeight="1" thickTop="1">
      <c r="A8" s="19"/>
      <c r="B8" s="20" t="s">
        <v>232</v>
      </c>
      <c r="C8" s="21" t="s">
        <v>232</v>
      </c>
      <c r="D8" s="21" t="s">
        <v>232</v>
      </c>
      <c r="E8" s="21" t="s">
        <v>232</v>
      </c>
      <c r="F8" s="21" t="s">
        <v>232</v>
      </c>
      <c r="G8" s="26" t="s">
        <v>232</v>
      </c>
      <c r="H8" s="20" t="s">
        <v>232</v>
      </c>
      <c r="I8" s="21" t="s">
        <v>232</v>
      </c>
      <c r="J8" s="21" t="s">
        <v>232</v>
      </c>
      <c r="K8" s="22" t="s">
        <v>232</v>
      </c>
      <c r="L8" s="24" t="s">
        <v>232</v>
      </c>
      <c r="M8" s="25"/>
      <c r="N8" s="26" t="s">
        <v>232</v>
      </c>
    </row>
    <row r="9" spans="1:14" ht="16.5" customHeight="1">
      <c r="A9" s="28"/>
      <c r="B9" s="29"/>
      <c r="C9" s="30"/>
      <c r="D9" s="30"/>
      <c r="E9" s="30"/>
      <c r="F9" s="30"/>
      <c r="G9" s="34"/>
      <c r="H9" s="29"/>
      <c r="I9" s="30"/>
      <c r="J9" s="32"/>
      <c r="K9" s="30"/>
      <c r="L9" s="33"/>
      <c r="M9" s="29"/>
      <c r="N9" s="34"/>
    </row>
    <row r="10" spans="1:14" ht="16.5" customHeight="1">
      <c r="A10" s="35" t="s">
        <v>62</v>
      </c>
      <c r="B10" s="77">
        <v>5671831</v>
      </c>
      <c r="C10" s="37">
        <v>53490</v>
      </c>
      <c r="D10" s="37">
        <v>4432111</v>
      </c>
      <c r="E10" s="37">
        <v>1186230</v>
      </c>
      <c r="F10" s="177">
        <v>0</v>
      </c>
      <c r="G10" s="377">
        <v>3000</v>
      </c>
      <c r="H10" s="378">
        <v>435899508</v>
      </c>
      <c r="I10" s="37">
        <v>355308724</v>
      </c>
      <c r="J10" s="37">
        <v>183358112</v>
      </c>
      <c r="K10" s="37">
        <v>171950612</v>
      </c>
      <c r="L10" s="42">
        <v>80590784</v>
      </c>
      <c r="M10" s="43"/>
      <c r="N10" s="44">
        <v>88523895</v>
      </c>
    </row>
    <row r="11" spans="1:14" ht="16.5" customHeight="1">
      <c r="A11" s="35" t="s">
        <v>63</v>
      </c>
      <c r="B11" s="77">
        <v>8680058</v>
      </c>
      <c r="C11" s="37">
        <v>0</v>
      </c>
      <c r="D11" s="37">
        <v>3006890</v>
      </c>
      <c r="E11" s="37">
        <v>5673168</v>
      </c>
      <c r="F11" s="177">
        <v>0</v>
      </c>
      <c r="G11" s="377">
        <v>135286</v>
      </c>
      <c r="H11" s="378">
        <v>449501975</v>
      </c>
      <c r="I11" s="37">
        <v>362939437</v>
      </c>
      <c r="J11" s="37">
        <v>193585108</v>
      </c>
      <c r="K11" s="37">
        <v>169354329</v>
      </c>
      <c r="L11" s="42">
        <v>86562538</v>
      </c>
      <c r="M11" s="43"/>
      <c r="N11" s="44">
        <v>94876909</v>
      </c>
    </row>
    <row r="12" spans="1:14" ht="16.5" customHeight="1">
      <c r="A12" s="35" t="s">
        <v>64</v>
      </c>
      <c r="B12" s="77">
        <v>2882931</v>
      </c>
      <c r="C12" s="37">
        <v>57868</v>
      </c>
      <c r="D12" s="37">
        <v>2825063</v>
      </c>
      <c r="E12" s="37">
        <v>0</v>
      </c>
      <c r="F12" s="177">
        <v>0</v>
      </c>
      <c r="G12" s="377">
        <v>8838247</v>
      </c>
      <c r="H12" s="378">
        <v>517030422</v>
      </c>
      <c r="I12" s="37">
        <v>438736874</v>
      </c>
      <c r="J12" s="37">
        <v>190437453</v>
      </c>
      <c r="K12" s="37">
        <v>248299421</v>
      </c>
      <c r="L12" s="42">
        <v>78293548</v>
      </c>
      <c r="M12" s="43"/>
      <c r="N12" s="44">
        <v>88921593</v>
      </c>
    </row>
    <row r="13" spans="1:14" ht="16.5" customHeight="1">
      <c r="A13" s="35" t="s">
        <v>65</v>
      </c>
      <c r="B13" s="77">
        <v>4274415</v>
      </c>
      <c r="C13" s="37">
        <v>30466</v>
      </c>
      <c r="D13" s="37">
        <v>1579734</v>
      </c>
      <c r="E13" s="37">
        <v>2664215</v>
      </c>
      <c r="F13" s="177">
        <v>0</v>
      </c>
      <c r="G13" s="377">
        <v>608069</v>
      </c>
      <c r="H13" s="378">
        <v>332158429</v>
      </c>
      <c r="I13" s="37">
        <v>272942715</v>
      </c>
      <c r="J13" s="37">
        <v>142280311</v>
      </c>
      <c r="K13" s="37">
        <v>130662404</v>
      </c>
      <c r="L13" s="42">
        <v>59215714</v>
      </c>
      <c r="M13" s="43"/>
      <c r="N13" s="44">
        <v>92087939</v>
      </c>
    </row>
    <row r="14" spans="1:14" ht="16.5" customHeight="1">
      <c r="A14" s="45" t="s">
        <v>840</v>
      </c>
      <c r="B14" s="79">
        <v>6447215</v>
      </c>
      <c r="C14" s="47">
        <v>0</v>
      </c>
      <c r="D14" s="47">
        <v>3152748</v>
      </c>
      <c r="E14" s="47">
        <v>3294467</v>
      </c>
      <c r="F14" s="379">
        <v>0</v>
      </c>
      <c r="G14" s="380">
        <v>36018</v>
      </c>
      <c r="H14" s="381">
        <v>367424737</v>
      </c>
      <c r="I14" s="47">
        <v>304262581</v>
      </c>
      <c r="J14" s="47">
        <v>160517744</v>
      </c>
      <c r="K14" s="47">
        <v>143744837</v>
      </c>
      <c r="L14" s="52">
        <v>63162156</v>
      </c>
      <c r="M14" s="43"/>
      <c r="N14" s="53">
        <v>96826526</v>
      </c>
    </row>
    <row r="15" spans="1:14" ht="16.5" customHeight="1">
      <c r="A15" s="28"/>
      <c r="B15" s="382"/>
      <c r="C15" s="37"/>
      <c r="D15" s="37"/>
      <c r="E15" s="37"/>
      <c r="F15" s="383"/>
      <c r="G15" s="377"/>
      <c r="H15" s="378"/>
      <c r="I15" s="37"/>
      <c r="J15" s="37"/>
      <c r="K15" s="37"/>
      <c r="L15" s="42"/>
      <c r="M15" s="43"/>
      <c r="N15" s="44"/>
    </row>
    <row r="16" spans="1:14" ht="16.5" customHeight="1">
      <c r="A16" s="54" t="s">
        <v>66</v>
      </c>
      <c r="B16" s="36">
        <v>89734</v>
      </c>
      <c r="C16" s="37">
        <v>0</v>
      </c>
      <c r="D16" s="37">
        <v>89734</v>
      </c>
      <c r="E16" s="37">
        <v>0</v>
      </c>
      <c r="F16" s="177">
        <v>0</v>
      </c>
      <c r="G16" s="377">
        <v>12888</v>
      </c>
      <c r="H16" s="378">
        <v>30937274</v>
      </c>
      <c r="I16" s="37">
        <v>26165100</v>
      </c>
      <c r="J16" s="37">
        <v>13063131</v>
      </c>
      <c r="K16" s="37">
        <v>13101969</v>
      </c>
      <c r="L16" s="42">
        <v>4772174</v>
      </c>
      <c r="M16" s="43"/>
      <c r="N16" s="44">
        <v>88921593</v>
      </c>
    </row>
    <row r="17" spans="1:14" ht="16.5" customHeight="1">
      <c r="A17" s="54" t="s">
        <v>67</v>
      </c>
      <c r="B17" s="36">
        <v>0</v>
      </c>
      <c r="C17" s="37">
        <v>0</v>
      </c>
      <c r="D17" s="37">
        <v>0</v>
      </c>
      <c r="E17" s="37">
        <v>0</v>
      </c>
      <c r="F17" s="177">
        <v>0</v>
      </c>
      <c r="G17" s="377">
        <v>15402</v>
      </c>
      <c r="H17" s="378">
        <v>22968495</v>
      </c>
      <c r="I17" s="37">
        <v>18712091</v>
      </c>
      <c r="J17" s="37">
        <v>8598384</v>
      </c>
      <c r="K17" s="37">
        <v>10113707</v>
      </c>
      <c r="L17" s="42">
        <v>4256404</v>
      </c>
      <c r="M17" s="43"/>
      <c r="N17" s="44">
        <v>88906191</v>
      </c>
    </row>
    <row r="18" spans="1:14" ht="16.5" customHeight="1">
      <c r="A18" s="54" t="s">
        <v>68</v>
      </c>
      <c r="B18" s="36">
        <v>0</v>
      </c>
      <c r="C18" s="37">
        <v>0</v>
      </c>
      <c r="D18" s="37">
        <v>0</v>
      </c>
      <c r="E18" s="37">
        <v>0</v>
      </c>
      <c r="F18" s="177">
        <v>0</v>
      </c>
      <c r="G18" s="377">
        <v>15749</v>
      </c>
      <c r="H18" s="378">
        <v>27044229</v>
      </c>
      <c r="I18" s="37">
        <v>22366041</v>
      </c>
      <c r="J18" s="37">
        <v>10019976</v>
      </c>
      <c r="K18" s="37">
        <v>12346065</v>
      </c>
      <c r="L18" s="42">
        <v>4678188</v>
      </c>
      <c r="M18" s="43"/>
      <c r="N18" s="44">
        <v>88890442</v>
      </c>
    </row>
    <row r="19" spans="1:14" ht="16.5" customHeight="1">
      <c r="A19" s="54" t="s">
        <v>69</v>
      </c>
      <c r="B19" s="36">
        <v>99670</v>
      </c>
      <c r="C19" s="37">
        <v>0</v>
      </c>
      <c r="D19" s="37">
        <v>99670</v>
      </c>
      <c r="E19" s="37">
        <v>0</v>
      </c>
      <c r="F19" s="177">
        <v>0</v>
      </c>
      <c r="G19" s="377">
        <v>0</v>
      </c>
      <c r="H19" s="378">
        <v>30108492</v>
      </c>
      <c r="I19" s="37">
        <v>24025304</v>
      </c>
      <c r="J19" s="37">
        <v>11938373</v>
      </c>
      <c r="K19" s="37">
        <v>12086931</v>
      </c>
      <c r="L19" s="42">
        <v>6083188</v>
      </c>
      <c r="M19" s="43"/>
      <c r="N19" s="44">
        <v>88990112</v>
      </c>
    </row>
    <row r="20" spans="1:14" ht="16.5" customHeight="1">
      <c r="A20" s="54" t="s">
        <v>70</v>
      </c>
      <c r="B20" s="36">
        <v>66983</v>
      </c>
      <c r="C20" s="37">
        <v>0</v>
      </c>
      <c r="D20" s="37">
        <v>66983</v>
      </c>
      <c r="E20" s="37">
        <v>0</v>
      </c>
      <c r="F20" s="177">
        <v>0</v>
      </c>
      <c r="G20" s="377">
        <v>0</v>
      </c>
      <c r="H20" s="378">
        <v>23730675</v>
      </c>
      <c r="I20" s="37">
        <v>19286389</v>
      </c>
      <c r="J20" s="37">
        <v>10192902</v>
      </c>
      <c r="K20" s="37">
        <v>9093487</v>
      </c>
      <c r="L20" s="42">
        <v>4444286</v>
      </c>
      <c r="M20" s="43"/>
      <c r="N20" s="44">
        <v>89057095</v>
      </c>
    </row>
    <row r="21" spans="1:14" ht="16.5" customHeight="1">
      <c r="A21" s="54" t="s">
        <v>71</v>
      </c>
      <c r="B21" s="36">
        <v>203122</v>
      </c>
      <c r="C21" s="37">
        <v>30466</v>
      </c>
      <c r="D21" s="37">
        <v>172656</v>
      </c>
      <c r="E21" s="37">
        <v>0</v>
      </c>
      <c r="F21" s="177">
        <v>0</v>
      </c>
      <c r="G21" s="377">
        <v>200598</v>
      </c>
      <c r="H21" s="378">
        <v>29307934</v>
      </c>
      <c r="I21" s="37">
        <v>24322816</v>
      </c>
      <c r="J21" s="37">
        <v>13801985</v>
      </c>
      <c r="K21" s="37">
        <v>10520831</v>
      </c>
      <c r="L21" s="42">
        <v>4985118</v>
      </c>
      <c r="M21" s="43"/>
      <c r="N21" s="44">
        <v>89059619</v>
      </c>
    </row>
    <row r="22" spans="1:14" ht="16.5" customHeight="1">
      <c r="A22" s="54" t="s">
        <v>72</v>
      </c>
      <c r="B22" s="36">
        <v>65123</v>
      </c>
      <c r="C22" s="37">
        <v>0</v>
      </c>
      <c r="D22" s="37">
        <v>65123</v>
      </c>
      <c r="E22" s="37">
        <v>0</v>
      </c>
      <c r="F22" s="177">
        <v>0</v>
      </c>
      <c r="G22" s="377">
        <v>4295</v>
      </c>
      <c r="H22" s="378">
        <v>28430028</v>
      </c>
      <c r="I22" s="37">
        <v>23869712</v>
      </c>
      <c r="J22" s="37">
        <v>13318812</v>
      </c>
      <c r="K22" s="37">
        <v>10550900</v>
      </c>
      <c r="L22" s="42">
        <v>4560316</v>
      </c>
      <c r="M22" s="43"/>
      <c r="N22" s="44">
        <v>89120447</v>
      </c>
    </row>
    <row r="23" spans="1:14" ht="16.5" customHeight="1">
      <c r="A23" s="54" t="s">
        <v>73</v>
      </c>
      <c r="B23" s="36">
        <v>413735</v>
      </c>
      <c r="C23" s="37">
        <v>0</v>
      </c>
      <c r="D23" s="37">
        <v>413735</v>
      </c>
      <c r="E23" s="37">
        <v>0</v>
      </c>
      <c r="F23" s="177">
        <v>0</v>
      </c>
      <c r="G23" s="377">
        <v>69397</v>
      </c>
      <c r="H23" s="378">
        <v>27334350</v>
      </c>
      <c r="I23" s="37">
        <v>21636500</v>
      </c>
      <c r="J23" s="37">
        <v>11453511</v>
      </c>
      <c r="K23" s="37">
        <v>10182989</v>
      </c>
      <c r="L23" s="42">
        <v>5697850</v>
      </c>
      <c r="M23" s="43"/>
      <c r="N23" s="44">
        <v>89464785</v>
      </c>
    </row>
    <row r="24" spans="1:14" ht="16.5" customHeight="1">
      <c r="A24" s="54" t="s">
        <v>74</v>
      </c>
      <c r="B24" s="36">
        <v>464774</v>
      </c>
      <c r="C24" s="37">
        <v>0</v>
      </c>
      <c r="D24" s="37">
        <v>40559</v>
      </c>
      <c r="E24" s="37">
        <v>424215</v>
      </c>
      <c r="F24" s="177">
        <v>0</v>
      </c>
      <c r="G24" s="377">
        <v>4271</v>
      </c>
      <c r="H24" s="378">
        <v>25769591</v>
      </c>
      <c r="I24" s="37">
        <v>21037963</v>
      </c>
      <c r="J24" s="37">
        <v>10300422</v>
      </c>
      <c r="K24" s="37">
        <v>10737541</v>
      </c>
      <c r="L24" s="42">
        <v>4731628</v>
      </c>
      <c r="M24" s="43"/>
      <c r="N24" s="44">
        <v>89925288</v>
      </c>
    </row>
    <row r="25" spans="1:14" ht="16.5" customHeight="1">
      <c r="A25" s="54" t="s">
        <v>75</v>
      </c>
      <c r="B25" s="36">
        <v>344860</v>
      </c>
      <c r="C25" s="37">
        <v>0</v>
      </c>
      <c r="D25" s="37">
        <v>344860</v>
      </c>
      <c r="E25" s="37">
        <v>0</v>
      </c>
      <c r="F25" s="177">
        <v>0</v>
      </c>
      <c r="G25" s="377">
        <v>0</v>
      </c>
      <c r="H25" s="378">
        <v>28596428</v>
      </c>
      <c r="I25" s="37">
        <v>23068324</v>
      </c>
      <c r="J25" s="37">
        <v>11599996</v>
      </c>
      <c r="K25" s="37">
        <v>11468328</v>
      </c>
      <c r="L25" s="42">
        <v>5528104</v>
      </c>
      <c r="M25" s="43"/>
      <c r="N25" s="44">
        <v>90270148</v>
      </c>
    </row>
    <row r="26" spans="1:14" ht="16.5" customHeight="1">
      <c r="A26" s="54" t="s">
        <v>76</v>
      </c>
      <c r="B26" s="36">
        <v>45435</v>
      </c>
      <c r="C26" s="37">
        <v>0</v>
      </c>
      <c r="D26" s="37">
        <v>45435</v>
      </c>
      <c r="E26" s="37">
        <v>0</v>
      </c>
      <c r="F26" s="177">
        <v>0</v>
      </c>
      <c r="G26" s="377">
        <v>0</v>
      </c>
      <c r="H26" s="378">
        <v>24122284</v>
      </c>
      <c r="I26" s="37">
        <v>19765362</v>
      </c>
      <c r="J26" s="37">
        <v>10732130</v>
      </c>
      <c r="K26" s="37">
        <v>9033232</v>
      </c>
      <c r="L26" s="42">
        <v>4356922</v>
      </c>
      <c r="M26" s="43"/>
      <c r="N26" s="44">
        <v>90315583</v>
      </c>
    </row>
    <row r="27" spans="1:14" ht="16.5" customHeight="1">
      <c r="A27" s="54" t="s">
        <v>77</v>
      </c>
      <c r="B27" s="36">
        <v>231328</v>
      </c>
      <c r="C27" s="37">
        <v>0</v>
      </c>
      <c r="D27" s="37">
        <v>231328</v>
      </c>
      <c r="E27" s="37">
        <v>0</v>
      </c>
      <c r="F27" s="177">
        <v>0</v>
      </c>
      <c r="G27" s="377">
        <v>298357</v>
      </c>
      <c r="H27" s="378">
        <v>27584351</v>
      </c>
      <c r="I27" s="37">
        <v>23538983</v>
      </c>
      <c r="J27" s="37">
        <v>13259830</v>
      </c>
      <c r="K27" s="37">
        <v>10279153</v>
      </c>
      <c r="L27" s="42">
        <v>4045368</v>
      </c>
      <c r="M27" s="43"/>
      <c r="N27" s="44">
        <v>90248554</v>
      </c>
    </row>
    <row r="28" spans="1:14" ht="16.5" customHeight="1">
      <c r="A28" s="54" t="s">
        <v>78</v>
      </c>
      <c r="B28" s="36">
        <v>2339385</v>
      </c>
      <c r="C28" s="37">
        <v>0</v>
      </c>
      <c r="D28" s="37">
        <v>99385</v>
      </c>
      <c r="E28" s="37">
        <v>2240000</v>
      </c>
      <c r="F28" s="177">
        <v>0</v>
      </c>
      <c r="G28" s="377">
        <v>0</v>
      </c>
      <c r="H28" s="378">
        <v>37161572</v>
      </c>
      <c r="I28" s="37">
        <v>31313230</v>
      </c>
      <c r="J28" s="37">
        <v>17063990</v>
      </c>
      <c r="K28" s="37">
        <v>14249240</v>
      </c>
      <c r="L28" s="42">
        <v>5848342</v>
      </c>
      <c r="M28" s="43"/>
      <c r="N28" s="44">
        <v>92087939</v>
      </c>
    </row>
    <row r="29" spans="1:14" ht="16.5" customHeight="1">
      <c r="A29" s="54" t="s">
        <v>67</v>
      </c>
      <c r="B29" s="36">
        <v>95200</v>
      </c>
      <c r="C29" s="37">
        <v>0</v>
      </c>
      <c r="D29" s="37">
        <v>95200</v>
      </c>
      <c r="E29" s="37">
        <v>0</v>
      </c>
      <c r="F29" s="177">
        <v>0</v>
      </c>
      <c r="G29" s="377">
        <v>0</v>
      </c>
      <c r="H29" s="378">
        <v>27146572</v>
      </c>
      <c r="I29" s="37">
        <v>22296358</v>
      </c>
      <c r="J29" s="37">
        <v>10618434</v>
      </c>
      <c r="K29" s="37">
        <v>11677924</v>
      </c>
      <c r="L29" s="42">
        <v>4850214</v>
      </c>
      <c r="M29" s="43"/>
      <c r="N29" s="44">
        <v>92183139</v>
      </c>
    </row>
    <row r="30" spans="1:14" ht="16.5" customHeight="1">
      <c r="A30" s="54" t="s">
        <v>68</v>
      </c>
      <c r="B30" s="36">
        <v>215445</v>
      </c>
      <c r="C30" s="37">
        <v>0</v>
      </c>
      <c r="D30" s="37">
        <v>215445</v>
      </c>
      <c r="E30" s="37">
        <v>0</v>
      </c>
      <c r="F30" s="177">
        <v>0</v>
      </c>
      <c r="G30" s="377">
        <v>5118</v>
      </c>
      <c r="H30" s="378">
        <v>22940993</v>
      </c>
      <c r="I30" s="37">
        <v>18690809</v>
      </c>
      <c r="J30" s="37">
        <v>10029603</v>
      </c>
      <c r="K30" s="37">
        <v>8661206</v>
      </c>
      <c r="L30" s="42">
        <v>4250184</v>
      </c>
      <c r="M30" s="43"/>
      <c r="N30" s="44">
        <v>92393466</v>
      </c>
    </row>
    <row r="31" spans="1:14" ht="16.5" customHeight="1">
      <c r="A31" s="54" t="s">
        <v>69</v>
      </c>
      <c r="B31" s="36">
        <v>266901</v>
      </c>
      <c r="C31" s="37">
        <v>0</v>
      </c>
      <c r="D31" s="37">
        <v>266901</v>
      </c>
      <c r="E31" s="37">
        <v>0</v>
      </c>
      <c r="F31" s="177">
        <v>0</v>
      </c>
      <c r="G31" s="377">
        <v>0</v>
      </c>
      <c r="H31" s="378">
        <v>30508785</v>
      </c>
      <c r="I31" s="37">
        <v>25183879</v>
      </c>
      <c r="J31" s="37">
        <v>13647152</v>
      </c>
      <c r="K31" s="37">
        <v>11536727</v>
      </c>
      <c r="L31" s="42">
        <v>5324906</v>
      </c>
      <c r="M31" s="43"/>
      <c r="N31" s="44">
        <v>92660367</v>
      </c>
    </row>
    <row r="32" spans="1:14" ht="16.5" customHeight="1">
      <c r="A32" s="54" t="s">
        <v>70</v>
      </c>
      <c r="B32" s="36">
        <v>750642</v>
      </c>
      <c r="C32" s="37">
        <v>0</v>
      </c>
      <c r="D32" s="37">
        <v>750642</v>
      </c>
      <c r="E32" s="37">
        <v>0</v>
      </c>
      <c r="F32" s="177">
        <v>0</v>
      </c>
      <c r="G32" s="377">
        <v>0</v>
      </c>
      <c r="H32" s="378">
        <v>30318110</v>
      </c>
      <c r="I32" s="37">
        <v>25518070</v>
      </c>
      <c r="J32" s="37">
        <v>13692762</v>
      </c>
      <c r="K32" s="37">
        <v>11825308</v>
      </c>
      <c r="L32" s="42">
        <v>4800040</v>
      </c>
      <c r="M32" s="43"/>
      <c r="N32" s="44">
        <v>93411009</v>
      </c>
    </row>
    <row r="33" spans="1:14" ht="16.5" customHeight="1">
      <c r="A33" s="54" t="s">
        <v>71</v>
      </c>
      <c r="B33" s="36">
        <v>619185</v>
      </c>
      <c r="C33" s="37">
        <v>0</v>
      </c>
      <c r="D33" s="37">
        <v>619185</v>
      </c>
      <c r="E33" s="37">
        <v>0</v>
      </c>
      <c r="F33" s="177">
        <v>0</v>
      </c>
      <c r="G33" s="377">
        <v>0</v>
      </c>
      <c r="H33" s="378">
        <v>40115320</v>
      </c>
      <c r="I33" s="37">
        <v>33905488</v>
      </c>
      <c r="J33" s="37">
        <v>18004337</v>
      </c>
      <c r="K33" s="37">
        <v>15901151</v>
      </c>
      <c r="L33" s="42">
        <v>6209832</v>
      </c>
      <c r="M33" s="43"/>
      <c r="N33" s="44">
        <v>94030194</v>
      </c>
    </row>
    <row r="34" spans="1:14" ht="16.5" customHeight="1">
      <c r="A34" s="54" t="s">
        <v>72</v>
      </c>
      <c r="B34" s="36">
        <v>216590</v>
      </c>
      <c r="C34" s="37">
        <v>0</v>
      </c>
      <c r="D34" s="37">
        <v>216590</v>
      </c>
      <c r="E34" s="37">
        <v>0</v>
      </c>
      <c r="F34" s="177">
        <v>0</v>
      </c>
      <c r="G34" s="377">
        <v>0</v>
      </c>
      <c r="H34" s="378">
        <v>34797675</v>
      </c>
      <c r="I34" s="37">
        <v>29961465</v>
      </c>
      <c r="J34" s="37">
        <v>16055828</v>
      </c>
      <c r="K34" s="37">
        <v>13905637</v>
      </c>
      <c r="L34" s="42">
        <v>4836210</v>
      </c>
      <c r="M34" s="43"/>
      <c r="N34" s="44">
        <v>94246784</v>
      </c>
    </row>
    <row r="35" spans="1:14" ht="16.5" customHeight="1">
      <c r="A35" s="54" t="s">
        <v>73</v>
      </c>
      <c r="B35" s="36">
        <v>141447</v>
      </c>
      <c r="C35" s="37">
        <v>0</v>
      </c>
      <c r="D35" s="37">
        <v>141447</v>
      </c>
      <c r="E35" s="37">
        <v>0</v>
      </c>
      <c r="F35" s="177">
        <v>0</v>
      </c>
      <c r="G35" s="377">
        <v>0</v>
      </c>
      <c r="H35" s="378">
        <v>28816561</v>
      </c>
      <c r="I35" s="37">
        <v>23578137</v>
      </c>
      <c r="J35" s="37">
        <v>12200231</v>
      </c>
      <c r="K35" s="37">
        <v>11377906</v>
      </c>
      <c r="L35" s="42">
        <v>5238424</v>
      </c>
      <c r="M35" s="43"/>
      <c r="N35" s="44">
        <v>94388231</v>
      </c>
    </row>
    <row r="36" spans="1:14" ht="16.5" customHeight="1">
      <c r="A36" s="54" t="s">
        <v>74</v>
      </c>
      <c r="B36" s="36">
        <v>3511320</v>
      </c>
      <c r="C36" s="37">
        <v>0</v>
      </c>
      <c r="D36" s="37">
        <v>216853</v>
      </c>
      <c r="E36" s="37">
        <v>3294467</v>
      </c>
      <c r="F36" s="177">
        <v>0</v>
      </c>
      <c r="G36" s="377">
        <v>0</v>
      </c>
      <c r="H36" s="378">
        <v>26917633</v>
      </c>
      <c r="I36" s="37">
        <v>22448335</v>
      </c>
      <c r="J36" s="37">
        <v>12200170</v>
      </c>
      <c r="K36" s="37">
        <v>10248165</v>
      </c>
      <c r="L36" s="42">
        <v>4469298</v>
      </c>
      <c r="M36" s="43"/>
      <c r="N36" s="44">
        <v>96226941</v>
      </c>
    </row>
    <row r="37" spans="1:14" ht="16.5" customHeight="1">
      <c r="A37" s="54" t="s">
        <v>75</v>
      </c>
      <c r="B37" s="36">
        <v>70550</v>
      </c>
      <c r="C37" s="37">
        <v>0</v>
      </c>
      <c r="D37" s="37">
        <v>70550</v>
      </c>
      <c r="E37" s="37">
        <v>0</v>
      </c>
      <c r="F37" s="177">
        <v>0</v>
      </c>
      <c r="G37" s="377">
        <v>0</v>
      </c>
      <c r="H37" s="378">
        <v>27088210</v>
      </c>
      <c r="I37" s="37">
        <v>21992970</v>
      </c>
      <c r="J37" s="37">
        <v>10928677</v>
      </c>
      <c r="K37" s="37">
        <v>11064293</v>
      </c>
      <c r="L37" s="42">
        <v>5095240</v>
      </c>
      <c r="M37" s="43"/>
      <c r="N37" s="44">
        <v>96297491</v>
      </c>
    </row>
    <row r="38" spans="1:14" ht="16.5" customHeight="1">
      <c r="A38" s="54" t="s">
        <v>203</v>
      </c>
      <c r="B38" s="36">
        <v>11850</v>
      </c>
      <c r="C38" s="37">
        <v>0</v>
      </c>
      <c r="D38" s="37">
        <v>11850</v>
      </c>
      <c r="E38" s="37">
        <v>0</v>
      </c>
      <c r="F38" s="177">
        <v>0</v>
      </c>
      <c r="G38" s="377">
        <v>3300</v>
      </c>
      <c r="H38" s="378">
        <v>23707253</v>
      </c>
      <c r="I38" s="37">
        <v>19560195</v>
      </c>
      <c r="J38" s="37">
        <v>10061946</v>
      </c>
      <c r="K38" s="37">
        <v>9498249</v>
      </c>
      <c r="L38" s="42">
        <v>4147058</v>
      </c>
      <c r="M38" s="43"/>
      <c r="N38" s="44">
        <v>96306041</v>
      </c>
    </row>
    <row r="39" spans="1:14" ht="16.5" customHeight="1">
      <c r="A39" s="54" t="s">
        <v>77</v>
      </c>
      <c r="B39" s="36">
        <v>445509</v>
      </c>
      <c r="C39" s="37">
        <v>0</v>
      </c>
      <c r="D39" s="37">
        <v>445509</v>
      </c>
      <c r="E39" s="37">
        <v>0</v>
      </c>
      <c r="F39" s="177">
        <v>0</v>
      </c>
      <c r="G39" s="377">
        <v>27600</v>
      </c>
      <c r="H39" s="378">
        <v>32767151</v>
      </c>
      <c r="I39" s="37">
        <v>26989577</v>
      </c>
      <c r="J39" s="37">
        <v>14443718</v>
      </c>
      <c r="K39" s="37">
        <v>12545859</v>
      </c>
      <c r="L39" s="42">
        <v>5777574</v>
      </c>
      <c r="M39" s="43"/>
      <c r="N39" s="44">
        <v>96723950</v>
      </c>
    </row>
    <row r="40" spans="1:14" ht="16.5" customHeight="1" thickBot="1">
      <c r="A40" s="58" t="s">
        <v>78</v>
      </c>
      <c r="B40" s="59">
        <v>102576</v>
      </c>
      <c r="C40" s="60">
        <v>0</v>
      </c>
      <c r="D40" s="60">
        <v>102576</v>
      </c>
      <c r="E40" s="60">
        <v>0</v>
      </c>
      <c r="F40" s="179">
        <v>0</v>
      </c>
      <c r="G40" s="384">
        <v>0</v>
      </c>
      <c r="H40" s="385">
        <v>42300474</v>
      </c>
      <c r="I40" s="60">
        <v>34137298</v>
      </c>
      <c r="J40" s="60">
        <v>18634886</v>
      </c>
      <c r="K40" s="60">
        <v>15502412</v>
      </c>
      <c r="L40" s="65">
        <v>8163176</v>
      </c>
      <c r="M40" s="43"/>
      <c r="N40" s="66">
        <v>96826526</v>
      </c>
    </row>
    <row r="41" spans="1:14" s="29" customFormat="1" ht="13.5" customHeight="1">
      <c r="A41" s="67" t="s">
        <v>287</v>
      </c>
      <c r="B41" s="354"/>
      <c r="C41" s="354"/>
      <c r="D41" s="354"/>
      <c r="E41" s="354"/>
      <c r="F41" s="354"/>
      <c r="G41" s="355"/>
      <c r="H41" s="355"/>
      <c r="I41" s="354"/>
      <c r="J41" s="354"/>
      <c r="K41" s="354"/>
      <c r="L41" s="354"/>
      <c r="M41" s="355"/>
      <c r="N41" s="354"/>
    </row>
    <row r="42" spans="1:9" s="29" customFormat="1" ht="13.5" customHeight="1">
      <c r="A42" s="67" t="s">
        <v>288</v>
      </c>
      <c r="H42" s="355"/>
      <c r="I42" s="355"/>
    </row>
    <row r="43" s="29" customFormat="1" ht="13.5" customHeight="1">
      <c r="A43" s="67" t="s">
        <v>216</v>
      </c>
    </row>
    <row r="44" s="29" customFormat="1" ht="13.5" customHeight="1">
      <c r="A44" s="67" t="s">
        <v>289</v>
      </c>
    </row>
    <row r="45" s="29" customFormat="1" ht="13.5" customHeight="1">
      <c r="A45" s="67" t="s">
        <v>218</v>
      </c>
    </row>
    <row r="46" s="29" customFormat="1" ht="13.5" customHeight="1">
      <c r="A46" s="67" t="s">
        <v>183</v>
      </c>
    </row>
    <row r="47" spans="1:14" ht="17.25" customHeight="1">
      <c r="A47" s="1286" t="s">
        <v>290</v>
      </c>
      <c r="B47" s="1286"/>
      <c r="C47" s="1286"/>
      <c r="D47" s="1286"/>
      <c r="E47" s="1286"/>
      <c r="F47" s="1286"/>
      <c r="G47" s="1286"/>
      <c r="H47" s="1286"/>
      <c r="I47" s="1286"/>
      <c r="J47" s="1286"/>
      <c r="K47" s="1286"/>
      <c r="L47" s="1286"/>
      <c r="M47" s="1286"/>
      <c r="N47" s="1286"/>
    </row>
    <row r="48" spans="1:14" ht="16.5" customHeight="1">
      <c r="A48" s="1287" t="s">
        <v>291</v>
      </c>
      <c r="B48" s="1287"/>
      <c r="C48" s="1287"/>
      <c r="D48" s="1287"/>
      <c r="E48" s="1287"/>
      <c r="F48" s="1287"/>
      <c r="G48" s="1287"/>
      <c r="H48" s="1287"/>
      <c r="I48" s="1287"/>
      <c r="J48" s="1287"/>
      <c r="K48" s="1287"/>
      <c r="L48" s="1287"/>
      <c r="M48" s="1287"/>
      <c r="N48" s="1287"/>
    </row>
    <row r="49" spans="1:14" ht="16.5" customHeight="1">
      <c r="A49" s="3"/>
      <c r="B49" s="3"/>
      <c r="C49" s="3"/>
      <c r="D49" s="3"/>
      <c r="E49" s="3"/>
      <c r="F49" s="3"/>
      <c r="G49" s="3"/>
      <c r="H49" s="3"/>
      <c r="I49" s="3"/>
      <c r="J49" s="3"/>
      <c r="K49" s="3"/>
      <c r="L49" s="3"/>
      <c r="M49" s="3"/>
      <c r="N49" s="3"/>
    </row>
    <row r="50" spans="1:14" ht="16.5" customHeight="1" thickBot="1">
      <c r="A50" s="2" t="s">
        <v>44</v>
      </c>
      <c r="B50" s="4"/>
      <c r="C50" s="4"/>
      <c r="D50" s="4"/>
      <c r="E50" s="4"/>
      <c r="F50" s="4"/>
      <c r="G50" s="4"/>
      <c r="H50" s="4"/>
      <c r="I50" s="4"/>
      <c r="J50" s="4"/>
      <c r="K50" s="4"/>
      <c r="L50" s="4"/>
      <c r="N50" s="2" t="s">
        <v>45</v>
      </c>
    </row>
    <row r="51" spans="1:14" ht="16.5" customHeight="1">
      <c r="A51" s="5"/>
      <c r="B51" s="1288" t="s">
        <v>46</v>
      </c>
      <c r="C51" s="6"/>
      <c r="D51" s="6"/>
      <c r="E51" s="6"/>
      <c r="F51" s="6"/>
      <c r="G51" s="1291" t="s">
        <v>47</v>
      </c>
      <c r="H51" s="1309" t="s">
        <v>48</v>
      </c>
      <c r="I51" s="10"/>
      <c r="J51" s="10"/>
      <c r="K51" s="10"/>
      <c r="L51" s="11"/>
      <c r="M51" s="12"/>
      <c r="N51" s="1297" t="s">
        <v>49</v>
      </c>
    </row>
    <row r="52" spans="1:14" ht="16.5" customHeight="1">
      <c r="A52" s="13"/>
      <c r="B52" s="1289"/>
      <c r="C52" s="1299" t="s">
        <v>50</v>
      </c>
      <c r="D52" s="1301" t="s">
        <v>51</v>
      </c>
      <c r="E52" s="1301" t="s">
        <v>285</v>
      </c>
      <c r="F52" s="1301" t="s">
        <v>286</v>
      </c>
      <c r="G52" s="1292"/>
      <c r="H52" s="1293"/>
      <c r="I52" s="1282" t="s">
        <v>56</v>
      </c>
      <c r="J52" s="15"/>
      <c r="K52" s="73"/>
      <c r="L52" s="1284" t="s">
        <v>57</v>
      </c>
      <c r="M52" s="12"/>
      <c r="N52" s="1298"/>
    </row>
    <row r="53" spans="1:14" ht="16.5" customHeight="1" thickBot="1">
      <c r="A53" s="74"/>
      <c r="B53" s="1290"/>
      <c r="C53" s="1300"/>
      <c r="D53" s="1302"/>
      <c r="E53" s="1307"/>
      <c r="F53" s="1307"/>
      <c r="G53" s="1293"/>
      <c r="H53" s="1310"/>
      <c r="I53" s="1283"/>
      <c r="J53" s="17" t="s">
        <v>58</v>
      </c>
      <c r="K53" s="75" t="s">
        <v>59</v>
      </c>
      <c r="L53" s="1285"/>
      <c r="M53" s="14"/>
      <c r="N53" s="1298"/>
    </row>
    <row r="54" spans="1:14" ht="16.5" customHeight="1" thickTop="1">
      <c r="A54" s="76"/>
      <c r="B54" s="20" t="s">
        <v>60</v>
      </c>
      <c r="C54" s="22" t="s">
        <v>60</v>
      </c>
      <c r="D54" s="22" t="s">
        <v>60</v>
      </c>
      <c r="E54" s="22" t="s">
        <v>60</v>
      </c>
      <c r="F54" s="22" t="s">
        <v>60</v>
      </c>
      <c r="G54" s="23" t="s">
        <v>60</v>
      </c>
      <c r="H54" s="23" t="s">
        <v>60</v>
      </c>
      <c r="I54" s="22" t="s">
        <v>60</v>
      </c>
      <c r="J54" s="22" t="s">
        <v>60</v>
      </c>
      <c r="K54" s="22" t="s">
        <v>60</v>
      </c>
      <c r="L54" s="24" t="s">
        <v>60</v>
      </c>
      <c r="M54" s="27"/>
      <c r="N54" s="26" t="s">
        <v>61</v>
      </c>
    </row>
    <row r="55" spans="1:14" ht="16.5" customHeight="1">
      <c r="A55" s="28"/>
      <c r="B55" s="29"/>
      <c r="C55" s="30"/>
      <c r="D55" s="30"/>
      <c r="E55" s="30"/>
      <c r="F55" s="30"/>
      <c r="G55" s="31"/>
      <c r="H55" s="31"/>
      <c r="I55" s="30"/>
      <c r="J55" s="32"/>
      <c r="K55" s="32"/>
      <c r="L55" s="33"/>
      <c r="N55" s="34"/>
    </row>
    <row r="56" spans="1:14" ht="16.5" customHeight="1">
      <c r="A56" s="35" t="s">
        <v>62</v>
      </c>
      <c r="B56" s="77">
        <v>233</v>
      </c>
      <c r="C56" s="37">
        <v>2</v>
      </c>
      <c r="D56" s="37">
        <v>77</v>
      </c>
      <c r="E56" s="37">
        <v>154</v>
      </c>
      <c r="F56" s="177">
        <v>0</v>
      </c>
      <c r="G56" s="39">
        <v>1</v>
      </c>
      <c r="H56" s="39">
        <v>3399756</v>
      </c>
      <c r="I56" s="37">
        <v>2772734</v>
      </c>
      <c r="J56" s="37">
        <v>1636842</v>
      </c>
      <c r="K56" s="37">
        <v>1135892</v>
      </c>
      <c r="L56" s="42">
        <v>627022</v>
      </c>
      <c r="M56" s="268"/>
      <c r="N56" s="44">
        <v>71</v>
      </c>
    </row>
    <row r="57" spans="1:14" ht="16.5" customHeight="1">
      <c r="A57" s="35" t="s">
        <v>63</v>
      </c>
      <c r="B57" s="77">
        <v>836</v>
      </c>
      <c r="C57" s="37">
        <v>0</v>
      </c>
      <c r="D57" s="37">
        <v>55</v>
      </c>
      <c r="E57" s="37">
        <v>781</v>
      </c>
      <c r="F57" s="177">
        <v>0</v>
      </c>
      <c r="G57" s="39">
        <v>4</v>
      </c>
      <c r="H57" s="39">
        <v>3414949</v>
      </c>
      <c r="I57" s="37">
        <v>2771720</v>
      </c>
      <c r="J57" s="37">
        <v>1639036</v>
      </c>
      <c r="K57" s="37">
        <v>1132684</v>
      </c>
      <c r="L57" s="42">
        <v>643229</v>
      </c>
      <c r="M57" s="268"/>
      <c r="N57" s="44">
        <v>68</v>
      </c>
    </row>
    <row r="58" spans="1:14" ht="16.5" customHeight="1">
      <c r="A58" s="35" t="s">
        <v>64</v>
      </c>
      <c r="B58" s="77">
        <v>78</v>
      </c>
      <c r="C58" s="37">
        <v>1</v>
      </c>
      <c r="D58" s="37">
        <v>77</v>
      </c>
      <c r="E58" s="37">
        <v>0</v>
      </c>
      <c r="F58" s="177">
        <v>0</v>
      </c>
      <c r="G58" s="39">
        <v>85</v>
      </c>
      <c r="H58" s="39">
        <v>3139910</v>
      </c>
      <c r="I58" s="37">
        <v>2474737</v>
      </c>
      <c r="J58" s="37">
        <v>1397392</v>
      </c>
      <c r="K58" s="37">
        <v>1077345</v>
      </c>
      <c r="L58" s="42">
        <v>665173</v>
      </c>
      <c r="M58" s="268"/>
      <c r="N58" s="44">
        <v>68</v>
      </c>
    </row>
    <row r="59" spans="1:14" ht="16.5" customHeight="1">
      <c r="A59" s="35" t="s">
        <v>65</v>
      </c>
      <c r="B59" s="77">
        <v>486</v>
      </c>
      <c r="C59" s="37">
        <v>1</v>
      </c>
      <c r="D59" s="37">
        <v>47</v>
      </c>
      <c r="E59" s="37">
        <v>438</v>
      </c>
      <c r="F59" s="177">
        <v>0</v>
      </c>
      <c r="G59" s="39">
        <v>121</v>
      </c>
      <c r="H59" s="39">
        <v>3103422</v>
      </c>
      <c r="I59" s="37">
        <v>2463910</v>
      </c>
      <c r="J59" s="37">
        <v>1429333</v>
      </c>
      <c r="K59" s="37">
        <v>1034577</v>
      </c>
      <c r="L59" s="42">
        <v>639512</v>
      </c>
      <c r="M59" s="268"/>
      <c r="N59" s="44">
        <v>65</v>
      </c>
    </row>
    <row r="60" spans="1:14" ht="16.5" customHeight="1">
      <c r="A60" s="45" t="s">
        <v>840</v>
      </c>
      <c r="B60" s="79">
        <v>482</v>
      </c>
      <c r="C60" s="47">
        <v>0</v>
      </c>
      <c r="D60" s="47">
        <v>47</v>
      </c>
      <c r="E60" s="47">
        <v>435</v>
      </c>
      <c r="F60" s="379">
        <v>0</v>
      </c>
      <c r="G60" s="49">
        <v>3</v>
      </c>
      <c r="H60" s="49">
        <v>3011316</v>
      </c>
      <c r="I60" s="47">
        <v>2401382</v>
      </c>
      <c r="J60" s="47">
        <v>1430222</v>
      </c>
      <c r="K60" s="47">
        <v>971160</v>
      </c>
      <c r="L60" s="52">
        <v>609934</v>
      </c>
      <c r="M60" s="268"/>
      <c r="N60" s="53">
        <v>63</v>
      </c>
    </row>
    <row r="61" spans="1:14" ht="16.5" customHeight="1">
      <c r="A61" s="386"/>
      <c r="B61" s="382"/>
      <c r="C61" s="37"/>
      <c r="D61" s="37"/>
      <c r="E61" s="37"/>
      <c r="F61" s="387"/>
      <c r="G61" s="39"/>
      <c r="H61" s="388"/>
      <c r="I61" s="389"/>
      <c r="J61" s="390"/>
      <c r="K61" s="390"/>
      <c r="L61" s="391"/>
      <c r="M61" s="268"/>
      <c r="N61" s="44"/>
    </row>
    <row r="62" spans="1:14" ht="16.5" customHeight="1">
      <c r="A62" s="54" t="s">
        <v>66</v>
      </c>
      <c r="B62" s="77">
        <v>7</v>
      </c>
      <c r="C62" s="37">
        <v>0</v>
      </c>
      <c r="D62" s="37">
        <v>7</v>
      </c>
      <c r="E62" s="37">
        <v>0</v>
      </c>
      <c r="F62" s="177">
        <v>0</v>
      </c>
      <c r="G62" s="39">
        <v>1</v>
      </c>
      <c r="H62" s="39">
        <v>268057</v>
      </c>
      <c r="I62" s="37">
        <v>213153</v>
      </c>
      <c r="J62" s="37">
        <v>120945</v>
      </c>
      <c r="K62" s="37">
        <v>92208</v>
      </c>
      <c r="L62" s="42">
        <v>54904</v>
      </c>
      <c r="M62" s="268"/>
      <c r="N62" s="44">
        <v>68</v>
      </c>
    </row>
    <row r="63" spans="1:14" ht="16.5" customHeight="1">
      <c r="A63" s="54" t="s">
        <v>67</v>
      </c>
      <c r="B63" s="77">
        <v>0</v>
      </c>
      <c r="C63" s="37">
        <v>0</v>
      </c>
      <c r="D63" s="37">
        <v>0</v>
      </c>
      <c r="E63" s="37">
        <v>0</v>
      </c>
      <c r="F63" s="177">
        <v>0</v>
      </c>
      <c r="G63" s="39">
        <v>1</v>
      </c>
      <c r="H63" s="39">
        <v>234755</v>
      </c>
      <c r="I63" s="37">
        <v>184548</v>
      </c>
      <c r="J63" s="37">
        <v>104248</v>
      </c>
      <c r="K63" s="37">
        <v>80300</v>
      </c>
      <c r="L63" s="42">
        <v>50207</v>
      </c>
      <c r="M63" s="268"/>
      <c r="N63" s="44">
        <v>68</v>
      </c>
    </row>
    <row r="64" spans="1:14" ht="16.5" customHeight="1">
      <c r="A64" s="54" t="s">
        <v>68</v>
      </c>
      <c r="B64" s="77">
        <v>0</v>
      </c>
      <c r="C64" s="37">
        <v>0</v>
      </c>
      <c r="D64" s="37">
        <v>0</v>
      </c>
      <c r="E64" s="37">
        <v>0</v>
      </c>
      <c r="F64" s="177">
        <v>0</v>
      </c>
      <c r="G64" s="39">
        <v>2</v>
      </c>
      <c r="H64" s="39">
        <v>239881</v>
      </c>
      <c r="I64" s="37">
        <v>190715</v>
      </c>
      <c r="J64" s="37">
        <v>109142</v>
      </c>
      <c r="K64" s="37">
        <v>81573</v>
      </c>
      <c r="L64" s="42">
        <v>49166</v>
      </c>
      <c r="M64" s="268"/>
      <c r="N64" s="44">
        <v>68</v>
      </c>
    </row>
    <row r="65" spans="1:14" ht="16.5" customHeight="1">
      <c r="A65" s="54" t="s">
        <v>69</v>
      </c>
      <c r="B65" s="77">
        <v>4</v>
      </c>
      <c r="C65" s="37">
        <v>0</v>
      </c>
      <c r="D65" s="37">
        <v>4</v>
      </c>
      <c r="E65" s="37">
        <v>0</v>
      </c>
      <c r="F65" s="177">
        <v>0</v>
      </c>
      <c r="G65" s="39">
        <v>0</v>
      </c>
      <c r="H65" s="39">
        <v>303060</v>
      </c>
      <c r="I65" s="37">
        <v>241647</v>
      </c>
      <c r="J65" s="37">
        <v>142390</v>
      </c>
      <c r="K65" s="37">
        <v>99257</v>
      </c>
      <c r="L65" s="42">
        <v>61413</v>
      </c>
      <c r="M65" s="268"/>
      <c r="N65" s="44">
        <v>68</v>
      </c>
    </row>
    <row r="66" spans="1:14" ht="16.5" customHeight="1">
      <c r="A66" s="54" t="s">
        <v>70</v>
      </c>
      <c r="B66" s="77">
        <v>3</v>
      </c>
      <c r="C66" s="37">
        <v>0</v>
      </c>
      <c r="D66" s="37">
        <v>3</v>
      </c>
      <c r="E66" s="37">
        <v>0</v>
      </c>
      <c r="F66" s="177">
        <v>0</v>
      </c>
      <c r="G66" s="39">
        <v>0</v>
      </c>
      <c r="H66" s="39">
        <v>244667</v>
      </c>
      <c r="I66" s="37">
        <v>194139</v>
      </c>
      <c r="J66" s="37">
        <v>112073</v>
      </c>
      <c r="K66" s="37">
        <v>82066</v>
      </c>
      <c r="L66" s="42">
        <v>50528</v>
      </c>
      <c r="M66" s="268"/>
      <c r="N66" s="44">
        <v>68</v>
      </c>
    </row>
    <row r="67" spans="1:14" ht="16.5" customHeight="1">
      <c r="A67" s="54" t="s">
        <v>71</v>
      </c>
      <c r="B67" s="77">
        <v>5</v>
      </c>
      <c r="C67" s="37">
        <v>1</v>
      </c>
      <c r="D67" s="37">
        <v>4</v>
      </c>
      <c r="E67" s="37">
        <v>0</v>
      </c>
      <c r="F67" s="177">
        <v>0</v>
      </c>
      <c r="G67" s="39">
        <v>55</v>
      </c>
      <c r="H67" s="39">
        <v>268663</v>
      </c>
      <c r="I67" s="37">
        <v>213529</v>
      </c>
      <c r="J67" s="37">
        <v>123225</v>
      </c>
      <c r="K67" s="37">
        <v>90304</v>
      </c>
      <c r="L67" s="42">
        <v>55134</v>
      </c>
      <c r="M67" s="268"/>
      <c r="N67" s="44">
        <v>67</v>
      </c>
    </row>
    <row r="68" spans="1:14" ht="16.5" customHeight="1">
      <c r="A68" s="54" t="s">
        <v>72</v>
      </c>
      <c r="B68" s="77">
        <v>2</v>
      </c>
      <c r="C68" s="37">
        <v>0</v>
      </c>
      <c r="D68" s="37">
        <v>2</v>
      </c>
      <c r="E68" s="37">
        <v>0</v>
      </c>
      <c r="F68" s="177">
        <v>0</v>
      </c>
      <c r="G68" s="39">
        <v>1</v>
      </c>
      <c r="H68" s="39">
        <v>250533</v>
      </c>
      <c r="I68" s="37">
        <v>200237</v>
      </c>
      <c r="J68" s="37">
        <v>115596</v>
      </c>
      <c r="K68" s="37">
        <v>84641</v>
      </c>
      <c r="L68" s="42">
        <v>50296</v>
      </c>
      <c r="M68" s="268"/>
      <c r="N68" s="44">
        <v>67</v>
      </c>
    </row>
    <row r="69" spans="1:14" ht="16.5" customHeight="1">
      <c r="A69" s="54" t="s">
        <v>73</v>
      </c>
      <c r="B69" s="77">
        <v>7</v>
      </c>
      <c r="C69" s="37">
        <v>0</v>
      </c>
      <c r="D69" s="37">
        <v>7</v>
      </c>
      <c r="E69" s="37">
        <v>0</v>
      </c>
      <c r="F69" s="177">
        <v>0</v>
      </c>
      <c r="G69" s="39">
        <v>2</v>
      </c>
      <c r="H69" s="39">
        <v>271447</v>
      </c>
      <c r="I69" s="37">
        <v>215295</v>
      </c>
      <c r="J69" s="37">
        <v>125803</v>
      </c>
      <c r="K69" s="37">
        <v>89492</v>
      </c>
      <c r="L69" s="42">
        <v>56152</v>
      </c>
      <c r="M69" s="268"/>
      <c r="N69" s="44">
        <v>67</v>
      </c>
    </row>
    <row r="70" spans="1:14" ht="16.5" customHeight="1">
      <c r="A70" s="54" t="s">
        <v>74</v>
      </c>
      <c r="B70" s="77">
        <v>126</v>
      </c>
      <c r="C70" s="37">
        <v>0</v>
      </c>
      <c r="D70" s="37">
        <v>4</v>
      </c>
      <c r="E70" s="37">
        <v>122</v>
      </c>
      <c r="F70" s="177">
        <v>0</v>
      </c>
      <c r="G70" s="39">
        <v>1</v>
      </c>
      <c r="H70" s="39">
        <v>253469</v>
      </c>
      <c r="I70" s="37">
        <v>201106</v>
      </c>
      <c r="J70" s="37">
        <v>115578</v>
      </c>
      <c r="K70" s="37">
        <v>85528</v>
      </c>
      <c r="L70" s="42">
        <v>52363</v>
      </c>
      <c r="M70" s="268"/>
      <c r="N70" s="44">
        <v>67</v>
      </c>
    </row>
    <row r="71" spans="1:14" ht="16.5" customHeight="1">
      <c r="A71" s="54" t="s">
        <v>75</v>
      </c>
      <c r="B71" s="77">
        <v>10</v>
      </c>
      <c r="C71" s="37">
        <v>0</v>
      </c>
      <c r="D71" s="37">
        <v>10</v>
      </c>
      <c r="E71" s="37">
        <v>0</v>
      </c>
      <c r="F71" s="177">
        <v>0</v>
      </c>
      <c r="G71" s="39">
        <v>0</v>
      </c>
      <c r="H71" s="39">
        <v>290344</v>
      </c>
      <c r="I71" s="37">
        <v>231221</v>
      </c>
      <c r="J71" s="37">
        <v>138506</v>
      </c>
      <c r="K71" s="37">
        <v>92715</v>
      </c>
      <c r="L71" s="42">
        <v>59123</v>
      </c>
      <c r="M71" s="268"/>
      <c r="N71" s="44">
        <v>67</v>
      </c>
    </row>
    <row r="72" spans="1:14" ht="16.5" customHeight="1">
      <c r="A72" s="54" t="s">
        <v>76</v>
      </c>
      <c r="B72" s="77">
        <v>2</v>
      </c>
      <c r="C72" s="37">
        <v>0</v>
      </c>
      <c r="D72" s="37">
        <v>2</v>
      </c>
      <c r="E72" s="37">
        <v>0</v>
      </c>
      <c r="F72" s="177">
        <v>0</v>
      </c>
      <c r="G72" s="39">
        <v>0</v>
      </c>
      <c r="H72" s="39">
        <v>240262</v>
      </c>
      <c r="I72" s="37">
        <v>189844</v>
      </c>
      <c r="J72" s="37">
        <v>109557</v>
      </c>
      <c r="K72" s="37">
        <v>80287</v>
      </c>
      <c r="L72" s="42">
        <v>50418</v>
      </c>
      <c r="M72" s="268"/>
      <c r="N72" s="44">
        <v>67</v>
      </c>
    </row>
    <row r="73" spans="1:14" ht="16.5" customHeight="1">
      <c r="A73" s="54" t="s">
        <v>77</v>
      </c>
      <c r="B73" s="77">
        <v>7</v>
      </c>
      <c r="C73" s="37">
        <v>0</v>
      </c>
      <c r="D73" s="37">
        <v>7</v>
      </c>
      <c r="E73" s="37">
        <v>0</v>
      </c>
      <c r="F73" s="177">
        <v>0</v>
      </c>
      <c r="G73" s="39">
        <v>59</v>
      </c>
      <c r="H73" s="39">
        <v>226641</v>
      </c>
      <c r="I73" s="37">
        <v>178842</v>
      </c>
      <c r="J73" s="37">
        <v>102433</v>
      </c>
      <c r="K73" s="37">
        <v>76409</v>
      </c>
      <c r="L73" s="42">
        <v>47799</v>
      </c>
      <c r="M73" s="268"/>
      <c r="N73" s="44">
        <v>66</v>
      </c>
    </row>
    <row r="74" spans="1:14" ht="16.5" customHeight="1">
      <c r="A74" s="54" t="s">
        <v>78</v>
      </c>
      <c r="B74" s="77">
        <v>320</v>
      </c>
      <c r="C74" s="37">
        <v>0</v>
      </c>
      <c r="D74" s="37">
        <v>4</v>
      </c>
      <c r="E74" s="37">
        <v>316</v>
      </c>
      <c r="F74" s="177">
        <v>0</v>
      </c>
      <c r="G74" s="39">
        <v>0</v>
      </c>
      <c r="H74" s="39">
        <v>279700</v>
      </c>
      <c r="I74" s="37">
        <v>222787</v>
      </c>
      <c r="J74" s="37">
        <v>130782</v>
      </c>
      <c r="K74" s="37">
        <v>92005</v>
      </c>
      <c r="L74" s="42">
        <v>56913</v>
      </c>
      <c r="M74" s="268"/>
      <c r="N74" s="44">
        <v>65</v>
      </c>
    </row>
    <row r="75" spans="1:14" ht="16.5" customHeight="1">
      <c r="A75" s="54" t="s">
        <v>67</v>
      </c>
      <c r="B75" s="77">
        <v>2</v>
      </c>
      <c r="C75" s="37">
        <v>0</v>
      </c>
      <c r="D75" s="37">
        <v>2</v>
      </c>
      <c r="E75" s="37">
        <v>0</v>
      </c>
      <c r="F75" s="177">
        <v>0</v>
      </c>
      <c r="G75" s="39">
        <v>0</v>
      </c>
      <c r="H75" s="39">
        <v>239293</v>
      </c>
      <c r="I75" s="37">
        <v>188515</v>
      </c>
      <c r="J75" s="37">
        <v>111797</v>
      </c>
      <c r="K75" s="37">
        <v>76718</v>
      </c>
      <c r="L75" s="42">
        <v>50778</v>
      </c>
      <c r="M75" s="268"/>
      <c r="N75" s="44">
        <v>65</v>
      </c>
    </row>
    <row r="76" spans="1:14" ht="16.5" customHeight="1">
      <c r="A76" s="54" t="s">
        <v>68</v>
      </c>
      <c r="B76" s="77">
        <v>4</v>
      </c>
      <c r="C76" s="37">
        <v>0</v>
      </c>
      <c r="D76" s="37">
        <v>4</v>
      </c>
      <c r="E76" s="37">
        <v>0</v>
      </c>
      <c r="F76" s="177">
        <v>0</v>
      </c>
      <c r="G76" s="39">
        <v>1</v>
      </c>
      <c r="H76" s="39">
        <v>237209</v>
      </c>
      <c r="I76" s="37">
        <v>186480</v>
      </c>
      <c r="J76" s="37">
        <v>107850</v>
      </c>
      <c r="K76" s="37">
        <v>78630</v>
      </c>
      <c r="L76" s="42">
        <v>50729</v>
      </c>
      <c r="M76" s="268"/>
      <c r="N76" s="44">
        <v>65</v>
      </c>
    </row>
    <row r="77" spans="1:14" ht="16.5" customHeight="1">
      <c r="A77" s="54" t="s">
        <v>69</v>
      </c>
      <c r="B77" s="77">
        <v>8</v>
      </c>
      <c r="C77" s="37">
        <v>0</v>
      </c>
      <c r="D77" s="37">
        <v>8</v>
      </c>
      <c r="E77" s="37">
        <v>0</v>
      </c>
      <c r="F77" s="177">
        <v>0</v>
      </c>
      <c r="G77" s="39">
        <v>0</v>
      </c>
      <c r="H77" s="39">
        <v>284207</v>
      </c>
      <c r="I77" s="37">
        <v>228574</v>
      </c>
      <c r="J77" s="37">
        <v>139658</v>
      </c>
      <c r="K77" s="37">
        <v>88916</v>
      </c>
      <c r="L77" s="42">
        <v>55633</v>
      </c>
      <c r="M77" s="268"/>
      <c r="N77" s="44">
        <v>65</v>
      </c>
    </row>
    <row r="78" spans="1:14" ht="16.5" customHeight="1">
      <c r="A78" s="54" t="s">
        <v>70</v>
      </c>
      <c r="B78" s="77">
        <v>4</v>
      </c>
      <c r="C78" s="37">
        <v>0</v>
      </c>
      <c r="D78" s="37">
        <v>4</v>
      </c>
      <c r="E78" s="37">
        <v>0</v>
      </c>
      <c r="F78" s="177">
        <v>0</v>
      </c>
      <c r="G78" s="39">
        <v>0</v>
      </c>
      <c r="H78" s="39">
        <v>257012</v>
      </c>
      <c r="I78" s="37">
        <v>207667</v>
      </c>
      <c r="J78" s="37">
        <v>125954</v>
      </c>
      <c r="K78" s="37">
        <v>81713</v>
      </c>
      <c r="L78" s="42">
        <v>49345</v>
      </c>
      <c r="M78" s="268"/>
      <c r="N78" s="44">
        <v>65</v>
      </c>
    </row>
    <row r="79" spans="1:14" ht="16.5" customHeight="1">
      <c r="A79" s="54" t="s">
        <v>71</v>
      </c>
      <c r="B79" s="77">
        <v>10</v>
      </c>
      <c r="C79" s="37">
        <v>0</v>
      </c>
      <c r="D79" s="37">
        <v>10</v>
      </c>
      <c r="E79" s="37">
        <v>0</v>
      </c>
      <c r="F79" s="177">
        <v>0</v>
      </c>
      <c r="G79" s="39">
        <v>0</v>
      </c>
      <c r="H79" s="39">
        <v>270489</v>
      </c>
      <c r="I79" s="37">
        <v>217109</v>
      </c>
      <c r="J79" s="37">
        <v>129642</v>
      </c>
      <c r="K79" s="37">
        <v>87467</v>
      </c>
      <c r="L79" s="42">
        <v>53380</v>
      </c>
      <c r="M79" s="268"/>
      <c r="N79" s="44">
        <v>65</v>
      </c>
    </row>
    <row r="80" spans="1:14" ht="16.5" customHeight="1">
      <c r="A80" s="54" t="s">
        <v>72</v>
      </c>
      <c r="B80" s="77">
        <v>3</v>
      </c>
      <c r="C80" s="37">
        <v>0</v>
      </c>
      <c r="D80" s="37">
        <v>3</v>
      </c>
      <c r="E80" s="37">
        <v>0</v>
      </c>
      <c r="F80" s="177">
        <v>0</v>
      </c>
      <c r="G80" s="39">
        <v>0</v>
      </c>
      <c r="H80" s="39">
        <v>242223</v>
      </c>
      <c r="I80" s="37">
        <v>192716</v>
      </c>
      <c r="J80" s="37">
        <v>115689</v>
      </c>
      <c r="K80" s="37">
        <v>77027</v>
      </c>
      <c r="L80" s="42">
        <v>49507</v>
      </c>
      <c r="M80" s="268"/>
      <c r="N80" s="44">
        <v>65</v>
      </c>
    </row>
    <row r="81" spans="1:14" ht="16.5" customHeight="1">
      <c r="A81" s="54" t="s">
        <v>73</v>
      </c>
      <c r="B81" s="77">
        <v>2</v>
      </c>
      <c r="C81" s="37">
        <v>0</v>
      </c>
      <c r="D81" s="37">
        <v>2</v>
      </c>
      <c r="E81" s="37">
        <v>0</v>
      </c>
      <c r="F81" s="177">
        <v>0</v>
      </c>
      <c r="G81" s="39">
        <v>0</v>
      </c>
      <c r="H81" s="39">
        <v>259338</v>
      </c>
      <c r="I81" s="37">
        <v>207258</v>
      </c>
      <c r="J81" s="37">
        <v>126189</v>
      </c>
      <c r="K81" s="37">
        <v>81069</v>
      </c>
      <c r="L81" s="42">
        <v>52080</v>
      </c>
      <c r="M81" s="268"/>
      <c r="N81" s="44">
        <v>65</v>
      </c>
    </row>
    <row r="82" spans="1:14" ht="16.5" customHeight="1">
      <c r="A82" s="54" t="s">
        <v>74</v>
      </c>
      <c r="B82" s="77">
        <v>439</v>
      </c>
      <c r="C82" s="37">
        <v>0</v>
      </c>
      <c r="D82" s="37">
        <v>4</v>
      </c>
      <c r="E82" s="37">
        <v>435</v>
      </c>
      <c r="F82" s="177">
        <v>0</v>
      </c>
      <c r="G82" s="39">
        <v>0</v>
      </c>
      <c r="H82" s="39">
        <v>231686</v>
      </c>
      <c r="I82" s="37">
        <v>183978</v>
      </c>
      <c r="J82" s="37">
        <v>109781</v>
      </c>
      <c r="K82" s="37">
        <v>74197</v>
      </c>
      <c r="L82" s="42">
        <v>47708</v>
      </c>
      <c r="M82" s="268"/>
      <c r="N82" s="44">
        <v>63</v>
      </c>
    </row>
    <row r="83" spans="1:14" ht="16.5" customHeight="1">
      <c r="A83" s="54" t="s">
        <v>75</v>
      </c>
      <c r="B83" s="77">
        <v>3</v>
      </c>
      <c r="C83" s="37">
        <v>0</v>
      </c>
      <c r="D83" s="37">
        <v>3</v>
      </c>
      <c r="E83" s="37">
        <v>0</v>
      </c>
      <c r="F83" s="177">
        <v>0</v>
      </c>
      <c r="G83" s="39">
        <v>0</v>
      </c>
      <c r="H83" s="39">
        <v>255671</v>
      </c>
      <c r="I83" s="37">
        <v>202653</v>
      </c>
      <c r="J83" s="37">
        <v>121258</v>
      </c>
      <c r="K83" s="37">
        <v>81395</v>
      </c>
      <c r="L83" s="42">
        <v>53018</v>
      </c>
      <c r="M83" s="268"/>
      <c r="N83" s="44">
        <v>63</v>
      </c>
    </row>
    <row r="84" spans="1:14" ht="16.5" customHeight="1">
      <c r="A84" s="54" t="s">
        <v>203</v>
      </c>
      <c r="B84" s="77">
        <v>1</v>
      </c>
      <c r="C84" s="37">
        <v>0</v>
      </c>
      <c r="D84" s="37">
        <v>1</v>
      </c>
      <c r="E84" s="37">
        <v>0</v>
      </c>
      <c r="F84" s="177">
        <v>0</v>
      </c>
      <c r="G84" s="39">
        <v>1</v>
      </c>
      <c r="H84" s="39">
        <v>230316</v>
      </c>
      <c r="I84" s="37">
        <v>184391</v>
      </c>
      <c r="J84" s="37">
        <v>108381</v>
      </c>
      <c r="K84" s="37">
        <v>76010</v>
      </c>
      <c r="L84" s="42">
        <v>45925</v>
      </c>
      <c r="M84" s="268"/>
      <c r="N84" s="44">
        <v>63</v>
      </c>
    </row>
    <row r="85" spans="1:14" ht="16.5" customHeight="1">
      <c r="A85" s="54" t="s">
        <v>77</v>
      </c>
      <c r="B85" s="77">
        <v>3</v>
      </c>
      <c r="C85" s="37">
        <v>0</v>
      </c>
      <c r="D85" s="37">
        <v>3</v>
      </c>
      <c r="E85" s="37">
        <v>0</v>
      </c>
      <c r="F85" s="177">
        <v>0</v>
      </c>
      <c r="G85" s="39">
        <v>1</v>
      </c>
      <c r="H85" s="39">
        <v>237937</v>
      </c>
      <c r="I85" s="37">
        <v>188846</v>
      </c>
      <c r="J85" s="37">
        <v>108691</v>
      </c>
      <c r="K85" s="37">
        <v>80155</v>
      </c>
      <c r="L85" s="42">
        <v>49091</v>
      </c>
      <c r="M85" s="268"/>
      <c r="N85" s="44">
        <v>63</v>
      </c>
    </row>
    <row r="86" spans="1:14" ht="16.5" customHeight="1" thickBot="1">
      <c r="A86" s="58" t="s">
        <v>78</v>
      </c>
      <c r="B86" s="81">
        <v>3</v>
      </c>
      <c r="C86" s="60">
        <v>0</v>
      </c>
      <c r="D86" s="60">
        <v>3</v>
      </c>
      <c r="E86" s="60">
        <v>0</v>
      </c>
      <c r="F86" s="179">
        <v>0</v>
      </c>
      <c r="G86" s="62">
        <v>0</v>
      </c>
      <c r="H86" s="62">
        <v>265935</v>
      </c>
      <c r="I86" s="60">
        <v>213195</v>
      </c>
      <c r="J86" s="60">
        <v>125332</v>
      </c>
      <c r="K86" s="60">
        <v>87863</v>
      </c>
      <c r="L86" s="65">
        <v>52740</v>
      </c>
      <c r="M86" s="268"/>
      <c r="N86" s="66">
        <v>63</v>
      </c>
    </row>
    <row r="87" spans="1:14" ht="16.5" customHeight="1">
      <c r="A87" s="84" t="s">
        <v>79</v>
      </c>
      <c r="B87" s="29"/>
      <c r="C87" s="29"/>
      <c r="D87" s="29"/>
      <c r="E87" s="29"/>
      <c r="F87" s="29"/>
      <c r="G87" s="29"/>
      <c r="H87" s="29"/>
      <c r="I87" s="29"/>
      <c r="J87" s="29"/>
      <c r="K87" s="29"/>
      <c r="L87" s="29"/>
      <c r="M87" s="355"/>
      <c r="N87" s="29"/>
    </row>
    <row r="88" spans="1:14" ht="16.5" customHeight="1">
      <c r="A88" s="84" t="s">
        <v>292</v>
      </c>
      <c r="B88" s="29"/>
      <c r="C88" s="29"/>
      <c r="D88" s="29"/>
      <c r="E88" s="29"/>
      <c r="F88" s="29"/>
      <c r="G88" s="29"/>
      <c r="H88" s="29"/>
      <c r="I88" s="29"/>
      <c r="J88" s="29"/>
      <c r="K88" s="29"/>
      <c r="L88" s="29"/>
      <c r="M88" s="29"/>
      <c r="N88" s="29"/>
    </row>
    <row r="89" spans="1:14" ht="16.5" customHeight="1">
      <c r="A89" s="84" t="s">
        <v>293</v>
      </c>
      <c r="B89" s="25"/>
      <c r="C89" s="25"/>
      <c r="D89" s="25"/>
      <c r="E89" s="25"/>
      <c r="F89" s="25"/>
      <c r="G89" s="25"/>
      <c r="H89" s="25"/>
      <c r="I89" s="25"/>
      <c r="J89" s="25"/>
      <c r="K89" s="25"/>
      <c r="L89" s="25"/>
      <c r="M89" s="25"/>
      <c r="N89" s="25"/>
    </row>
    <row r="90" spans="1:14" ht="16.5" customHeight="1">
      <c r="A90" s="84" t="s">
        <v>294</v>
      </c>
      <c r="B90" s="29"/>
      <c r="C90" s="29"/>
      <c r="D90" s="29"/>
      <c r="E90" s="29"/>
      <c r="F90" s="29"/>
      <c r="G90" s="29"/>
      <c r="H90" s="29"/>
      <c r="I90" s="25"/>
      <c r="J90" s="25"/>
      <c r="K90" s="25"/>
      <c r="L90" s="25"/>
      <c r="M90" s="25"/>
      <c r="N90" s="25"/>
    </row>
    <row r="91" spans="1:14" ht="16.5" customHeight="1">
      <c r="A91" s="84" t="s">
        <v>293</v>
      </c>
      <c r="B91" s="25"/>
      <c r="C91" s="25"/>
      <c r="D91" s="25"/>
      <c r="E91" s="25"/>
      <c r="F91" s="25"/>
      <c r="G91" s="25"/>
      <c r="H91" s="25"/>
      <c r="I91" s="25"/>
      <c r="J91" s="25"/>
      <c r="K91" s="25"/>
      <c r="L91" s="25"/>
      <c r="M91" s="25"/>
      <c r="N91" s="25"/>
    </row>
    <row r="92" spans="1:14" ht="16.5" customHeight="1">
      <c r="A92" s="84" t="s">
        <v>295</v>
      </c>
      <c r="B92" s="29"/>
      <c r="C92" s="29"/>
      <c r="D92" s="29"/>
      <c r="E92" s="29"/>
      <c r="F92" s="29"/>
      <c r="G92" s="29"/>
      <c r="H92" s="29"/>
      <c r="I92" s="29"/>
      <c r="J92" s="29"/>
      <c r="K92" s="29"/>
      <c r="L92" s="29"/>
      <c r="M92" s="29"/>
      <c r="N92" s="29"/>
    </row>
    <row r="93" spans="1:14" ht="16.5" customHeight="1">
      <c r="A93" s="84" t="s">
        <v>296</v>
      </c>
      <c r="B93" s="29"/>
      <c r="C93" s="29"/>
      <c r="D93" s="29"/>
      <c r="E93" s="29"/>
      <c r="F93" s="29"/>
      <c r="G93" s="29"/>
      <c r="H93" s="29"/>
      <c r="I93" s="29"/>
      <c r="J93" s="29"/>
      <c r="K93" s="29"/>
      <c r="L93" s="29"/>
      <c r="M93" s="29"/>
      <c r="N93" s="29"/>
    </row>
    <row r="94" spans="1:14" ht="16.5" customHeight="1">
      <c r="A94" s="84" t="s">
        <v>297</v>
      </c>
      <c r="B94" s="29"/>
      <c r="C94" s="29"/>
      <c r="D94" s="29"/>
      <c r="E94" s="29"/>
      <c r="F94" s="29"/>
      <c r="G94" s="29"/>
      <c r="H94" s="29"/>
      <c r="I94" s="29"/>
      <c r="J94" s="29"/>
      <c r="K94" s="29"/>
      <c r="L94" s="29"/>
      <c r="M94" s="29"/>
      <c r="N94" s="29"/>
    </row>
    <row r="95" spans="1:14" ht="16.5" customHeight="1">
      <c r="A95" s="84" t="s">
        <v>242</v>
      </c>
      <c r="B95" s="29"/>
      <c r="C95" s="29"/>
      <c r="D95" s="29"/>
      <c r="E95" s="29"/>
      <c r="F95" s="29"/>
      <c r="G95" s="29"/>
      <c r="H95" s="29"/>
      <c r="I95" s="29"/>
      <c r="J95" s="29"/>
      <c r="K95" s="29"/>
      <c r="L95" s="29"/>
      <c r="M95" s="29"/>
      <c r="N95" s="29"/>
    </row>
    <row r="96" spans="1:14" ht="16.5" customHeight="1">
      <c r="A96" s="84" t="s">
        <v>243</v>
      </c>
      <c r="B96" s="29"/>
      <c r="C96" s="29"/>
      <c r="D96" s="29"/>
      <c r="E96" s="29"/>
      <c r="F96" s="29"/>
      <c r="G96" s="29"/>
      <c r="H96" s="29"/>
      <c r="I96" s="29"/>
      <c r="J96" s="29"/>
      <c r="K96" s="83"/>
      <c r="L96" s="29"/>
      <c r="M96" s="29"/>
      <c r="N96" s="29"/>
    </row>
    <row r="97" spans="1:14" ht="16.5" customHeight="1">
      <c r="A97" s="84" t="s">
        <v>244</v>
      </c>
      <c r="B97" s="29"/>
      <c r="C97" s="29"/>
      <c r="D97" s="29"/>
      <c r="E97" s="29"/>
      <c r="F97" s="29"/>
      <c r="G97" s="29"/>
      <c r="H97" s="29"/>
      <c r="I97" s="29"/>
      <c r="J97" s="29"/>
      <c r="K97" s="29"/>
      <c r="L97" s="29"/>
      <c r="M97" s="29"/>
      <c r="N97" s="29"/>
    </row>
    <row r="98" spans="1:14" ht="16.5" customHeight="1">
      <c r="A98" s="84"/>
      <c r="B98" s="29"/>
      <c r="C98" s="29"/>
      <c r="D98" s="29"/>
      <c r="E98" s="29"/>
      <c r="F98" s="29"/>
      <c r="G98" s="29"/>
      <c r="H98" s="29"/>
      <c r="I98" s="29"/>
      <c r="J98" s="29"/>
      <c r="K98" s="29"/>
      <c r="L98" s="29"/>
      <c r="M98" s="29"/>
      <c r="N98" s="29"/>
    </row>
    <row r="99" spans="1:14" ht="16.5" customHeight="1">
      <c r="A99" s="84"/>
      <c r="B99" s="29"/>
      <c r="C99" s="29"/>
      <c r="D99" s="29"/>
      <c r="E99" s="29"/>
      <c r="F99" s="29"/>
      <c r="G99" s="29"/>
      <c r="H99" s="29"/>
      <c r="I99" s="29"/>
      <c r="J99" s="29"/>
      <c r="K99" s="29"/>
      <c r="L99" s="29"/>
      <c r="M99" s="29"/>
      <c r="N99" s="29"/>
    </row>
    <row r="100" spans="1:14" ht="16.5" customHeight="1">
      <c r="A100" s="84"/>
      <c r="B100" s="29"/>
      <c r="C100" s="29"/>
      <c r="D100" s="29"/>
      <c r="E100" s="29"/>
      <c r="F100" s="29"/>
      <c r="G100" s="29"/>
      <c r="H100" s="29"/>
      <c r="I100" s="29"/>
      <c r="J100" s="29"/>
      <c r="K100" s="29"/>
      <c r="L100" s="29"/>
      <c r="M100" s="29"/>
      <c r="N100" s="29"/>
    </row>
    <row r="101" spans="1:14" ht="16.5" customHeight="1">
      <c r="A101" s="84"/>
      <c r="B101" s="29"/>
      <c r="C101" s="29"/>
      <c r="D101" s="29"/>
      <c r="E101" s="29"/>
      <c r="F101" s="29"/>
      <c r="G101" s="29"/>
      <c r="H101" s="29"/>
      <c r="I101" s="29"/>
      <c r="J101" s="29"/>
      <c r="K101" s="29"/>
      <c r="L101" s="29"/>
      <c r="M101" s="29"/>
      <c r="N101" s="29"/>
    </row>
    <row r="102" ht="16.5" customHeight="1">
      <c r="A102" s="282"/>
    </row>
  </sheetData>
  <sheetProtection/>
  <mergeCells count="24">
    <mergeCell ref="E6:E7"/>
    <mergeCell ref="F6:F7"/>
    <mergeCell ref="I52:I53"/>
    <mergeCell ref="L52:L53"/>
    <mergeCell ref="A47:N47"/>
    <mergeCell ref="A48:N48"/>
    <mergeCell ref="C52:C53"/>
    <mergeCell ref="D52:D53"/>
    <mergeCell ref="E52:E53"/>
    <mergeCell ref="F52:F53"/>
    <mergeCell ref="B51:B53"/>
    <mergeCell ref="G51:G53"/>
    <mergeCell ref="H51:H53"/>
    <mergeCell ref="N51:N53"/>
    <mergeCell ref="A1:N1"/>
    <mergeCell ref="A2:N2"/>
    <mergeCell ref="B5:B7"/>
    <mergeCell ref="G5:G7"/>
    <mergeCell ref="H5:H7"/>
    <mergeCell ref="N5:N7"/>
    <mergeCell ref="I6:I7"/>
    <mergeCell ref="L6:L7"/>
    <mergeCell ref="C6:C7"/>
    <mergeCell ref="D6:D7"/>
  </mergeCells>
  <printOptions/>
  <pageMargins left="0.3937007874015748" right="0.1968503937007874" top="0.3937007874015748" bottom="0" header="0.5118110236220472" footer="0.5118110236220472"/>
  <pageSetup fitToHeight="2" horizontalDpi="600" verticalDpi="600" orientation="landscape" paperSize="9" scale="58" r:id="rId1"/>
  <rowBreaks count="1" manualBreakCount="1">
    <brk id="46" max="13" man="1"/>
  </rowBreaks>
</worksheet>
</file>

<file path=xl/worksheets/sheet2.xml><?xml version="1.0" encoding="utf-8"?>
<worksheet xmlns="http://schemas.openxmlformats.org/spreadsheetml/2006/main" xmlns:r="http://schemas.openxmlformats.org/officeDocument/2006/relationships">
  <dimension ref="A1:P103"/>
  <sheetViews>
    <sheetView view="pageBreakPreview" zoomScaleSheetLayoutView="100" zoomScalePageLayoutView="0" workbookViewId="0" topLeftCell="A1">
      <selection activeCell="A1" sqref="A1:P1"/>
    </sheetView>
  </sheetViews>
  <sheetFormatPr defaultColWidth="9.00390625" defaultRowHeight="13.5"/>
  <cols>
    <col min="1" max="1" width="17.25390625" style="2" customWidth="1"/>
    <col min="2" max="2" width="12.00390625" style="2" customWidth="1"/>
    <col min="3" max="4" width="11.875" style="2" customWidth="1"/>
    <col min="5" max="5" width="12.00390625" style="2" customWidth="1"/>
    <col min="6" max="9" width="11.875" style="2" customWidth="1"/>
    <col min="10" max="10" width="12.625" style="2" customWidth="1"/>
    <col min="11" max="11" width="11.875" style="2" customWidth="1"/>
    <col min="12" max="12" width="14.375" style="2" customWidth="1"/>
    <col min="13" max="13" width="14.25390625" style="2" customWidth="1"/>
    <col min="14" max="14" width="11.625" style="2" customWidth="1"/>
    <col min="15" max="15" width="5.625" style="2" customWidth="1"/>
    <col min="16" max="16" width="11.625" style="2" customWidth="1"/>
    <col min="17" max="16384" width="9.00390625" style="2" customWidth="1"/>
  </cols>
  <sheetData>
    <row r="1" spans="1:16" ht="17.25" customHeight="1">
      <c r="A1" s="1286" t="s">
        <v>0</v>
      </c>
      <c r="B1" s="1286"/>
      <c r="C1" s="1286"/>
      <c r="D1" s="1286"/>
      <c r="E1" s="1286"/>
      <c r="F1" s="1286"/>
      <c r="G1" s="1286"/>
      <c r="H1" s="1286"/>
      <c r="I1" s="1286"/>
      <c r="J1" s="1286"/>
      <c r="K1" s="1286"/>
      <c r="L1" s="1286"/>
      <c r="M1" s="1286"/>
      <c r="N1" s="1286"/>
      <c r="O1" s="1286"/>
      <c r="P1" s="1286"/>
    </row>
    <row r="2" spans="1:16" ht="14.25">
      <c r="A2" s="1287" t="s">
        <v>1</v>
      </c>
      <c r="B2" s="1287"/>
      <c r="C2" s="1287"/>
      <c r="D2" s="1287"/>
      <c r="E2" s="1287"/>
      <c r="F2" s="1287"/>
      <c r="G2" s="1287"/>
      <c r="H2" s="1287"/>
      <c r="I2" s="1287"/>
      <c r="J2" s="1287"/>
      <c r="K2" s="1287"/>
      <c r="L2" s="1287"/>
      <c r="M2" s="1287"/>
      <c r="N2" s="1287"/>
      <c r="O2" s="1287"/>
      <c r="P2" s="1287"/>
    </row>
    <row r="3" spans="1:16" ht="14.25">
      <c r="A3" s="3"/>
      <c r="B3" s="3"/>
      <c r="C3" s="3"/>
      <c r="D3" s="3"/>
      <c r="E3" s="3"/>
      <c r="F3" s="3"/>
      <c r="G3" s="3"/>
      <c r="H3" s="3"/>
      <c r="I3" s="3"/>
      <c r="J3" s="3"/>
      <c r="K3" s="3"/>
      <c r="L3" s="3"/>
      <c r="M3" s="3"/>
      <c r="N3" s="3"/>
      <c r="O3" s="3"/>
      <c r="P3" s="3"/>
    </row>
    <row r="4" spans="1:6" ht="14.25" thickBot="1">
      <c r="A4" s="2" t="s">
        <v>2</v>
      </c>
      <c r="B4" s="4"/>
      <c r="C4" s="4"/>
      <c r="D4" s="4"/>
      <c r="E4" s="4"/>
      <c r="F4" s="4"/>
    </row>
    <row r="5" spans="1:16" ht="13.5" customHeight="1">
      <c r="A5" s="5"/>
      <c r="B5" s="1288" t="s">
        <v>3</v>
      </c>
      <c r="C5" s="6"/>
      <c r="D5" s="6"/>
      <c r="E5" s="6"/>
      <c r="F5" s="7"/>
      <c r="G5" s="1291" t="s">
        <v>4</v>
      </c>
      <c r="H5" s="8"/>
      <c r="I5" s="9"/>
      <c r="J5" s="1294" t="s">
        <v>5</v>
      </c>
      <c r="K5" s="10"/>
      <c r="L5" s="10"/>
      <c r="M5" s="10"/>
      <c r="N5" s="11"/>
      <c r="O5" s="12"/>
      <c r="P5" s="1297" t="s">
        <v>6</v>
      </c>
    </row>
    <row r="6" spans="1:16" ht="13.5" customHeight="1">
      <c r="A6" s="13"/>
      <c r="B6" s="1289"/>
      <c r="C6" s="1299" t="s">
        <v>7</v>
      </c>
      <c r="D6" s="1301" t="s">
        <v>8</v>
      </c>
      <c r="E6" s="1301" t="s">
        <v>9</v>
      </c>
      <c r="F6" s="1284" t="s">
        <v>10</v>
      </c>
      <c r="G6" s="1292"/>
      <c r="H6" s="1303" t="s">
        <v>11</v>
      </c>
      <c r="I6" s="1284" t="s">
        <v>12</v>
      </c>
      <c r="J6" s="1295"/>
      <c r="K6" s="1282" t="s">
        <v>13</v>
      </c>
      <c r="L6" s="15"/>
      <c r="M6" s="16"/>
      <c r="N6" s="1284" t="s">
        <v>14</v>
      </c>
      <c r="O6" s="12"/>
      <c r="P6" s="1298"/>
    </row>
    <row r="7" spans="1:16" ht="28.5" customHeight="1" thickBot="1">
      <c r="A7" s="13"/>
      <c r="B7" s="1290"/>
      <c r="C7" s="1300"/>
      <c r="D7" s="1302"/>
      <c r="E7" s="1307"/>
      <c r="F7" s="1308"/>
      <c r="G7" s="1293"/>
      <c r="H7" s="1304"/>
      <c r="I7" s="1305"/>
      <c r="J7" s="1296"/>
      <c r="K7" s="1283"/>
      <c r="L7" s="17" t="s">
        <v>15</v>
      </c>
      <c r="M7" s="18" t="s">
        <v>16</v>
      </c>
      <c r="N7" s="1306"/>
      <c r="O7" s="14"/>
      <c r="P7" s="1298"/>
    </row>
    <row r="8" spans="1:16" s="27" customFormat="1" ht="14.25" customHeight="1" thickTop="1">
      <c r="A8" s="19"/>
      <c r="B8" s="20" t="s">
        <v>17</v>
      </c>
      <c r="C8" s="21" t="s">
        <v>17</v>
      </c>
      <c r="D8" s="22" t="s">
        <v>17</v>
      </c>
      <c r="E8" s="22" t="s">
        <v>17</v>
      </c>
      <c r="F8" s="20" t="s">
        <v>17</v>
      </c>
      <c r="G8" s="23" t="s">
        <v>17</v>
      </c>
      <c r="H8" s="21" t="s">
        <v>17</v>
      </c>
      <c r="I8" s="24" t="s">
        <v>17</v>
      </c>
      <c r="J8" s="20" t="s">
        <v>17</v>
      </c>
      <c r="K8" s="22" t="s">
        <v>17</v>
      </c>
      <c r="L8" s="22" t="s">
        <v>17</v>
      </c>
      <c r="M8" s="22" t="s">
        <v>17</v>
      </c>
      <c r="N8" s="24" t="s">
        <v>17</v>
      </c>
      <c r="O8" s="25"/>
      <c r="P8" s="26" t="s">
        <v>17</v>
      </c>
    </row>
    <row r="9" spans="1:16" ht="14.25" customHeight="1">
      <c r="A9" s="28"/>
      <c r="B9" s="29"/>
      <c r="C9" s="30"/>
      <c r="D9" s="30"/>
      <c r="E9" s="30"/>
      <c r="F9" s="29"/>
      <c r="G9" s="31"/>
      <c r="H9" s="32"/>
      <c r="I9" s="33"/>
      <c r="J9" s="29"/>
      <c r="K9" s="30"/>
      <c r="L9" s="32"/>
      <c r="M9" s="30"/>
      <c r="N9" s="33"/>
      <c r="O9" s="29"/>
      <c r="P9" s="34"/>
    </row>
    <row r="10" spans="1:16" ht="14.25" customHeight="1">
      <c r="A10" s="35" t="s">
        <v>18</v>
      </c>
      <c r="B10" s="36">
        <v>8389</v>
      </c>
      <c r="C10" s="37">
        <v>85</v>
      </c>
      <c r="D10" s="37">
        <v>3230</v>
      </c>
      <c r="E10" s="37">
        <v>4604</v>
      </c>
      <c r="F10" s="38">
        <v>469</v>
      </c>
      <c r="G10" s="39">
        <v>5126</v>
      </c>
      <c r="H10" s="40">
        <v>1575</v>
      </c>
      <c r="I10" s="41">
        <v>3550</v>
      </c>
      <c r="J10" s="39">
        <v>1480945</v>
      </c>
      <c r="K10" s="37">
        <v>1271678</v>
      </c>
      <c r="L10" s="37">
        <v>639870</v>
      </c>
      <c r="M10" s="37">
        <v>631807</v>
      </c>
      <c r="N10" s="42">
        <v>209266</v>
      </c>
      <c r="O10" s="43"/>
      <c r="P10" s="44">
        <v>340260</v>
      </c>
    </row>
    <row r="11" spans="1:16" ht="14.25" customHeight="1">
      <c r="A11" s="35" t="s">
        <v>19</v>
      </c>
      <c r="B11" s="36">
        <v>-10867</v>
      </c>
      <c r="C11" s="37">
        <v>305</v>
      </c>
      <c r="D11" s="37">
        <v>6588</v>
      </c>
      <c r="E11" s="37">
        <v>-18776</v>
      </c>
      <c r="F11" s="38">
        <v>1016</v>
      </c>
      <c r="G11" s="39">
        <v>8567</v>
      </c>
      <c r="H11" s="40">
        <v>7447</v>
      </c>
      <c r="I11" s="41">
        <v>1120</v>
      </c>
      <c r="J11" s="39">
        <v>1449245</v>
      </c>
      <c r="K11" s="37">
        <v>1223870</v>
      </c>
      <c r="L11" s="37">
        <v>626570</v>
      </c>
      <c r="M11" s="37">
        <v>597299</v>
      </c>
      <c r="N11" s="42">
        <v>225374</v>
      </c>
      <c r="O11" s="43"/>
      <c r="P11" s="44">
        <v>319635</v>
      </c>
    </row>
    <row r="12" spans="1:16" ht="14.25" customHeight="1">
      <c r="A12" s="35" t="s">
        <v>20</v>
      </c>
      <c r="B12" s="36">
        <v>22689</v>
      </c>
      <c r="C12" s="37">
        <v>515</v>
      </c>
      <c r="D12" s="37">
        <v>3210</v>
      </c>
      <c r="E12" s="37">
        <v>18661</v>
      </c>
      <c r="F12" s="38">
        <v>302</v>
      </c>
      <c r="G12" s="39">
        <v>6734</v>
      </c>
      <c r="H12" s="40">
        <v>2199</v>
      </c>
      <c r="I12" s="41">
        <v>4535</v>
      </c>
      <c r="J12" s="39">
        <v>1416990</v>
      </c>
      <c r="K12" s="37">
        <v>1212651</v>
      </c>
      <c r="L12" s="37">
        <v>571419</v>
      </c>
      <c r="M12" s="37">
        <v>641231</v>
      </c>
      <c r="N12" s="42">
        <v>204339</v>
      </c>
      <c r="O12" s="43"/>
      <c r="P12" s="44">
        <v>333777</v>
      </c>
    </row>
    <row r="13" spans="1:16" ht="14.25" customHeight="1">
      <c r="A13" s="35" t="s">
        <v>21</v>
      </c>
      <c r="B13" s="36">
        <v>10633</v>
      </c>
      <c r="C13" s="37">
        <v>30</v>
      </c>
      <c r="D13" s="37">
        <v>5375</v>
      </c>
      <c r="E13" s="37">
        <v>4795</v>
      </c>
      <c r="F13" s="38">
        <v>431</v>
      </c>
      <c r="G13" s="39">
        <v>5573</v>
      </c>
      <c r="H13" s="40">
        <v>2102</v>
      </c>
      <c r="I13" s="41">
        <v>3470</v>
      </c>
      <c r="J13" s="39">
        <v>1491274</v>
      </c>
      <c r="K13" s="37">
        <v>1283818</v>
      </c>
      <c r="L13" s="37">
        <v>598463</v>
      </c>
      <c r="M13" s="37">
        <v>685355</v>
      </c>
      <c r="N13" s="42">
        <v>207455</v>
      </c>
      <c r="O13" s="43"/>
      <c r="P13" s="44">
        <v>337492</v>
      </c>
    </row>
    <row r="14" spans="1:16" ht="14.25" customHeight="1">
      <c r="A14" s="45" t="s">
        <v>838</v>
      </c>
      <c r="B14" s="46">
        <v>119504</v>
      </c>
      <c r="C14" s="47">
        <v>589</v>
      </c>
      <c r="D14" s="47">
        <v>2739</v>
      </c>
      <c r="E14" s="47">
        <v>115460</v>
      </c>
      <c r="F14" s="48">
        <v>715</v>
      </c>
      <c r="G14" s="49">
        <v>7019</v>
      </c>
      <c r="H14" s="50">
        <v>3590</v>
      </c>
      <c r="I14" s="51">
        <v>3429</v>
      </c>
      <c r="J14" s="49">
        <v>1752711</v>
      </c>
      <c r="K14" s="47">
        <v>1507319</v>
      </c>
      <c r="L14" s="47">
        <v>732458</v>
      </c>
      <c r="M14" s="47">
        <v>774860</v>
      </c>
      <c r="N14" s="52">
        <v>245392</v>
      </c>
      <c r="O14" s="43"/>
      <c r="P14" s="53">
        <v>449656</v>
      </c>
    </row>
    <row r="15" spans="1:16" ht="14.25" customHeight="1">
      <c r="A15" s="28"/>
      <c r="B15" s="36"/>
      <c r="C15" s="37"/>
      <c r="D15" s="37"/>
      <c r="E15" s="37"/>
      <c r="F15" s="38"/>
      <c r="G15" s="39"/>
      <c r="H15" s="40"/>
      <c r="I15" s="41"/>
      <c r="J15" s="39"/>
      <c r="K15" s="37"/>
      <c r="L15" s="37"/>
      <c r="M15" s="37"/>
      <c r="N15" s="42"/>
      <c r="O15" s="43"/>
      <c r="P15" s="44"/>
    </row>
    <row r="16" spans="1:16" ht="14.25" customHeight="1">
      <c r="A16" s="54" t="s">
        <v>22</v>
      </c>
      <c r="B16" s="36">
        <v>655</v>
      </c>
      <c r="C16" s="37">
        <v>2</v>
      </c>
      <c r="D16" s="37">
        <v>574</v>
      </c>
      <c r="E16" s="37">
        <v>55</v>
      </c>
      <c r="F16" s="38">
        <v>22</v>
      </c>
      <c r="G16" s="39">
        <v>1535</v>
      </c>
      <c r="H16" s="40">
        <v>1186</v>
      </c>
      <c r="I16" s="41">
        <v>349</v>
      </c>
      <c r="J16" s="39">
        <v>150562</v>
      </c>
      <c r="K16" s="37">
        <v>130237</v>
      </c>
      <c r="L16" s="37">
        <v>63366</v>
      </c>
      <c r="M16" s="37">
        <v>66871</v>
      </c>
      <c r="N16" s="42">
        <v>20324</v>
      </c>
      <c r="O16" s="55"/>
      <c r="P16" s="44">
        <v>333777</v>
      </c>
    </row>
    <row r="17" spans="1:16" ht="14.25" customHeight="1">
      <c r="A17" s="54" t="s">
        <v>23</v>
      </c>
      <c r="B17" s="36">
        <v>567</v>
      </c>
      <c r="C17" s="37">
        <v>3</v>
      </c>
      <c r="D17" s="37">
        <v>121</v>
      </c>
      <c r="E17" s="37">
        <v>424</v>
      </c>
      <c r="F17" s="38">
        <v>17</v>
      </c>
      <c r="G17" s="39">
        <v>177</v>
      </c>
      <c r="H17" s="40">
        <v>134</v>
      </c>
      <c r="I17" s="41">
        <v>43</v>
      </c>
      <c r="J17" s="39">
        <v>123701</v>
      </c>
      <c r="K17" s="37">
        <v>108680</v>
      </c>
      <c r="L17" s="37">
        <v>53726</v>
      </c>
      <c r="M17" s="37">
        <v>54953</v>
      </c>
      <c r="N17" s="42">
        <v>15021</v>
      </c>
      <c r="O17" s="55"/>
      <c r="P17" s="44">
        <v>334005</v>
      </c>
    </row>
    <row r="18" spans="1:16" ht="14.25" customHeight="1">
      <c r="A18" s="54" t="s">
        <v>24</v>
      </c>
      <c r="B18" s="36">
        <v>94</v>
      </c>
      <c r="C18" s="56">
        <v>0</v>
      </c>
      <c r="D18" s="37">
        <v>71</v>
      </c>
      <c r="E18" s="56">
        <v>0</v>
      </c>
      <c r="F18" s="38">
        <v>22</v>
      </c>
      <c r="G18" s="39">
        <v>501</v>
      </c>
      <c r="H18" s="40">
        <v>79</v>
      </c>
      <c r="I18" s="41">
        <v>421</v>
      </c>
      <c r="J18" s="39">
        <v>107795</v>
      </c>
      <c r="K18" s="37">
        <v>90856</v>
      </c>
      <c r="L18" s="37">
        <v>40090</v>
      </c>
      <c r="M18" s="37">
        <v>50766</v>
      </c>
      <c r="N18" s="42">
        <v>16939</v>
      </c>
      <c r="O18" s="55"/>
      <c r="P18" s="44">
        <v>333597</v>
      </c>
    </row>
    <row r="19" spans="1:16" ht="14.25" customHeight="1">
      <c r="A19" s="54" t="s">
        <v>25</v>
      </c>
      <c r="B19" s="36">
        <v>21</v>
      </c>
      <c r="C19" s="37">
        <v>4</v>
      </c>
      <c r="D19" s="37">
        <v>275</v>
      </c>
      <c r="E19" s="37">
        <v>-291</v>
      </c>
      <c r="F19" s="38">
        <v>33</v>
      </c>
      <c r="G19" s="39">
        <v>178</v>
      </c>
      <c r="H19" s="40">
        <v>75</v>
      </c>
      <c r="I19" s="41">
        <v>103</v>
      </c>
      <c r="J19" s="39">
        <v>129963</v>
      </c>
      <c r="K19" s="37">
        <v>110039</v>
      </c>
      <c r="L19" s="37">
        <v>49379</v>
      </c>
      <c r="M19" s="37">
        <v>60659</v>
      </c>
      <c r="N19" s="42">
        <v>19924</v>
      </c>
      <c r="O19" s="55"/>
      <c r="P19" s="44">
        <v>333435</v>
      </c>
    </row>
    <row r="20" spans="1:16" ht="14.25" customHeight="1">
      <c r="A20" s="54" t="s">
        <v>26</v>
      </c>
      <c r="B20" s="36">
        <v>389</v>
      </c>
      <c r="C20" s="37">
        <v>2</v>
      </c>
      <c r="D20" s="37">
        <v>144</v>
      </c>
      <c r="E20" s="37">
        <v>205</v>
      </c>
      <c r="F20" s="38">
        <v>36</v>
      </c>
      <c r="G20" s="39">
        <v>166</v>
      </c>
      <c r="H20" s="40">
        <v>84</v>
      </c>
      <c r="I20" s="41">
        <v>82</v>
      </c>
      <c r="J20" s="39">
        <v>110937</v>
      </c>
      <c r="K20" s="37">
        <v>95225</v>
      </c>
      <c r="L20" s="37">
        <v>42821</v>
      </c>
      <c r="M20" s="37">
        <v>52404</v>
      </c>
      <c r="N20" s="42">
        <v>15712</v>
      </c>
      <c r="O20" s="55"/>
      <c r="P20" s="44">
        <v>333644</v>
      </c>
    </row>
    <row r="21" spans="1:16" ht="14.25" customHeight="1">
      <c r="A21" s="54" t="s">
        <v>27</v>
      </c>
      <c r="B21" s="36">
        <v>143</v>
      </c>
      <c r="C21" s="56">
        <v>0</v>
      </c>
      <c r="D21" s="37">
        <v>93</v>
      </c>
      <c r="E21" s="37">
        <v>21</v>
      </c>
      <c r="F21" s="38">
        <v>28</v>
      </c>
      <c r="G21" s="39">
        <v>329</v>
      </c>
      <c r="H21" s="40">
        <v>144</v>
      </c>
      <c r="I21" s="41">
        <v>184</v>
      </c>
      <c r="J21" s="39">
        <v>114540</v>
      </c>
      <c r="K21" s="37">
        <v>96745</v>
      </c>
      <c r="L21" s="37">
        <v>41258</v>
      </c>
      <c r="M21" s="37">
        <v>55486</v>
      </c>
      <c r="N21" s="42">
        <v>17795</v>
      </c>
      <c r="O21" s="55"/>
      <c r="P21" s="44">
        <v>333431</v>
      </c>
    </row>
    <row r="22" spans="1:16" ht="14.25" customHeight="1">
      <c r="A22" s="54" t="s">
        <v>28</v>
      </c>
      <c r="B22" s="36">
        <v>235</v>
      </c>
      <c r="C22" s="56">
        <v>0</v>
      </c>
      <c r="D22" s="37">
        <v>110</v>
      </c>
      <c r="E22" s="37">
        <v>83</v>
      </c>
      <c r="F22" s="38">
        <v>39</v>
      </c>
      <c r="G22" s="39">
        <v>116</v>
      </c>
      <c r="H22" s="40">
        <v>15</v>
      </c>
      <c r="I22" s="41">
        <v>101</v>
      </c>
      <c r="J22" s="39">
        <v>137834</v>
      </c>
      <c r="K22" s="37">
        <v>120629</v>
      </c>
      <c r="L22" s="37">
        <v>59332</v>
      </c>
      <c r="M22" s="37">
        <v>61296</v>
      </c>
      <c r="N22" s="42">
        <v>17204</v>
      </c>
      <c r="O22" s="55"/>
      <c r="P22" s="44">
        <v>333513</v>
      </c>
    </row>
    <row r="23" spans="1:16" ht="14.25" customHeight="1">
      <c r="A23" s="54" t="s">
        <v>29</v>
      </c>
      <c r="B23" s="36">
        <v>3641</v>
      </c>
      <c r="C23" s="37">
        <v>2</v>
      </c>
      <c r="D23" s="37">
        <v>137</v>
      </c>
      <c r="E23" s="37">
        <v>3487</v>
      </c>
      <c r="F23" s="38">
        <v>13</v>
      </c>
      <c r="G23" s="39">
        <v>68</v>
      </c>
      <c r="H23" s="57">
        <v>0</v>
      </c>
      <c r="I23" s="41">
        <v>68</v>
      </c>
      <c r="J23" s="39">
        <v>137995</v>
      </c>
      <c r="K23" s="37">
        <v>121873</v>
      </c>
      <c r="L23" s="37">
        <v>62764</v>
      </c>
      <c r="M23" s="37">
        <v>59108</v>
      </c>
      <c r="N23" s="42">
        <v>16121</v>
      </c>
      <c r="O23" s="55"/>
      <c r="P23" s="44">
        <v>335845</v>
      </c>
    </row>
    <row r="24" spans="1:16" ht="14.25" customHeight="1">
      <c r="A24" s="54" t="s">
        <v>30</v>
      </c>
      <c r="B24" s="36">
        <v>398</v>
      </c>
      <c r="C24" s="37">
        <v>3</v>
      </c>
      <c r="D24" s="37">
        <v>157</v>
      </c>
      <c r="E24" s="37">
        <v>197</v>
      </c>
      <c r="F24" s="38">
        <v>39</v>
      </c>
      <c r="G24" s="39">
        <v>675</v>
      </c>
      <c r="H24" s="40">
        <v>29</v>
      </c>
      <c r="I24" s="41">
        <v>646</v>
      </c>
      <c r="J24" s="39">
        <v>121191</v>
      </c>
      <c r="K24" s="37">
        <v>102245</v>
      </c>
      <c r="L24" s="37">
        <v>47111</v>
      </c>
      <c r="M24" s="37">
        <v>55133</v>
      </c>
      <c r="N24" s="42">
        <v>18946</v>
      </c>
      <c r="O24" s="55"/>
      <c r="P24" s="44">
        <v>335549</v>
      </c>
    </row>
    <row r="25" spans="1:16" ht="14.25" customHeight="1">
      <c r="A25" s="54" t="s">
        <v>31</v>
      </c>
      <c r="B25" s="36">
        <v>488</v>
      </c>
      <c r="C25" s="37">
        <v>6</v>
      </c>
      <c r="D25" s="37">
        <v>376</v>
      </c>
      <c r="E25" s="37">
        <v>66</v>
      </c>
      <c r="F25" s="38">
        <v>39</v>
      </c>
      <c r="G25" s="39">
        <v>153</v>
      </c>
      <c r="H25" s="40">
        <v>96</v>
      </c>
      <c r="I25" s="41">
        <v>56</v>
      </c>
      <c r="J25" s="39">
        <v>126030</v>
      </c>
      <c r="K25" s="37">
        <v>107513</v>
      </c>
      <c r="L25" s="37">
        <v>48358</v>
      </c>
      <c r="M25" s="37">
        <v>59155</v>
      </c>
      <c r="N25" s="42">
        <v>18516</v>
      </c>
      <c r="O25" s="55"/>
      <c r="P25" s="44">
        <v>335883</v>
      </c>
    </row>
    <row r="26" spans="1:16" ht="14.25" customHeight="1">
      <c r="A26" s="54" t="s">
        <v>32</v>
      </c>
      <c r="B26" s="36">
        <v>991</v>
      </c>
      <c r="C26" s="56">
        <v>0</v>
      </c>
      <c r="D26" s="37">
        <v>751</v>
      </c>
      <c r="E26" s="37">
        <v>221</v>
      </c>
      <c r="F26" s="38">
        <v>19</v>
      </c>
      <c r="G26" s="39">
        <v>565</v>
      </c>
      <c r="H26" s="40">
        <v>476</v>
      </c>
      <c r="I26" s="41">
        <v>88</v>
      </c>
      <c r="J26" s="39">
        <v>106140</v>
      </c>
      <c r="K26" s="37">
        <v>91546</v>
      </c>
      <c r="L26" s="37">
        <v>42145</v>
      </c>
      <c r="M26" s="37">
        <v>49400</v>
      </c>
      <c r="N26" s="42">
        <v>14593</v>
      </c>
      <c r="O26" s="55"/>
      <c r="P26" s="44">
        <v>336291</v>
      </c>
    </row>
    <row r="27" spans="1:16" ht="14.25" customHeight="1">
      <c r="A27" s="54" t="s">
        <v>33</v>
      </c>
      <c r="B27" s="36">
        <v>297</v>
      </c>
      <c r="C27" s="37">
        <v>0</v>
      </c>
      <c r="D27" s="37">
        <v>117</v>
      </c>
      <c r="E27" s="37">
        <v>57</v>
      </c>
      <c r="F27" s="38">
        <v>122</v>
      </c>
      <c r="G27" s="39">
        <v>751</v>
      </c>
      <c r="H27" s="40">
        <v>163</v>
      </c>
      <c r="I27" s="41">
        <v>587</v>
      </c>
      <c r="J27" s="39">
        <v>110597</v>
      </c>
      <c r="K27" s="37">
        <v>94310</v>
      </c>
      <c r="L27" s="37">
        <v>42143</v>
      </c>
      <c r="M27" s="37">
        <v>52166</v>
      </c>
      <c r="N27" s="42">
        <v>16286</v>
      </c>
      <c r="O27" s="55"/>
      <c r="P27" s="44">
        <v>335787</v>
      </c>
    </row>
    <row r="28" spans="1:16" ht="14.25" customHeight="1">
      <c r="A28" s="54" t="s">
        <v>34</v>
      </c>
      <c r="B28" s="36">
        <v>3364</v>
      </c>
      <c r="C28" s="37">
        <v>5</v>
      </c>
      <c r="D28" s="37">
        <v>3018</v>
      </c>
      <c r="E28" s="37">
        <v>319</v>
      </c>
      <c r="F28" s="38">
        <v>20</v>
      </c>
      <c r="G28" s="39">
        <v>1887</v>
      </c>
      <c r="H28" s="40">
        <v>801</v>
      </c>
      <c r="I28" s="41">
        <v>1085</v>
      </c>
      <c r="J28" s="39">
        <v>164546</v>
      </c>
      <c r="K28" s="37">
        <v>144152</v>
      </c>
      <c r="L28" s="37">
        <v>69330</v>
      </c>
      <c r="M28" s="37">
        <v>74821</v>
      </c>
      <c r="N28" s="42">
        <v>20394</v>
      </c>
      <c r="O28" s="55"/>
      <c r="P28" s="44">
        <v>337492</v>
      </c>
    </row>
    <row r="29" spans="1:16" ht="14.25" customHeight="1">
      <c r="A29" s="54" t="s">
        <v>23</v>
      </c>
      <c r="B29" s="36">
        <v>6012</v>
      </c>
      <c r="C29" s="37">
        <v>7</v>
      </c>
      <c r="D29" s="37">
        <v>399</v>
      </c>
      <c r="E29" s="37">
        <v>5532</v>
      </c>
      <c r="F29" s="38">
        <v>72</v>
      </c>
      <c r="G29" s="39">
        <v>331</v>
      </c>
      <c r="H29" s="40">
        <v>0</v>
      </c>
      <c r="I29" s="41">
        <v>331</v>
      </c>
      <c r="J29" s="39">
        <v>137140</v>
      </c>
      <c r="K29" s="37">
        <v>121220</v>
      </c>
      <c r="L29" s="37">
        <v>61080</v>
      </c>
      <c r="M29" s="37">
        <v>60140</v>
      </c>
      <c r="N29" s="42">
        <v>15919</v>
      </c>
      <c r="O29" s="55"/>
      <c r="P29" s="44">
        <v>343121</v>
      </c>
    </row>
    <row r="30" spans="1:16" ht="14.25" customHeight="1">
      <c r="A30" s="54" t="s">
        <v>24</v>
      </c>
      <c r="B30" s="36">
        <v>665</v>
      </c>
      <c r="C30" s="37">
        <v>468</v>
      </c>
      <c r="D30" s="37">
        <v>33</v>
      </c>
      <c r="E30" s="37">
        <v>78</v>
      </c>
      <c r="F30" s="38">
        <v>85</v>
      </c>
      <c r="G30" s="39">
        <v>2052</v>
      </c>
      <c r="H30" s="40">
        <v>1724</v>
      </c>
      <c r="I30" s="41">
        <v>327</v>
      </c>
      <c r="J30" s="39">
        <v>117198</v>
      </c>
      <c r="K30" s="37">
        <v>98363</v>
      </c>
      <c r="L30" s="37">
        <v>43469</v>
      </c>
      <c r="M30" s="37">
        <v>54893</v>
      </c>
      <c r="N30" s="42">
        <v>18835</v>
      </c>
      <c r="O30" s="55"/>
      <c r="P30" s="44">
        <v>341734</v>
      </c>
    </row>
    <row r="31" spans="1:16" ht="14.25" customHeight="1">
      <c r="A31" s="54" t="s">
        <v>25</v>
      </c>
      <c r="B31" s="36">
        <v>449</v>
      </c>
      <c r="C31" s="37">
        <v>3</v>
      </c>
      <c r="D31" s="37">
        <v>309</v>
      </c>
      <c r="E31" s="37">
        <v>61</v>
      </c>
      <c r="F31" s="38">
        <v>75</v>
      </c>
      <c r="G31" s="39">
        <v>360</v>
      </c>
      <c r="H31" s="40">
        <v>63</v>
      </c>
      <c r="I31" s="41">
        <v>297</v>
      </c>
      <c r="J31" s="39">
        <v>145965</v>
      </c>
      <c r="K31" s="37">
        <v>123945</v>
      </c>
      <c r="L31" s="37">
        <v>59320</v>
      </c>
      <c r="M31" s="37">
        <v>64625</v>
      </c>
      <c r="N31" s="42">
        <v>22020</v>
      </c>
      <c r="O31" s="55"/>
      <c r="P31" s="44">
        <v>341813</v>
      </c>
    </row>
    <row r="32" spans="1:16" ht="14.25" customHeight="1">
      <c r="A32" s="54" t="s">
        <v>26</v>
      </c>
      <c r="B32" s="36">
        <v>87931</v>
      </c>
      <c r="C32" s="37">
        <v>12</v>
      </c>
      <c r="D32" s="37">
        <v>255</v>
      </c>
      <c r="E32" s="37">
        <v>87574</v>
      </c>
      <c r="F32" s="38">
        <v>90</v>
      </c>
      <c r="G32" s="39">
        <v>135</v>
      </c>
      <c r="H32" s="40">
        <v>91</v>
      </c>
      <c r="I32" s="41">
        <v>43</v>
      </c>
      <c r="J32" s="39">
        <v>123799</v>
      </c>
      <c r="K32" s="37">
        <v>106304</v>
      </c>
      <c r="L32" s="37">
        <v>49627</v>
      </c>
      <c r="M32" s="37">
        <v>56676</v>
      </c>
      <c r="N32" s="42">
        <v>17495</v>
      </c>
      <c r="O32" s="55"/>
      <c r="P32" s="44">
        <v>429593</v>
      </c>
    </row>
    <row r="33" spans="1:16" ht="14.25" customHeight="1">
      <c r="A33" s="54" t="s">
        <v>27</v>
      </c>
      <c r="B33" s="36">
        <v>247</v>
      </c>
      <c r="C33" s="56">
        <v>0</v>
      </c>
      <c r="D33" s="37">
        <v>88</v>
      </c>
      <c r="E33" s="37">
        <v>62</v>
      </c>
      <c r="F33" s="38">
        <v>95</v>
      </c>
      <c r="G33" s="39">
        <v>165</v>
      </c>
      <c r="H33" s="40">
        <v>53</v>
      </c>
      <c r="I33" s="41">
        <v>111</v>
      </c>
      <c r="J33" s="39">
        <v>143266</v>
      </c>
      <c r="K33" s="37">
        <v>122169</v>
      </c>
      <c r="L33" s="37">
        <v>55745</v>
      </c>
      <c r="M33" s="37">
        <v>66424</v>
      </c>
      <c r="N33" s="42">
        <v>21097</v>
      </c>
      <c r="O33" s="55"/>
      <c r="P33" s="44">
        <v>429665</v>
      </c>
    </row>
    <row r="34" spans="1:16" ht="14.25" customHeight="1">
      <c r="A34" s="54" t="s">
        <v>28</v>
      </c>
      <c r="B34" s="36">
        <v>739</v>
      </c>
      <c r="C34" s="37">
        <v>0</v>
      </c>
      <c r="D34" s="37">
        <v>428</v>
      </c>
      <c r="E34" s="37">
        <v>246</v>
      </c>
      <c r="F34" s="38">
        <v>64</v>
      </c>
      <c r="G34" s="39">
        <v>73</v>
      </c>
      <c r="H34" s="40">
        <v>8</v>
      </c>
      <c r="I34" s="41">
        <v>65</v>
      </c>
      <c r="J34" s="39">
        <v>167586</v>
      </c>
      <c r="K34" s="37">
        <v>147479</v>
      </c>
      <c r="L34" s="37">
        <v>76003</v>
      </c>
      <c r="M34" s="37">
        <v>71475</v>
      </c>
      <c r="N34" s="42">
        <v>20106</v>
      </c>
      <c r="O34" s="55"/>
      <c r="P34" s="44">
        <v>430295</v>
      </c>
    </row>
    <row r="35" spans="1:16" ht="14.25" customHeight="1">
      <c r="A35" s="54" t="s">
        <v>29</v>
      </c>
      <c r="B35" s="36">
        <v>12343</v>
      </c>
      <c r="C35" s="37">
        <v>4</v>
      </c>
      <c r="D35" s="37">
        <v>343</v>
      </c>
      <c r="E35" s="37">
        <v>11948</v>
      </c>
      <c r="F35" s="38">
        <v>46</v>
      </c>
      <c r="G35" s="39">
        <v>420</v>
      </c>
      <c r="H35" s="40">
        <v>372</v>
      </c>
      <c r="I35" s="41">
        <v>47</v>
      </c>
      <c r="J35" s="39">
        <v>163184</v>
      </c>
      <c r="K35" s="37">
        <v>143553</v>
      </c>
      <c r="L35" s="37">
        <v>74995</v>
      </c>
      <c r="M35" s="37">
        <v>68558</v>
      </c>
      <c r="N35" s="42">
        <v>19630</v>
      </c>
      <c r="O35" s="55"/>
      <c r="P35" s="44">
        <v>442077</v>
      </c>
    </row>
    <row r="36" spans="1:16" ht="14.25" customHeight="1">
      <c r="A36" s="54" t="s">
        <v>30</v>
      </c>
      <c r="B36" s="36">
        <v>298</v>
      </c>
      <c r="C36" s="37">
        <v>30</v>
      </c>
      <c r="D36" s="37">
        <v>74</v>
      </c>
      <c r="E36" s="37">
        <v>164</v>
      </c>
      <c r="F36" s="38">
        <v>30</v>
      </c>
      <c r="G36" s="39">
        <v>547</v>
      </c>
      <c r="H36" s="40">
        <v>30</v>
      </c>
      <c r="I36" s="41">
        <v>517</v>
      </c>
      <c r="J36" s="39">
        <v>142177</v>
      </c>
      <c r="K36" s="37">
        <v>120270</v>
      </c>
      <c r="L36" s="37">
        <v>58453</v>
      </c>
      <c r="M36" s="37">
        <v>61817</v>
      </c>
      <c r="N36" s="42">
        <v>21907</v>
      </c>
      <c r="O36" s="55"/>
      <c r="P36" s="44">
        <v>441829</v>
      </c>
    </row>
    <row r="37" spans="1:16" ht="14.25" customHeight="1">
      <c r="A37" s="54" t="s">
        <v>31</v>
      </c>
      <c r="B37" s="36">
        <v>-188</v>
      </c>
      <c r="C37" s="37">
        <v>44</v>
      </c>
      <c r="D37" s="37">
        <v>233</v>
      </c>
      <c r="E37" s="37">
        <v>-497</v>
      </c>
      <c r="F37" s="38">
        <v>31</v>
      </c>
      <c r="G37" s="39">
        <v>1013</v>
      </c>
      <c r="H37" s="40">
        <v>709</v>
      </c>
      <c r="I37" s="41">
        <v>304</v>
      </c>
      <c r="J37" s="39">
        <v>149047</v>
      </c>
      <c r="K37" s="37">
        <v>127064</v>
      </c>
      <c r="L37" s="37">
        <v>61159</v>
      </c>
      <c r="M37" s="37">
        <v>65904</v>
      </c>
      <c r="N37" s="42">
        <v>21982</v>
      </c>
      <c r="O37" s="55"/>
      <c r="P37" s="44">
        <v>440627</v>
      </c>
    </row>
    <row r="38" spans="1:16" ht="14.25" customHeight="1">
      <c r="A38" s="54" t="s">
        <v>839</v>
      </c>
      <c r="B38" s="36">
        <v>8019</v>
      </c>
      <c r="C38" s="37">
        <v>2</v>
      </c>
      <c r="D38" s="37">
        <v>87</v>
      </c>
      <c r="E38" s="37">
        <v>7903</v>
      </c>
      <c r="F38" s="38">
        <v>25</v>
      </c>
      <c r="G38" s="39">
        <v>593</v>
      </c>
      <c r="H38" s="40">
        <v>252</v>
      </c>
      <c r="I38" s="41">
        <v>341</v>
      </c>
      <c r="J38" s="39">
        <v>127649</v>
      </c>
      <c r="K38" s="37">
        <v>108952</v>
      </c>
      <c r="L38" s="37">
        <v>51253</v>
      </c>
      <c r="M38" s="37">
        <v>57698</v>
      </c>
      <c r="N38" s="42">
        <v>18697</v>
      </c>
      <c r="O38" s="55"/>
      <c r="P38" s="44">
        <v>448051</v>
      </c>
    </row>
    <row r="39" spans="1:16" ht="14.25" customHeight="1">
      <c r="A39" s="54" t="s">
        <v>33</v>
      </c>
      <c r="B39" s="36">
        <v>264</v>
      </c>
      <c r="C39" s="37">
        <v>1</v>
      </c>
      <c r="D39" s="37">
        <v>127</v>
      </c>
      <c r="E39" s="37">
        <v>103</v>
      </c>
      <c r="F39" s="38">
        <v>31</v>
      </c>
      <c r="G39" s="39">
        <v>667</v>
      </c>
      <c r="H39" s="40">
        <v>114</v>
      </c>
      <c r="I39" s="41">
        <v>553</v>
      </c>
      <c r="J39" s="39">
        <v>144272</v>
      </c>
      <c r="K39" s="37">
        <v>122053</v>
      </c>
      <c r="L39" s="37">
        <v>57978</v>
      </c>
      <c r="M39" s="37">
        <v>64074</v>
      </c>
      <c r="N39" s="42">
        <v>22218</v>
      </c>
      <c r="O39" s="55"/>
      <c r="P39" s="44">
        <v>447596</v>
      </c>
    </row>
    <row r="40" spans="1:16" ht="14.25" customHeight="1" thickBot="1">
      <c r="A40" s="58" t="s">
        <v>34</v>
      </c>
      <c r="B40" s="59">
        <v>2719</v>
      </c>
      <c r="C40" s="60">
        <v>15</v>
      </c>
      <c r="D40" s="60">
        <v>358</v>
      </c>
      <c r="E40" s="60">
        <v>2282</v>
      </c>
      <c r="F40" s="61">
        <v>63</v>
      </c>
      <c r="G40" s="62">
        <v>658</v>
      </c>
      <c r="H40" s="63">
        <v>169</v>
      </c>
      <c r="I40" s="64">
        <v>489</v>
      </c>
      <c r="J40" s="62">
        <v>191421</v>
      </c>
      <c r="K40" s="60">
        <v>165941</v>
      </c>
      <c r="L40" s="60">
        <v>83371</v>
      </c>
      <c r="M40" s="60">
        <v>82569</v>
      </c>
      <c r="N40" s="65">
        <v>25480</v>
      </c>
      <c r="O40" s="55"/>
      <c r="P40" s="66">
        <v>449656</v>
      </c>
    </row>
    <row r="41" spans="1:16" s="29" customFormat="1" ht="13.5" customHeight="1">
      <c r="A41" s="67" t="s">
        <v>35</v>
      </c>
      <c r="B41" s="68"/>
      <c r="C41" s="68"/>
      <c r="D41" s="68"/>
      <c r="E41" s="68"/>
      <c r="F41" s="68"/>
      <c r="G41" s="43"/>
      <c r="H41" s="43"/>
      <c r="I41" s="43"/>
      <c r="J41" s="43"/>
      <c r="K41" s="68"/>
      <c r="L41" s="68"/>
      <c r="M41" s="68"/>
      <c r="N41" s="68"/>
      <c r="O41" s="43"/>
      <c r="P41" s="68"/>
    </row>
    <row r="42" spans="1:16" s="29" customFormat="1" ht="13.5" customHeight="1">
      <c r="A42" s="67" t="s">
        <v>36</v>
      </c>
      <c r="B42" s="68"/>
      <c r="C42" s="68"/>
      <c r="D42" s="68"/>
      <c r="E42" s="68"/>
      <c r="F42" s="68"/>
      <c r="G42" s="43"/>
      <c r="H42" s="43"/>
      <c r="I42" s="43"/>
      <c r="J42" s="43"/>
      <c r="K42" s="68"/>
      <c r="L42" s="68"/>
      <c r="M42" s="68"/>
      <c r="N42" s="68"/>
      <c r="O42" s="43"/>
      <c r="P42" s="68"/>
    </row>
    <row r="43" spans="1:16" s="29" customFormat="1" ht="13.5" customHeight="1">
      <c r="A43" s="67" t="s">
        <v>37</v>
      </c>
      <c r="B43" s="68"/>
      <c r="C43" s="68"/>
      <c r="D43" s="68"/>
      <c r="E43" s="68"/>
      <c r="F43" s="68"/>
      <c r="G43" s="43"/>
      <c r="H43" s="43"/>
      <c r="I43" s="43"/>
      <c r="J43" s="43"/>
      <c r="K43" s="68"/>
      <c r="L43" s="68"/>
      <c r="M43" s="68"/>
      <c r="N43" s="68"/>
      <c r="O43" s="43"/>
      <c r="P43" s="68"/>
    </row>
    <row r="44" spans="1:16" s="29" customFormat="1" ht="13.5" customHeight="1">
      <c r="A44" s="67" t="s">
        <v>38</v>
      </c>
      <c r="B44" s="68"/>
      <c r="C44" s="68"/>
      <c r="D44" s="68"/>
      <c r="E44" s="68"/>
      <c r="F44" s="68"/>
      <c r="G44" s="43"/>
      <c r="H44" s="43"/>
      <c r="I44" s="43"/>
      <c r="J44" s="43"/>
      <c r="K44" s="68"/>
      <c r="L44" s="68"/>
      <c r="M44" s="68"/>
      <c r="N44" s="68"/>
      <c r="O44" s="43"/>
      <c r="P44" s="68"/>
    </row>
    <row r="45" spans="1:16" s="29" customFormat="1" ht="13.5" customHeight="1">
      <c r="A45" s="67" t="s">
        <v>39</v>
      </c>
      <c r="B45" s="68"/>
      <c r="C45" s="68"/>
      <c r="D45" s="68"/>
      <c r="E45" s="68"/>
      <c r="F45" s="68"/>
      <c r="G45" s="43"/>
      <c r="H45" s="43"/>
      <c r="I45" s="43"/>
      <c r="J45" s="43"/>
      <c r="K45" s="68"/>
      <c r="L45" s="68"/>
      <c r="M45" s="68"/>
      <c r="N45" s="68"/>
      <c r="O45" s="43"/>
      <c r="P45" s="68"/>
    </row>
    <row r="46" spans="1:16" s="29" customFormat="1" ht="13.5" customHeight="1">
      <c r="A46" s="69" t="s">
        <v>40</v>
      </c>
      <c r="B46" s="68"/>
      <c r="C46" s="68"/>
      <c r="D46" s="68"/>
      <c r="E46" s="68"/>
      <c r="F46" s="68"/>
      <c r="G46" s="43"/>
      <c r="H46" s="43"/>
      <c r="I46" s="43"/>
      <c r="J46" s="43"/>
      <c r="K46" s="68"/>
      <c r="L46" s="68"/>
      <c r="M46" s="68"/>
      <c r="N46" s="68"/>
      <c r="O46" s="43"/>
      <c r="P46" s="68"/>
    </row>
    <row r="47" spans="1:15" s="29" customFormat="1" ht="13.5" customHeight="1">
      <c r="A47" s="67" t="s">
        <v>41</v>
      </c>
      <c r="B47" s="69"/>
      <c r="C47" s="69"/>
      <c r="D47" s="69"/>
      <c r="E47" s="69"/>
      <c r="F47" s="69"/>
      <c r="G47" s="69"/>
      <c r="H47" s="69"/>
      <c r="I47" s="69"/>
      <c r="J47" s="70"/>
      <c r="K47" s="70"/>
      <c r="L47" s="69"/>
      <c r="M47" s="69"/>
      <c r="N47" s="69"/>
      <c r="O47" s="69"/>
    </row>
    <row r="48" spans="1:15" s="29" customFormat="1" ht="13.5" customHeight="1">
      <c r="A48" s="69" t="s">
        <v>41</v>
      </c>
      <c r="B48" s="71"/>
      <c r="C48" s="71"/>
      <c r="D48" s="71"/>
      <c r="E48" s="71"/>
      <c r="F48" s="71"/>
      <c r="G48" s="71"/>
      <c r="H48" s="71"/>
      <c r="I48" s="71"/>
      <c r="J48" s="71"/>
      <c r="K48" s="71"/>
      <c r="L48" s="71"/>
      <c r="M48" s="71"/>
      <c r="N48" s="71"/>
      <c r="O48" s="71"/>
    </row>
    <row r="49" spans="1:16" ht="17.25">
      <c r="A49" s="1286" t="s">
        <v>42</v>
      </c>
      <c r="B49" s="1286"/>
      <c r="C49" s="1286"/>
      <c r="D49" s="1286"/>
      <c r="E49" s="1286"/>
      <c r="F49" s="1286"/>
      <c r="G49" s="1286"/>
      <c r="H49" s="1286"/>
      <c r="I49" s="1286"/>
      <c r="J49" s="1286"/>
      <c r="K49" s="1286"/>
      <c r="L49" s="1286"/>
      <c r="M49" s="1286"/>
      <c r="N49" s="1286"/>
      <c r="O49" s="1286"/>
      <c r="P49" s="1286"/>
    </row>
    <row r="50" spans="1:16" ht="14.25">
      <c r="A50" s="1287" t="s">
        <v>43</v>
      </c>
      <c r="B50" s="1287"/>
      <c r="C50" s="1287"/>
      <c r="D50" s="1287"/>
      <c r="E50" s="1287"/>
      <c r="F50" s="1287"/>
      <c r="G50" s="1287"/>
      <c r="H50" s="1287"/>
      <c r="I50" s="1287"/>
      <c r="J50" s="1287"/>
      <c r="K50" s="1287"/>
      <c r="L50" s="1287"/>
      <c r="M50" s="1287"/>
      <c r="N50" s="1287"/>
      <c r="O50" s="1287"/>
      <c r="P50" s="1287"/>
    </row>
    <row r="51" spans="1:16" ht="14.25">
      <c r="A51" s="3"/>
      <c r="B51" s="3"/>
      <c r="C51" s="3"/>
      <c r="D51" s="3"/>
      <c r="E51" s="3"/>
      <c r="F51" s="3"/>
      <c r="G51" s="3"/>
      <c r="H51" s="3"/>
      <c r="I51" s="3"/>
      <c r="J51" s="3"/>
      <c r="K51" s="3"/>
      <c r="L51" s="3"/>
      <c r="M51" s="3"/>
      <c r="N51" s="3"/>
      <c r="O51" s="3"/>
      <c r="P51" s="3"/>
    </row>
    <row r="52" spans="1:16" ht="14.25" thickBot="1">
      <c r="A52" s="2" t="s">
        <v>44</v>
      </c>
      <c r="B52" s="4"/>
      <c r="C52" s="4"/>
      <c r="D52" s="4"/>
      <c r="E52" s="4"/>
      <c r="F52" s="4"/>
      <c r="G52" s="4"/>
      <c r="H52" s="4"/>
      <c r="I52" s="4"/>
      <c r="J52" s="4"/>
      <c r="K52" s="4"/>
      <c r="L52" s="4"/>
      <c r="M52" s="4"/>
      <c r="N52" s="4"/>
      <c r="P52" s="2" t="s">
        <v>45</v>
      </c>
    </row>
    <row r="53" spans="1:16" ht="13.5" customHeight="1">
      <c r="A53" s="5"/>
      <c r="B53" s="1288" t="s">
        <v>46</v>
      </c>
      <c r="C53" s="6"/>
      <c r="D53" s="6"/>
      <c r="E53" s="6"/>
      <c r="F53" s="7"/>
      <c r="G53" s="1291" t="s">
        <v>47</v>
      </c>
      <c r="H53" s="8"/>
      <c r="I53" s="9"/>
      <c r="J53" s="1309" t="s">
        <v>48</v>
      </c>
      <c r="K53" s="10"/>
      <c r="L53" s="10"/>
      <c r="M53" s="10"/>
      <c r="N53" s="11"/>
      <c r="O53" s="12"/>
      <c r="P53" s="1297" t="s">
        <v>49</v>
      </c>
    </row>
    <row r="54" spans="1:16" ht="13.5" customHeight="1">
      <c r="A54" s="13"/>
      <c r="B54" s="1289"/>
      <c r="C54" s="1299" t="s">
        <v>50</v>
      </c>
      <c r="D54" s="1301" t="s">
        <v>51</v>
      </c>
      <c r="E54" s="1301" t="s">
        <v>52</v>
      </c>
      <c r="F54" s="1284" t="s">
        <v>53</v>
      </c>
      <c r="G54" s="1292"/>
      <c r="H54" s="1303" t="s">
        <v>54</v>
      </c>
      <c r="I54" s="1284" t="s">
        <v>55</v>
      </c>
      <c r="J54" s="1293"/>
      <c r="K54" s="1282" t="s">
        <v>56</v>
      </c>
      <c r="L54" s="15"/>
      <c r="M54" s="73"/>
      <c r="N54" s="1284" t="s">
        <v>57</v>
      </c>
      <c r="O54" s="12"/>
      <c r="P54" s="1298"/>
    </row>
    <row r="55" spans="1:16" ht="27.75" customHeight="1" thickBot="1">
      <c r="A55" s="74"/>
      <c r="B55" s="1290"/>
      <c r="C55" s="1300"/>
      <c r="D55" s="1302"/>
      <c r="E55" s="1307"/>
      <c r="F55" s="1308"/>
      <c r="G55" s="1293"/>
      <c r="H55" s="1304"/>
      <c r="I55" s="1305"/>
      <c r="J55" s="1310"/>
      <c r="K55" s="1283"/>
      <c r="L55" s="17" t="s">
        <v>58</v>
      </c>
      <c r="M55" s="75" t="s">
        <v>59</v>
      </c>
      <c r="N55" s="1285"/>
      <c r="O55" s="14"/>
      <c r="P55" s="1298"/>
    </row>
    <row r="56" spans="1:16" s="12" customFormat="1" ht="14.25" customHeight="1" thickTop="1">
      <c r="A56" s="76"/>
      <c r="B56" s="20" t="s">
        <v>60</v>
      </c>
      <c r="C56" s="22" t="s">
        <v>60</v>
      </c>
      <c r="D56" s="22" t="s">
        <v>60</v>
      </c>
      <c r="E56" s="22" t="s">
        <v>60</v>
      </c>
      <c r="F56" s="20" t="s">
        <v>60</v>
      </c>
      <c r="G56" s="23" t="s">
        <v>60</v>
      </c>
      <c r="H56" s="21" t="s">
        <v>60</v>
      </c>
      <c r="I56" s="24" t="s">
        <v>60</v>
      </c>
      <c r="J56" s="23" t="s">
        <v>60</v>
      </c>
      <c r="K56" s="22" t="s">
        <v>60</v>
      </c>
      <c r="L56" s="22" t="s">
        <v>60</v>
      </c>
      <c r="M56" s="22" t="s">
        <v>60</v>
      </c>
      <c r="N56" s="24" t="s">
        <v>60</v>
      </c>
      <c r="O56" s="27"/>
      <c r="P56" s="26" t="s">
        <v>61</v>
      </c>
    </row>
    <row r="57" spans="1:16" ht="14.25" customHeight="1">
      <c r="A57" s="28"/>
      <c r="B57" s="29"/>
      <c r="C57" s="30"/>
      <c r="D57" s="30"/>
      <c r="E57" s="30"/>
      <c r="F57" s="29"/>
      <c r="G57" s="31"/>
      <c r="H57" s="32"/>
      <c r="I57" s="33"/>
      <c r="J57" s="31"/>
      <c r="K57" s="30"/>
      <c r="L57" s="32"/>
      <c r="M57" s="32"/>
      <c r="N57" s="33"/>
      <c r="P57" s="34"/>
    </row>
    <row r="58" spans="1:16" ht="14.25" customHeight="1">
      <c r="A58" s="35" t="s">
        <v>62</v>
      </c>
      <c r="B58" s="77">
        <v>64966</v>
      </c>
      <c r="C58" s="37">
        <v>71</v>
      </c>
      <c r="D58" s="37">
        <v>29742</v>
      </c>
      <c r="E58" s="37">
        <v>29489</v>
      </c>
      <c r="F58" s="38">
        <v>5664</v>
      </c>
      <c r="G58" s="39">
        <v>2148</v>
      </c>
      <c r="H58" s="40">
        <v>1872</v>
      </c>
      <c r="I58" s="41">
        <v>276</v>
      </c>
      <c r="J58" s="39">
        <v>118547519</v>
      </c>
      <c r="K58" s="37">
        <v>91789699</v>
      </c>
      <c r="L58" s="37">
        <v>47877645</v>
      </c>
      <c r="M58" s="37">
        <v>43912054</v>
      </c>
      <c r="N58" s="42">
        <v>26757820</v>
      </c>
      <c r="O58" s="78"/>
      <c r="P58" s="44">
        <v>3821</v>
      </c>
    </row>
    <row r="59" spans="1:16" ht="14.25" customHeight="1">
      <c r="A59" s="35" t="s">
        <v>63</v>
      </c>
      <c r="B59" s="77">
        <v>77902</v>
      </c>
      <c r="C59" s="37">
        <v>72</v>
      </c>
      <c r="D59" s="37">
        <v>37338</v>
      </c>
      <c r="E59" s="37">
        <v>19057</v>
      </c>
      <c r="F59" s="38">
        <v>21435</v>
      </c>
      <c r="G59" s="39">
        <v>3451</v>
      </c>
      <c r="H59" s="40">
        <v>3231</v>
      </c>
      <c r="I59" s="41">
        <v>220</v>
      </c>
      <c r="J59" s="39">
        <v>122393217</v>
      </c>
      <c r="K59" s="37">
        <v>94135129</v>
      </c>
      <c r="L59" s="37">
        <v>48984227</v>
      </c>
      <c r="M59" s="37">
        <v>45150902</v>
      </c>
      <c r="N59" s="42">
        <v>28258088</v>
      </c>
      <c r="O59" s="78"/>
      <c r="P59" s="44">
        <v>3873</v>
      </c>
    </row>
    <row r="60" spans="1:16" ht="14.25" customHeight="1">
      <c r="A60" s="35" t="s">
        <v>64</v>
      </c>
      <c r="B60" s="77">
        <v>89791</v>
      </c>
      <c r="C60" s="37">
        <v>104</v>
      </c>
      <c r="D60" s="37">
        <v>57085</v>
      </c>
      <c r="E60" s="37">
        <v>28402</v>
      </c>
      <c r="F60" s="38">
        <v>4200</v>
      </c>
      <c r="G60" s="39">
        <v>3797</v>
      </c>
      <c r="H60" s="40">
        <v>3352</v>
      </c>
      <c r="I60" s="41">
        <v>445</v>
      </c>
      <c r="J60" s="39">
        <v>119827304</v>
      </c>
      <c r="K60" s="37">
        <v>91132286</v>
      </c>
      <c r="L60" s="37">
        <v>44687752</v>
      </c>
      <c r="M60" s="37">
        <v>46444534</v>
      </c>
      <c r="N60" s="42">
        <v>28695018</v>
      </c>
      <c r="O60" s="78"/>
      <c r="P60" s="44">
        <v>3923</v>
      </c>
    </row>
    <row r="61" spans="1:16" ht="14.25" customHeight="1">
      <c r="A61" s="35" t="s">
        <v>65</v>
      </c>
      <c r="B61" s="77">
        <v>72058</v>
      </c>
      <c r="C61" s="37">
        <v>52</v>
      </c>
      <c r="D61" s="37">
        <v>51133</v>
      </c>
      <c r="E61" s="37">
        <v>17212</v>
      </c>
      <c r="F61" s="38">
        <v>3661</v>
      </c>
      <c r="G61" s="39">
        <v>3642</v>
      </c>
      <c r="H61" s="40">
        <v>3203</v>
      </c>
      <c r="I61" s="41">
        <v>439</v>
      </c>
      <c r="J61" s="39">
        <v>121059483</v>
      </c>
      <c r="K61" s="37">
        <v>92724796</v>
      </c>
      <c r="L61" s="37">
        <v>46164488</v>
      </c>
      <c r="M61" s="37">
        <v>46560308</v>
      </c>
      <c r="N61" s="42">
        <v>28334687</v>
      </c>
      <c r="O61" s="78"/>
      <c r="P61" s="44">
        <v>3972</v>
      </c>
    </row>
    <row r="62" spans="1:16" ht="14.25" customHeight="1">
      <c r="A62" s="45" t="s">
        <v>840</v>
      </c>
      <c r="B62" s="79">
        <v>124821</v>
      </c>
      <c r="C62" s="47">
        <v>63</v>
      </c>
      <c r="D62" s="47">
        <v>67591</v>
      </c>
      <c r="E62" s="47">
        <v>26585</v>
      </c>
      <c r="F62" s="48">
        <v>30582</v>
      </c>
      <c r="G62" s="49">
        <v>4347</v>
      </c>
      <c r="H62" s="50">
        <v>3832</v>
      </c>
      <c r="I62" s="51">
        <v>515</v>
      </c>
      <c r="J62" s="49">
        <v>127108125</v>
      </c>
      <c r="K62" s="47">
        <v>97721422</v>
      </c>
      <c r="L62" s="47">
        <v>50873397</v>
      </c>
      <c r="M62" s="47">
        <v>46848025</v>
      </c>
      <c r="N62" s="52">
        <v>29386703</v>
      </c>
      <c r="O62" s="78"/>
      <c r="P62" s="53">
        <v>4044</v>
      </c>
    </row>
    <row r="63" spans="1:16" ht="14.25" customHeight="1">
      <c r="A63" s="28"/>
      <c r="B63" s="77"/>
      <c r="C63" s="37"/>
      <c r="D63" s="37"/>
      <c r="E63" s="37"/>
      <c r="F63" s="38"/>
      <c r="G63" s="39"/>
      <c r="H63" s="40"/>
      <c r="I63" s="41"/>
      <c r="J63" s="39"/>
      <c r="K63" s="37"/>
      <c r="L63" s="37"/>
      <c r="M63" s="37"/>
      <c r="N63" s="42"/>
      <c r="O63" s="78"/>
      <c r="P63" s="44"/>
    </row>
    <row r="64" spans="1:16" ht="14.25" customHeight="1">
      <c r="A64" s="54" t="s">
        <v>66</v>
      </c>
      <c r="B64" s="77">
        <v>8482</v>
      </c>
      <c r="C64" s="37">
        <v>8</v>
      </c>
      <c r="D64" s="37">
        <v>7754</v>
      </c>
      <c r="E64" s="37">
        <v>398</v>
      </c>
      <c r="F64" s="38">
        <v>322</v>
      </c>
      <c r="G64" s="39">
        <v>996</v>
      </c>
      <c r="H64" s="40">
        <v>922</v>
      </c>
      <c r="I64" s="41">
        <v>74</v>
      </c>
      <c r="J64" s="39">
        <v>11113023</v>
      </c>
      <c r="K64" s="37">
        <v>8531857</v>
      </c>
      <c r="L64" s="37">
        <v>4192539</v>
      </c>
      <c r="M64" s="37">
        <v>4339318</v>
      </c>
      <c r="N64" s="42">
        <v>2581166</v>
      </c>
      <c r="O64" s="80"/>
      <c r="P64" s="44">
        <v>3923</v>
      </c>
    </row>
    <row r="65" spans="1:16" ht="14.25" customHeight="1">
      <c r="A65" s="54" t="s">
        <v>67</v>
      </c>
      <c r="B65" s="77">
        <v>6591</v>
      </c>
      <c r="C65" s="37">
        <v>5</v>
      </c>
      <c r="D65" s="37">
        <v>3683</v>
      </c>
      <c r="E65" s="37">
        <v>2655</v>
      </c>
      <c r="F65" s="38">
        <v>248</v>
      </c>
      <c r="G65" s="39">
        <v>231</v>
      </c>
      <c r="H65" s="40">
        <v>209</v>
      </c>
      <c r="I65" s="41">
        <v>22</v>
      </c>
      <c r="J65" s="39">
        <v>9347715</v>
      </c>
      <c r="K65" s="37">
        <v>7108990</v>
      </c>
      <c r="L65" s="37">
        <v>3472069</v>
      </c>
      <c r="M65" s="37">
        <v>3636921</v>
      </c>
      <c r="N65" s="42">
        <v>2238725</v>
      </c>
      <c r="O65" s="80"/>
      <c r="P65" s="44">
        <v>3925</v>
      </c>
    </row>
    <row r="66" spans="1:16" ht="14.25" customHeight="1">
      <c r="A66" s="54" t="s">
        <v>68</v>
      </c>
      <c r="B66" s="77">
        <v>7143</v>
      </c>
      <c r="C66" s="37">
        <v>3</v>
      </c>
      <c r="D66" s="37">
        <v>6863</v>
      </c>
      <c r="E66" s="37">
        <v>2</v>
      </c>
      <c r="F66" s="38">
        <v>275</v>
      </c>
      <c r="G66" s="39">
        <v>330</v>
      </c>
      <c r="H66" s="40">
        <v>277</v>
      </c>
      <c r="I66" s="41">
        <v>53</v>
      </c>
      <c r="J66" s="39">
        <v>9484581</v>
      </c>
      <c r="K66" s="37">
        <v>7308491</v>
      </c>
      <c r="L66" s="37">
        <v>3730347</v>
      </c>
      <c r="M66" s="37">
        <v>3578144</v>
      </c>
      <c r="N66" s="42">
        <v>2176090</v>
      </c>
      <c r="O66" s="80"/>
      <c r="P66" s="44">
        <v>3924</v>
      </c>
    </row>
    <row r="67" spans="1:16" ht="14.25" customHeight="1">
      <c r="A67" s="54" t="s">
        <v>69</v>
      </c>
      <c r="B67" s="77">
        <v>3859</v>
      </c>
      <c r="C67" s="37">
        <v>7</v>
      </c>
      <c r="D67" s="37">
        <v>2976</v>
      </c>
      <c r="E67" s="37">
        <v>522</v>
      </c>
      <c r="F67" s="38">
        <v>354</v>
      </c>
      <c r="G67" s="39">
        <v>325</v>
      </c>
      <c r="H67" s="40">
        <v>295</v>
      </c>
      <c r="I67" s="41">
        <v>30</v>
      </c>
      <c r="J67" s="39">
        <v>11096108</v>
      </c>
      <c r="K67" s="37">
        <v>8531666</v>
      </c>
      <c r="L67" s="37">
        <v>4362905</v>
      </c>
      <c r="M67" s="37">
        <v>4168761</v>
      </c>
      <c r="N67" s="42">
        <v>2564442</v>
      </c>
      <c r="O67" s="80"/>
      <c r="P67" s="44">
        <v>3930</v>
      </c>
    </row>
    <row r="68" spans="1:16" ht="14.25" customHeight="1">
      <c r="A68" s="54" t="s">
        <v>70</v>
      </c>
      <c r="B68" s="77">
        <v>5581</v>
      </c>
      <c r="C68" s="37">
        <v>3</v>
      </c>
      <c r="D68" s="37">
        <v>3827</v>
      </c>
      <c r="E68" s="37">
        <v>1461</v>
      </c>
      <c r="F68" s="38">
        <v>290</v>
      </c>
      <c r="G68" s="39">
        <v>171</v>
      </c>
      <c r="H68" s="40">
        <v>152</v>
      </c>
      <c r="I68" s="41">
        <v>19</v>
      </c>
      <c r="J68" s="39">
        <v>9726570</v>
      </c>
      <c r="K68" s="37">
        <v>7452638</v>
      </c>
      <c r="L68" s="37">
        <v>3786786</v>
      </c>
      <c r="M68" s="37">
        <v>3665852</v>
      </c>
      <c r="N68" s="42">
        <v>2273932</v>
      </c>
      <c r="O68" s="80"/>
      <c r="P68" s="44">
        <v>3930</v>
      </c>
    </row>
    <row r="69" spans="1:16" ht="14.25" customHeight="1">
      <c r="A69" s="54" t="s">
        <v>71</v>
      </c>
      <c r="B69" s="77">
        <v>7077</v>
      </c>
      <c r="C69" s="37">
        <v>1</v>
      </c>
      <c r="D69" s="37">
        <v>6070</v>
      </c>
      <c r="E69" s="37">
        <v>494</v>
      </c>
      <c r="F69" s="38">
        <v>512</v>
      </c>
      <c r="G69" s="39">
        <v>520</v>
      </c>
      <c r="H69" s="40">
        <v>481</v>
      </c>
      <c r="I69" s="41">
        <v>39</v>
      </c>
      <c r="J69" s="39">
        <v>10567948</v>
      </c>
      <c r="K69" s="37">
        <v>8042113</v>
      </c>
      <c r="L69" s="37">
        <v>3912182</v>
      </c>
      <c r="M69" s="37">
        <v>4129931</v>
      </c>
      <c r="N69" s="42">
        <v>2525835</v>
      </c>
      <c r="O69" s="80"/>
      <c r="P69" s="44">
        <v>3924</v>
      </c>
    </row>
    <row r="70" spans="1:16" ht="14.25" customHeight="1">
      <c r="A70" s="54" t="s">
        <v>72</v>
      </c>
      <c r="B70" s="77">
        <v>7705</v>
      </c>
      <c r="C70" s="37">
        <v>4</v>
      </c>
      <c r="D70" s="37">
        <v>6211</v>
      </c>
      <c r="E70" s="37">
        <v>1079</v>
      </c>
      <c r="F70" s="38">
        <v>411</v>
      </c>
      <c r="G70" s="39">
        <v>117</v>
      </c>
      <c r="H70" s="40">
        <v>76</v>
      </c>
      <c r="I70" s="41">
        <v>41</v>
      </c>
      <c r="J70" s="39">
        <v>10074960</v>
      </c>
      <c r="K70" s="37">
        <v>7746893</v>
      </c>
      <c r="L70" s="37">
        <v>3818614</v>
      </c>
      <c r="M70" s="37">
        <v>3928279</v>
      </c>
      <c r="N70" s="42">
        <v>2328067</v>
      </c>
      <c r="O70" s="80"/>
      <c r="P70" s="44">
        <v>3936</v>
      </c>
    </row>
    <row r="71" spans="1:16" ht="14.25" customHeight="1">
      <c r="A71" s="54" t="s">
        <v>73</v>
      </c>
      <c r="B71" s="77">
        <v>9118</v>
      </c>
      <c r="C71" s="37">
        <v>4</v>
      </c>
      <c r="D71" s="37">
        <v>3101</v>
      </c>
      <c r="E71" s="37">
        <v>5749</v>
      </c>
      <c r="F71" s="38">
        <v>264</v>
      </c>
      <c r="G71" s="39">
        <v>11</v>
      </c>
      <c r="H71" s="40">
        <v>1</v>
      </c>
      <c r="I71" s="41">
        <v>10</v>
      </c>
      <c r="J71" s="39">
        <v>9999647</v>
      </c>
      <c r="K71" s="37">
        <v>7739395</v>
      </c>
      <c r="L71" s="37">
        <v>3942419</v>
      </c>
      <c r="M71" s="37">
        <v>3796976</v>
      </c>
      <c r="N71" s="42">
        <v>2260252</v>
      </c>
      <c r="O71" s="80"/>
      <c r="P71" s="44">
        <v>3942</v>
      </c>
    </row>
    <row r="72" spans="1:16" ht="14.25" customHeight="1">
      <c r="A72" s="54" t="s">
        <v>74</v>
      </c>
      <c r="B72" s="77">
        <v>4206</v>
      </c>
      <c r="C72" s="37">
        <v>3</v>
      </c>
      <c r="D72" s="37">
        <v>2850</v>
      </c>
      <c r="E72" s="37">
        <v>1019</v>
      </c>
      <c r="F72" s="38">
        <v>334</v>
      </c>
      <c r="G72" s="39">
        <v>237</v>
      </c>
      <c r="H72" s="40">
        <v>186</v>
      </c>
      <c r="I72" s="41">
        <v>51</v>
      </c>
      <c r="J72" s="39">
        <v>10182576</v>
      </c>
      <c r="K72" s="37">
        <v>7844781</v>
      </c>
      <c r="L72" s="37">
        <v>3976380</v>
      </c>
      <c r="M72" s="37">
        <v>3868401</v>
      </c>
      <c r="N72" s="42">
        <v>2337795</v>
      </c>
      <c r="O72" s="80"/>
      <c r="P72" s="44">
        <v>3946</v>
      </c>
    </row>
    <row r="73" spans="1:16" ht="14.25" customHeight="1">
      <c r="A73" s="54" t="s">
        <v>75</v>
      </c>
      <c r="B73" s="77">
        <v>4398</v>
      </c>
      <c r="C73" s="37">
        <v>12</v>
      </c>
      <c r="D73" s="37">
        <v>3236</v>
      </c>
      <c r="E73" s="37">
        <v>841</v>
      </c>
      <c r="F73" s="38">
        <v>309</v>
      </c>
      <c r="G73" s="39">
        <v>485</v>
      </c>
      <c r="H73" s="40">
        <v>465</v>
      </c>
      <c r="I73" s="41">
        <v>20</v>
      </c>
      <c r="J73" s="39">
        <v>10810424</v>
      </c>
      <c r="K73" s="37">
        <v>8215209</v>
      </c>
      <c r="L73" s="37">
        <v>4040093</v>
      </c>
      <c r="M73" s="37">
        <v>4175116</v>
      </c>
      <c r="N73" s="42">
        <v>2595215</v>
      </c>
      <c r="O73" s="80"/>
      <c r="P73" s="44">
        <v>3965</v>
      </c>
    </row>
    <row r="74" spans="1:16" ht="14.25" customHeight="1">
      <c r="A74" s="54" t="s">
        <v>76</v>
      </c>
      <c r="B74" s="77">
        <v>3801</v>
      </c>
      <c r="C74" s="37">
        <v>3</v>
      </c>
      <c r="D74" s="37">
        <v>2091</v>
      </c>
      <c r="E74" s="37">
        <v>1477</v>
      </c>
      <c r="F74" s="38">
        <v>230</v>
      </c>
      <c r="G74" s="39">
        <v>385</v>
      </c>
      <c r="H74" s="40">
        <v>359</v>
      </c>
      <c r="I74" s="41">
        <v>26</v>
      </c>
      <c r="J74" s="39">
        <v>9012046</v>
      </c>
      <c r="K74" s="37">
        <v>6857802</v>
      </c>
      <c r="L74" s="37">
        <v>3377154</v>
      </c>
      <c r="M74" s="37">
        <v>3480648</v>
      </c>
      <c r="N74" s="42">
        <v>2154244</v>
      </c>
      <c r="O74" s="80"/>
      <c r="P74" s="44">
        <v>3965</v>
      </c>
    </row>
    <row r="75" spans="1:16" ht="14.25" customHeight="1">
      <c r="A75" s="54" t="s">
        <v>77</v>
      </c>
      <c r="B75" s="77">
        <v>3919</v>
      </c>
      <c r="C75" s="37">
        <v>0</v>
      </c>
      <c r="D75" s="37">
        <v>3140</v>
      </c>
      <c r="E75" s="37">
        <v>561</v>
      </c>
      <c r="F75" s="38">
        <v>218</v>
      </c>
      <c r="G75" s="39">
        <v>342</v>
      </c>
      <c r="H75" s="40">
        <v>289</v>
      </c>
      <c r="I75" s="41">
        <v>53</v>
      </c>
      <c r="J75" s="39">
        <v>9364543</v>
      </c>
      <c r="K75" s="37">
        <v>7120758</v>
      </c>
      <c r="L75" s="37">
        <v>3445016</v>
      </c>
      <c r="M75" s="37">
        <v>3675742</v>
      </c>
      <c r="N75" s="42">
        <v>2243785</v>
      </c>
      <c r="O75" s="80"/>
      <c r="P75" s="44">
        <v>3961</v>
      </c>
    </row>
    <row r="76" spans="1:16" ht="14.25" customHeight="1">
      <c r="A76" s="54" t="s">
        <v>78</v>
      </c>
      <c r="B76" s="77">
        <v>8660</v>
      </c>
      <c r="C76" s="37">
        <v>7</v>
      </c>
      <c r="D76" s="37">
        <v>7085</v>
      </c>
      <c r="E76" s="37">
        <v>1352</v>
      </c>
      <c r="F76" s="38">
        <v>216</v>
      </c>
      <c r="G76" s="39">
        <v>488</v>
      </c>
      <c r="H76" s="40">
        <v>413</v>
      </c>
      <c r="I76" s="41">
        <v>75</v>
      </c>
      <c r="J76" s="39">
        <v>11392365</v>
      </c>
      <c r="K76" s="37">
        <v>8756060</v>
      </c>
      <c r="L76" s="37">
        <v>4300523</v>
      </c>
      <c r="M76" s="37">
        <v>4455537</v>
      </c>
      <c r="N76" s="42">
        <v>2636305</v>
      </c>
      <c r="O76" s="80"/>
      <c r="P76" s="44">
        <v>3972</v>
      </c>
    </row>
    <row r="77" spans="1:16" ht="14.25" customHeight="1">
      <c r="A77" s="54" t="s">
        <v>67</v>
      </c>
      <c r="B77" s="77">
        <v>9755</v>
      </c>
      <c r="C77" s="37">
        <v>4</v>
      </c>
      <c r="D77" s="37">
        <v>4385</v>
      </c>
      <c r="E77" s="37">
        <v>5126</v>
      </c>
      <c r="F77" s="38">
        <v>240</v>
      </c>
      <c r="G77" s="39">
        <v>20</v>
      </c>
      <c r="H77" s="40">
        <v>0</v>
      </c>
      <c r="I77" s="41">
        <v>20</v>
      </c>
      <c r="J77" s="39">
        <v>9787281</v>
      </c>
      <c r="K77" s="37">
        <v>7459861</v>
      </c>
      <c r="L77" s="37">
        <v>3765813</v>
      </c>
      <c r="M77" s="37">
        <v>3694048</v>
      </c>
      <c r="N77" s="42">
        <v>2327420</v>
      </c>
      <c r="O77" s="80"/>
      <c r="P77" s="44">
        <v>3984</v>
      </c>
    </row>
    <row r="78" spans="1:16" ht="14.25" customHeight="1">
      <c r="A78" s="54" t="s">
        <v>68</v>
      </c>
      <c r="B78" s="77">
        <v>7494</v>
      </c>
      <c r="C78" s="37">
        <v>1</v>
      </c>
      <c r="D78" s="37">
        <v>6996</v>
      </c>
      <c r="E78" s="37">
        <v>276</v>
      </c>
      <c r="F78" s="38">
        <v>221</v>
      </c>
      <c r="G78" s="39">
        <v>494</v>
      </c>
      <c r="H78" s="40">
        <v>432</v>
      </c>
      <c r="I78" s="41">
        <v>62</v>
      </c>
      <c r="J78" s="39">
        <v>10509643</v>
      </c>
      <c r="K78" s="37">
        <v>8051699</v>
      </c>
      <c r="L78" s="37">
        <v>4085120</v>
      </c>
      <c r="M78" s="37">
        <v>3966579</v>
      </c>
      <c r="N78" s="42">
        <v>2457944</v>
      </c>
      <c r="O78" s="80"/>
      <c r="P78" s="44">
        <v>3979</v>
      </c>
    </row>
    <row r="79" spans="1:16" ht="14.25" customHeight="1">
      <c r="A79" s="54" t="s">
        <v>69</v>
      </c>
      <c r="B79" s="77">
        <v>5560</v>
      </c>
      <c r="C79" s="37">
        <v>8</v>
      </c>
      <c r="D79" s="37">
        <v>4686</v>
      </c>
      <c r="E79" s="37">
        <v>551</v>
      </c>
      <c r="F79" s="38">
        <v>315</v>
      </c>
      <c r="G79" s="39">
        <v>465</v>
      </c>
      <c r="H79" s="40">
        <v>423</v>
      </c>
      <c r="I79" s="41">
        <v>42</v>
      </c>
      <c r="J79" s="39">
        <v>11941872</v>
      </c>
      <c r="K79" s="37">
        <v>9221171</v>
      </c>
      <c r="L79" s="37">
        <v>4817356</v>
      </c>
      <c r="M79" s="37">
        <v>4403815</v>
      </c>
      <c r="N79" s="42">
        <v>2720701</v>
      </c>
      <c r="O79" s="80"/>
      <c r="P79" s="44">
        <v>3990</v>
      </c>
    </row>
    <row r="80" spans="1:16" ht="14.25" customHeight="1">
      <c r="A80" s="54" t="s">
        <v>70</v>
      </c>
      <c r="B80" s="77">
        <v>12282</v>
      </c>
      <c r="C80" s="37">
        <v>10</v>
      </c>
      <c r="D80" s="37">
        <v>5925</v>
      </c>
      <c r="E80" s="37">
        <v>2547</v>
      </c>
      <c r="F80" s="38">
        <v>3800</v>
      </c>
      <c r="G80" s="39">
        <v>277</v>
      </c>
      <c r="H80" s="40">
        <v>262</v>
      </c>
      <c r="I80" s="41">
        <v>15</v>
      </c>
      <c r="J80" s="39">
        <v>10108415</v>
      </c>
      <c r="K80" s="37">
        <v>7741056</v>
      </c>
      <c r="L80" s="37">
        <v>3958295</v>
      </c>
      <c r="M80" s="37">
        <v>3782761</v>
      </c>
      <c r="N80" s="42">
        <v>2367359</v>
      </c>
      <c r="O80" s="80"/>
      <c r="P80" s="44">
        <v>4002</v>
      </c>
    </row>
    <row r="81" spans="1:16" ht="14.25" customHeight="1">
      <c r="A81" s="54" t="s">
        <v>71</v>
      </c>
      <c r="B81" s="77">
        <v>12502</v>
      </c>
      <c r="C81" s="37">
        <v>4</v>
      </c>
      <c r="D81" s="37">
        <v>6348</v>
      </c>
      <c r="E81" s="37">
        <v>852</v>
      </c>
      <c r="F81" s="38">
        <v>5298</v>
      </c>
      <c r="G81" s="39">
        <v>172</v>
      </c>
      <c r="H81" s="40">
        <v>148</v>
      </c>
      <c r="I81" s="41">
        <v>24</v>
      </c>
      <c r="J81" s="39">
        <v>11330821</v>
      </c>
      <c r="K81" s="37">
        <v>8725367</v>
      </c>
      <c r="L81" s="37">
        <v>4468571</v>
      </c>
      <c r="M81" s="37">
        <v>4256796</v>
      </c>
      <c r="N81" s="42">
        <v>2605454</v>
      </c>
      <c r="O81" s="80"/>
      <c r="P81" s="44">
        <v>3998</v>
      </c>
    </row>
    <row r="82" spans="1:16" ht="14.25" customHeight="1">
      <c r="A82" s="54" t="s">
        <v>72</v>
      </c>
      <c r="B82" s="77">
        <v>9314</v>
      </c>
      <c r="C82" s="37">
        <v>0</v>
      </c>
      <c r="D82" s="37">
        <v>8141</v>
      </c>
      <c r="E82" s="37">
        <v>921</v>
      </c>
      <c r="F82" s="38">
        <v>252</v>
      </c>
      <c r="G82" s="39">
        <v>117</v>
      </c>
      <c r="H82" s="40">
        <v>77</v>
      </c>
      <c r="I82" s="41">
        <v>40</v>
      </c>
      <c r="J82" s="39">
        <v>10518291</v>
      </c>
      <c r="K82" s="37">
        <v>8108505</v>
      </c>
      <c r="L82" s="37">
        <v>4196404</v>
      </c>
      <c r="M82" s="37">
        <v>3912101</v>
      </c>
      <c r="N82" s="42">
        <v>2409786</v>
      </c>
      <c r="O82" s="80"/>
      <c r="P82" s="44">
        <v>4009</v>
      </c>
    </row>
    <row r="83" spans="1:16" ht="14.25" customHeight="1">
      <c r="A83" s="54" t="s">
        <v>73</v>
      </c>
      <c r="B83" s="77">
        <v>11323</v>
      </c>
      <c r="C83" s="37">
        <v>5</v>
      </c>
      <c r="D83" s="37">
        <v>3956</v>
      </c>
      <c r="E83" s="37">
        <v>7201</v>
      </c>
      <c r="F83" s="38">
        <v>161</v>
      </c>
      <c r="G83" s="39">
        <v>510</v>
      </c>
      <c r="H83" s="40">
        <v>478</v>
      </c>
      <c r="I83" s="41">
        <v>32</v>
      </c>
      <c r="J83" s="39">
        <v>10564071</v>
      </c>
      <c r="K83" s="37">
        <v>8100769</v>
      </c>
      <c r="L83" s="37">
        <v>4304526</v>
      </c>
      <c r="M83" s="37">
        <v>3796243</v>
      </c>
      <c r="N83" s="42">
        <v>2463302</v>
      </c>
      <c r="O83" s="80"/>
      <c r="P83" s="44">
        <v>4015</v>
      </c>
    </row>
    <row r="84" spans="1:16" ht="14.25" customHeight="1">
      <c r="A84" s="54" t="s">
        <v>74</v>
      </c>
      <c r="B84" s="77">
        <v>5072</v>
      </c>
      <c r="C84" s="37">
        <v>1</v>
      </c>
      <c r="D84" s="37">
        <v>3716</v>
      </c>
      <c r="E84" s="37">
        <v>1185</v>
      </c>
      <c r="F84" s="38">
        <v>170</v>
      </c>
      <c r="G84" s="39">
        <v>220</v>
      </c>
      <c r="H84" s="40">
        <v>173</v>
      </c>
      <c r="I84" s="41">
        <v>47</v>
      </c>
      <c r="J84" s="39">
        <v>10314257</v>
      </c>
      <c r="K84" s="37">
        <v>7956208</v>
      </c>
      <c r="L84" s="37">
        <v>4253541</v>
      </c>
      <c r="M84" s="37">
        <v>3702667</v>
      </c>
      <c r="N84" s="42">
        <v>2358049</v>
      </c>
      <c r="O84" s="80"/>
      <c r="P84" s="44">
        <v>4022</v>
      </c>
    </row>
    <row r="85" spans="1:16" ht="14.25" customHeight="1">
      <c r="A85" s="54" t="s">
        <v>75</v>
      </c>
      <c r="B85" s="77">
        <v>5148</v>
      </c>
      <c r="C85" s="37">
        <v>16</v>
      </c>
      <c r="D85" s="37">
        <v>4241</v>
      </c>
      <c r="E85" s="37">
        <v>739</v>
      </c>
      <c r="F85" s="38">
        <v>152</v>
      </c>
      <c r="G85" s="39">
        <v>397</v>
      </c>
      <c r="H85" s="40">
        <v>362</v>
      </c>
      <c r="I85" s="41">
        <v>35</v>
      </c>
      <c r="J85" s="39">
        <v>10751606</v>
      </c>
      <c r="K85" s="37">
        <v>8275821</v>
      </c>
      <c r="L85" s="37">
        <v>4379548</v>
      </c>
      <c r="M85" s="37">
        <v>3896273</v>
      </c>
      <c r="N85" s="42">
        <v>2475785</v>
      </c>
      <c r="O85" s="80"/>
      <c r="P85" s="44">
        <v>4034</v>
      </c>
    </row>
    <row r="86" spans="1:16" ht="14.25" customHeight="1">
      <c r="A86" s="54" t="s">
        <v>203</v>
      </c>
      <c r="B86" s="77">
        <v>15245</v>
      </c>
      <c r="C86" s="37">
        <v>3</v>
      </c>
      <c r="D86" s="37">
        <v>3799</v>
      </c>
      <c r="E86" s="37">
        <v>4976</v>
      </c>
      <c r="F86" s="38">
        <v>6467</v>
      </c>
      <c r="G86" s="39">
        <v>588</v>
      </c>
      <c r="H86" s="40">
        <v>563</v>
      </c>
      <c r="I86" s="41">
        <v>25</v>
      </c>
      <c r="J86" s="39">
        <v>9897591</v>
      </c>
      <c r="K86" s="37">
        <v>7573009</v>
      </c>
      <c r="L86" s="37">
        <v>3934674</v>
      </c>
      <c r="M86" s="37">
        <v>3638335</v>
      </c>
      <c r="N86" s="42">
        <v>2324582</v>
      </c>
      <c r="O86" s="80"/>
      <c r="P86" s="44">
        <v>4032</v>
      </c>
    </row>
    <row r="87" spans="1:16" ht="14.25" customHeight="1">
      <c r="A87" s="54" t="s">
        <v>77</v>
      </c>
      <c r="B87" s="77">
        <v>15765</v>
      </c>
      <c r="C87" s="37">
        <v>2</v>
      </c>
      <c r="D87" s="37">
        <v>5681</v>
      </c>
      <c r="E87" s="37">
        <v>910</v>
      </c>
      <c r="F87" s="38">
        <v>9172</v>
      </c>
      <c r="G87" s="39">
        <v>523</v>
      </c>
      <c r="H87" s="40">
        <v>445</v>
      </c>
      <c r="I87" s="41">
        <v>78</v>
      </c>
      <c r="J87" s="39">
        <v>10296721</v>
      </c>
      <c r="K87" s="37">
        <v>7927436</v>
      </c>
      <c r="L87" s="37">
        <v>4150088</v>
      </c>
      <c r="M87" s="37">
        <v>3777348</v>
      </c>
      <c r="N87" s="42">
        <v>2369285</v>
      </c>
      <c r="O87" s="80"/>
      <c r="P87" s="44">
        <v>4028</v>
      </c>
    </row>
    <row r="88" spans="1:16" ht="14.25" customHeight="1" thickBot="1">
      <c r="A88" s="58" t="s">
        <v>78</v>
      </c>
      <c r="B88" s="81">
        <v>15361</v>
      </c>
      <c r="C88" s="60">
        <v>9</v>
      </c>
      <c r="D88" s="60">
        <v>9717</v>
      </c>
      <c r="E88" s="60">
        <v>1301</v>
      </c>
      <c r="F88" s="61">
        <v>4334</v>
      </c>
      <c r="G88" s="62">
        <v>564</v>
      </c>
      <c r="H88" s="63">
        <v>469</v>
      </c>
      <c r="I88" s="64">
        <v>95</v>
      </c>
      <c r="J88" s="62">
        <v>11087556</v>
      </c>
      <c r="K88" s="60">
        <v>8580520</v>
      </c>
      <c r="L88" s="60">
        <v>4559461</v>
      </c>
      <c r="M88" s="60">
        <v>4021059</v>
      </c>
      <c r="N88" s="65">
        <v>2507036</v>
      </c>
      <c r="O88" s="80"/>
      <c r="P88" s="66">
        <v>4044</v>
      </c>
    </row>
    <row r="89" spans="1:15" s="29" customFormat="1" ht="13.5" customHeight="1">
      <c r="A89" s="69" t="s">
        <v>79</v>
      </c>
      <c r="B89" s="69"/>
      <c r="C89" s="69"/>
      <c r="D89" s="69"/>
      <c r="E89" s="69"/>
      <c r="F89" s="69"/>
      <c r="G89" s="69"/>
      <c r="H89" s="69"/>
      <c r="I89" s="69"/>
      <c r="J89" s="69"/>
      <c r="K89" s="69"/>
      <c r="L89" s="70"/>
      <c r="M89" s="69"/>
      <c r="N89" s="69"/>
      <c r="O89" s="69"/>
    </row>
    <row r="90" spans="1:15" s="29" customFormat="1" ht="13.5" customHeight="1">
      <c r="A90" s="69" t="s">
        <v>80</v>
      </c>
      <c r="B90" s="69"/>
      <c r="C90" s="69"/>
      <c r="D90" s="69"/>
      <c r="E90" s="69"/>
      <c r="F90" s="69"/>
      <c r="G90" s="69"/>
      <c r="H90" s="69"/>
      <c r="I90" s="69"/>
      <c r="J90" s="69"/>
      <c r="K90" s="69"/>
      <c r="L90" s="69"/>
      <c r="M90" s="69"/>
      <c r="N90" s="69"/>
      <c r="O90" s="69"/>
    </row>
    <row r="91" spans="1:15" s="29" customFormat="1" ht="13.5" customHeight="1">
      <c r="A91" s="69" t="s">
        <v>81</v>
      </c>
      <c r="B91" s="72"/>
      <c r="C91" s="72"/>
      <c r="D91" s="72"/>
      <c r="E91" s="72"/>
      <c r="F91" s="72"/>
      <c r="G91" s="72"/>
      <c r="H91" s="72"/>
      <c r="I91" s="72"/>
      <c r="J91" s="72"/>
      <c r="K91" s="72"/>
      <c r="L91" s="72"/>
      <c r="M91" s="72"/>
      <c r="N91" s="72"/>
      <c r="O91" s="72"/>
    </row>
    <row r="92" spans="1:15" s="29" customFormat="1" ht="13.5" customHeight="1">
      <c r="A92" s="69" t="s">
        <v>82</v>
      </c>
      <c r="B92" s="72"/>
      <c r="C92" s="72"/>
      <c r="D92" s="72"/>
      <c r="E92" s="72"/>
      <c r="F92" s="72"/>
      <c r="G92" s="72"/>
      <c r="H92" s="72"/>
      <c r="I92" s="72"/>
      <c r="J92" s="72"/>
      <c r="K92" s="72"/>
      <c r="L92" s="72"/>
      <c r="M92" s="72"/>
      <c r="N92" s="72"/>
      <c r="O92" s="72"/>
    </row>
    <row r="93" spans="1:15" s="29" customFormat="1" ht="13.5" customHeight="1">
      <c r="A93" s="69" t="s">
        <v>83</v>
      </c>
      <c r="B93" s="72"/>
      <c r="C93" s="72"/>
      <c r="D93" s="72"/>
      <c r="E93" s="72"/>
      <c r="F93" s="72"/>
      <c r="G93" s="72"/>
      <c r="H93" s="72"/>
      <c r="I93" s="72"/>
      <c r="J93" s="72"/>
      <c r="K93" s="72"/>
      <c r="L93" s="72"/>
      <c r="M93" s="72"/>
      <c r="N93" s="72"/>
      <c r="O93" s="72"/>
    </row>
    <row r="94" s="29" customFormat="1" ht="13.5" customHeight="1">
      <c r="A94" s="69" t="s">
        <v>84</v>
      </c>
    </row>
    <row r="95" spans="1:16" s="71" customFormat="1" ht="13.5" customHeight="1">
      <c r="A95" s="69" t="s">
        <v>85</v>
      </c>
      <c r="B95" s="69"/>
      <c r="C95" s="69"/>
      <c r="D95" s="69"/>
      <c r="E95" s="69"/>
      <c r="F95" s="69"/>
      <c r="G95" s="69"/>
      <c r="H95" s="69"/>
      <c r="I95" s="69"/>
      <c r="J95" s="69"/>
      <c r="K95" s="69"/>
      <c r="L95" s="69"/>
      <c r="M95" s="69"/>
      <c r="N95" s="69"/>
      <c r="O95" s="69"/>
      <c r="P95" s="69"/>
    </row>
    <row r="96" spans="1:16" s="71" customFormat="1" ht="13.5" customHeight="1">
      <c r="A96" s="69" t="s">
        <v>86</v>
      </c>
      <c r="B96" s="69"/>
      <c r="C96" s="69"/>
      <c r="D96" s="69"/>
      <c r="E96" s="69"/>
      <c r="F96" s="69"/>
      <c r="G96" s="69"/>
      <c r="H96" s="69"/>
      <c r="I96" s="69"/>
      <c r="J96" s="69"/>
      <c r="K96" s="69"/>
      <c r="L96" s="69"/>
      <c r="M96" s="69"/>
      <c r="N96" s="69"/>
      <c r="O96" s="69"/>
      <c r="P96" s="69"/>
    </row>
    <row r="97" spans="1:14" s="29" customFormat="1" ht="13.5" customHeight="1">
      <c r="A97" s="69" t="s">
        <v>87</v>
      </c>
      <c r="B97" s="69"/>
      <c r="C97" s="69"/>
      <c r="D97" s="69"/>
      <c r="E97" s="69"/>
      <c r="F97" s="69"/>
      <c r="G97" s="69"/>
      <c r="H97" s="69"/>
      <c r="I97" s="69"/>
      <c r="J97" s="69"/>
      <c r="K97" s="69"/>
      <c r="L97" s="69"/>
      <c r="M97" s="69"/>
      <c r="N97" s="69"/>
    </row>
    <row r="98" spans="1:15" s="29" customFormat="1" ht="13.5" customHeight="1">
      <c r="A98" s="69" t="s">
        <v>88</v>
      </c>
      <c r="B98" s="69"/>
      <c r="C98" s="69"/>
      <c r="D98" s="69"/>
      <c r="E98" s="69"/>
      <c r="F98" s="69"/>
      <c r="G98" s="69"/>
      <c r="H98" s="69"/>
      <c r="I98" s="69"/>
      <c r="J98" s="69"/>
      <c r="K98" s="69"/>
      <c r="L98" s="69"/>
      <c r="M98" s="69"/>
      <c r="N98" s="69"/>
      <c r="O98" s="69"/>
    </row>
    <row r="99" spans="1:15" s="29" customFormat="1" ht="13.5" customHeight="1">
      <c r="A99" s="69" t="s">
        <v>89</v>
      </c>
      <c r="B99" s="69"/>
      <c r="C99" s="69"/>
      <c r="D99" s="69"/>
      <c r="E99" s="69"/>
      <c r="F99" s="69"/>
      <c r="G99" s="69"/>
      <c r="H99" s="69"/>
      <c r="I99" s="69"/>
      <c r="J99" s="69"/>
      <c r="K99" s="69"/>
      <c r="L99" s="69"/>
      <c r="M99" s="69"/>
      <c r="N99" s="69"/>
      <c r="O99" s="69"/>
    </row>
    <row r="100" spans="1:15" s="29" customFormat="1" ht="13.5" customHeight="1">
      <c r="A100" s="69" t="s">
        <v>90</v>
      </c>
      <c r="B100" s="69"/>
      <c r="C100" s="69"/>
      <c r="D100" s="69"/>
      <c r="E100" s="69"/>
      <c r="F100" s="69"/>
      <c r="G100" s="69"/>
      <c r="H100" s="69"/>
      <c r="I100" s="69"/>
      <c r="J100" s="69"/>
      <c r="K100" s="69"/>
      <c r="L100" s="69"/>
      <c r="M100" s="69"/>
      <c r="N100" s="69"/>
      <c r="O100" s="69"/>
    </row>
    <row r="101" spans="1:10" s="29" customFormat="1" ht="13.5" customHeight="1">
      <c r="A101" s="82"/>
      <c r="J101" s="83"/>
    </row>
    <row r="102" s="29" customFormat="1" ht="13.5" customHeight="1">
      <c r="A102" s="84"/>
    </row>
    <row r="103" s="29" customFormat="1" ht="13.5" customHeight="1">
      <c r="A103" s="84"/>
    </row>
  </sheetData>
  <sheetProtection/>
  <mergeCells count="28">
    <mergeCell ref="B53:B55"/>
    <mergeCell ref="G53:G55"/>
    <mergeCell ref="J53:J55"/>
    <mergeCell ref="P53:P55"/>
    <mergeCell ref="C54:C55"/>
    <mergeCell ref="D54:D55"/>
    <mergeCell ref="E54:E55"/>
    <mergeCell ref="F54:F55"/>
    <mergeCell ref="H54:H55"/>
    <mergeCell ref="I54:I55"/>
    <mergeCell ref="H6:H7"/>
    <mergeCell ref="I6:I7"/>
    <mergeCell ref="K6:K7"/>
    <mergeCell ref="N6:N7"/>
    <mergeCell ref="A49:P49"/>
    <mergeCell ref="A50:P50"/>
    <mergeCell ref="E6:E7"/>
    <mergeCell ref="F6:F7"/>
    <mergeCell ref="K54:K55"/>
    <mergeCell ref="N54:N55"/>
    <mergeCell ref="A1:P1"/>
    <mergeCell ref="A2:P2"/>
    <mergeCell ref="B5:B7"/>
    <mergeCell ref="G5:G7"/>
    <mergeCell ref="J5:J7"/>
    <mergeCell ref="P5:P7"/>
    <mergeCell ref="C6:C7"/>
    <mergeCell ref="D6:D7"/>
  </mergeCells>
  <printOptions/>
  <pageMargins left="0.3937007874015748" right="0.1968503937007874" top="0.3937007874015748" bottom="0" header="0.5118110236220472" footer="0.5118110236220472"/>
  <pageSetup fitToHeight="2" horizontalDpi="600" verticalDpi="600" orientation="landscape" paperSize="9" scale="74" r:id="rId1"/>
  <rowBreaks count="1" manualBreakCount="1">
    <brk id="48" max="15" man="1"/>
  </rowBreaks>
</worksheet>
</file>

<file path=xl/worksheets/sheet20.xml><?xml version="1.0" encoding="utf-8"?>
<worksheet xmlns="http://schemas.openxmlformats.org/spreadsheetml/2006/main" xmlns:r="http://schemas.openxmlformats.org/officeDocument/2006/relationships">
  <sheetPr>
    <pageSetUpPr fitToPage="1"/>
  </sheetPr>
  <dimension ref="A1:I49"/>
  <sheetViews>
    <sheetView view="pageBreakPreview" zoomScaleNormal="80" zoomScaleSheetLayoutView="100" zoomScalePageLayoutView="0" workbookViewId="0" topLeftCell="A1">
      <selection activeCell="A1" sqref="A1:I1"/>
    </sheetView>
  </sheetViews>
  <sheetFormatPr defaultColWidth="13.75390625" defaultRowHeight="13.5"/>
  <cols>
    <col min="1" max="1" width="16.25390625" style="12" customWidth="1"/>
    <col min="2" max="6" width="16.50390625" style="27" customWidth="1"/>
    <col min="7" max="7" width="16.375" style="27" customWidth="1"/>
    <col min="8" max="8" width="16.25390625" style="27" customWidth="1"/>
    <col min="9" max="9" width="16.50390625" style="27" customWidth="1"/>
    <col min="10" max="10" width="10.625" style="27" customWidth="1"/>
    <col min="11" max="16384" width="13.75390625" style="27" customWidth="1"/>
  </cols>
  <sheetData>
    <row r="1" spans="1:9" ht="17.25">
      <c r="A1" s="1286" t="s">
        <v>298</v>
      </c>
      <c r="B1" s="1286"/>
      <c r="C1" s="1286"/>
      <c r="D1" s="1286"/>
      <c r="E1" s="1286"/>
      <c r="F1" s="1286"/>
      <c r="G1" s="1286"/>
      <c r="H1" s="1286"/>
      <c r="I1" s="1286"/>
    </row>
    <row r="2" spans="1:9" ht="14.25">
      <c r="A2" s="1287" t="s">
        <v>299</v>
      </c>
      <c r="B2" s="1287"/>
      <c r="C2" s="1287"/>
      <c r="D2" s="1287"/>
      <c r="E2" s="1287"/>
      <c r="F2" s="1287"/>
      <c r="G2" s="1287"/>
      <c r="H2" s="1287"/>
      <c r="I2" s="1287"/>
    </row>
    <row r="3" spans="1:9" ht="14.25">
      <c r="A3" s="3"/>
      <c r="B3" s="3"/>
      <c r="C3" s="3"/>
      <c r="D3" s="3"/>
      <c r="E3" s="3"/>
      <c r="F3" s="3"/>
      <c r="G3" s="3"/>
      <c r="H3" s="3"/>
      <c r="I3" s="3"/>
    </row>
    <row r="4" spans="1:9" ht="14.25" thickBot="1">
      <c r="A4" s="2" t="s">
        <v>93</v>
      </c>
      <c r="B4" s="2"/>
      <c r="C4" s="2"/>
      <c r="D4" s="2"/>
      <c r="E4" s="2"/>
      <c r="F4" s="2"/>
      <c r="G4" s="2"/>
      <c r="H4" s="2" t="s">
        <v>94</v>
      </c>
      <c r="I4" s="2"/>
    </row>
    <row r="5" spans="1:9" ht="18.75" customHeight="1">
      <c r="A5" s="86"/>
      <c r="B5" s="1311" t="s">
        <v>95</v>
      </c>
      <c r="C5" s="88"/>
      <c r="D5" s="88"/>
      <c r="E5" s="88"/>
      <c r="F5" s="89"/>
      <c r="G5" s="2"/>
      <c r="H5" s="86"/>
      <c r="I5" s="1314" t="s">
        <v>96</v>
      </c>
    </row>
    <row r="6" spans="1:9" ht="19.5" customHeight="1">
      <c r="A6" s="90"/>
      <c r="B6" s="1312"/>
      <c r="C6" s="1317" t="s">
        <v>56</v>
      </c>
      <c r="D6" s="92"/>
      <c r="E6" s="93"/>
      <c r="F6" s="1319" t="s">
        <v>57</v>
      </c>
      <c r="G6" s="2"/>
      <c r="H6" s="90"/>
      <c r="I6" s="1315"/>
    </row>
    <row r="7" spans="1:9" ht="20.25" customHeight="1" thickBot="1">
      <c r="A7" s="94"/>
      <c r="B7" s="1313"/>
      <c r="C7" s="1318"/>
      <c r="D7" s="18" t="s">
        <v>58</v>
      </c>
      <c r="E7" s="17" t="s">
        <v>59</v>
      </c>
      <c r="F7" s="1320"/>
      <c r="G7" s="2"/>
      <c r="H7" s="94"/>
      <c r="I7" s="1316"/>
    </row>
    <row r="8" spans="1:9" ht="12.75" customHeight="1" thickTop="1">
      <c r="A8" s="392"/>
      <c r="B8" s="96" t="s">
        <v>97</v>
      </c>
      <c r="C8" s="97" t="s">
        <v>97</v>
      </c>
      <c r="D8" s="97" t="s">
        <v>97</v>
      </c>
      <c r="E8" s="97" t="s">
        <v>97</v>
      </c>
      <c r="F8" s="98" t="s">
        <v>97</v>
      </c>
      <c r="G8" s="25"/>
      <c r="H8" s="28"/>
      <c r="I8" s="100" t="s">
        <v>97</v>
      </c>
    </row>
    <row r="9" spans="1:9" s="301" customFormat="1" ht="12">
      <c r="A9" s="302"/>
      <c r="B9" s="393"/>
      <c r="C9" s="394"/>
      <c r="D9" s="394"/>
      <c r="E9" s="394"/>
      <c r="F9" s="395"/>
      <c r="H9" s="302"/>
      <c r="I9" s="100"/>
    </row>
    <row r="10" spans="1:9" s="301" customFormat="1" ht="12">
      <c r="A10" s="54" t="s">
        <v>62</v>
      </c>
      <c r="B10" s="154">
        <v>69582538</v>
      </c>
      <c r="C10" s="155">
        <v>56856015</v>
      </c>
      <c r="D10" s="155">
        <v>30325350</v>
      </c>
      <c r="E10" s="155">
        <v>26530665</v>
      </c>
      <c r="F10" s="178">
        <v>12726522</v>
      </c>
      <c r="G10" s="118"/>
      <c r="H10" s="54" t="s">
        <v>62</v>
      </c>
      <c r="I10" s="153">
        <v>12494693</v>
      </c>
    </row>
    <row r="11" spans="1:9" s="301" customFormat="1" ht="12">
      <c r="A11" s="54" t="s">
        <v>63</v>
      </c>
      <c r="B11" s="154">
        <v>59600171</v>
      </c>
      <c r="C11" s="155">
        <v>47980898</v>
      </c>
      <c r="D11" s="155">
        <v>28221803</v>
      </c>
      <c r="E11" s="155">
        <v>19759094</v>
      </c>
      <c r="F11" s="178">
        <v>11619273</v>
      </c>
      <c r="G11" s="118"/>
      <c r="H11" s="54" t="s">
        <v>63</v>
      </c>
      <c r="I11" s="153">
        <v>16509883</v>
      </c>
    </row>
    <row r="12" spans="1:9" s="301" customFormat="1" ht="12">
      <c r="A12" s="54" t="s">
        <v>64</v>
      </c>
      <c r="B12" s="154">
        <v>62956932</v>
      </c>
      <c r="C12" s="155">
        <v>51347943</v>
      </c>
      <c r="D12" s="155">
        <v>28470019</v>
      </c>
      <c r="E12" s="155">
        <v>22877923</v>
      </c>
      <c r="F12" s="178">
        <v>11608989</v>
      </c>
      <c r="G12" s="118"/>
      <c r="H12" s="54" t="s">
        <v>64</v>
      </c>
      <c r="I12" s="153">
        <v>16788360</v>
      </c>
    </row>
    <row r="13" spans="1:9" s="301" customFormat="1" ht="12">
      <c r="A13" s="54" t="s">
        <v>65</v>
      </c>
      <c r="B13" s="154">
        <v>54149086</v>
      </c>
      <c r="C13" s="155">
        <v>44084681</v>
      </c>
      <c r="D13" s="155">
        <v>25452073</v>
      </c>
      <c r="E13" s="155">
        <v>18632607</v>
      </c>
      <c r="F13" s="178">
        <v>10064404</v>
      </c>
      <c r="G13" s="118"/>
      <c r="H13" s="54" t="s">
        <v>65</v>
      </c>
      <c r="I13" s="153">
        <v>15122149</v>
      </c>
    </row>
    <row r="14" spans="1:9" s="301" customFormat="1" ht="12">
      <c r="A14" s="219" t="s">
        <v>840</v>
      </c>
      <c r="B14" s="154">
        <v>56439618</v>
      </c>
      <c r="C14" s="155">
        <v>46510623</v>
      </c>
      <c r="D14" s="155">
        <v>26556410</v>
      </c>
      <c r="E14" s="155">
        <v>19954213</v>
      </c>
      <c r="F14" s="178">
        <v>9928995</v>
      </c>
      <c r="G14" s="118"/>
      <c r="H14" s="219" t="s">
        <v>840</v>
      </c>
      <c r="I14" s="361">
        <v>15527260</v>
      </c>
    </row>
    <row r="15" spans="1:9" s="301" customFormat="1" ht="12">
      <c r="A15" s="302"/>
      <c r="B15" s="396"/>
      <c r="C15" s="397"/>
      <c r="D15" s="397"/>
      <c r="E15" s="397"/>
      <c r="F15" s="398"/>
      <c r="G15" s="118"/>
      <c r="H15" s="201"/>
      <c r="I15" s="399"/>
    </row>
    <row r="16" spans="1:9" s="301" customFormat="1" ht="12">
      <c r="A16" s="54" t="s">
        <v>66</v>
      </c>
      <c r="B16" s="363">
        <v>4786846</v>
      </c>
      <c r="C16" s="155">
        <v>3958839</v>
      </c>
      <c r="D16" s="155">
        <v>2247313</v>
      </c>
      <c r="E16" s="155">
        <v>1711526</v>
      </c>
      <c r="F16" s="178">
        <v>828006</v>
      </c>
      <c r="G16" s="118"/>
      <c r="H16" s="54" t="s">
        <v>66</v>
      </c>
      <c r="I16" s="153">
        <v>16788360</v>
      </c>
    </row>
    <row r="17" spans="1:9" s="301" customFormat="1" ht="12">
      <c r="A17" s="54" t="s">
        <v>67</v>
      </c>
      <c r="B17" s="363">
        <v>3596027</v>
      </c>
      <c r="C17" s="155">
        <v>2842943</v>
      </c>
      <c r="D17" s="155">
        <v>1526388</v>
      </c>
      <c r="E17" s="155">
        <v>1316554</v>
      </c>
      <c r="F17" s="178">
        <v>753084</v>
      </c>
      <c r="G17" s="118"/>
      <c r="H17" s="54" t="s">
        <v>67</v>
      </c>
      <c r="I17" s="153">
        <v>16560375</v>
      </c>
    </row>
    <row r="18" spans="1:9" s="301" customFormat="1" ht="12">
      <c r="A18" s="54" t="s">
        <v>68</v>
      </c>
      <c r="B18" s="363">
        <v>4503229</v>
      </c>
      <c r="C18" s="155">
        <v>3688851</v>
      </c>
      <c r="D18" s="155">
        <v>1801939</v>
      </c>
      <c r="E18" s="155">
        <v>1886911</v>
      </c>
      <c r="F18" s="178">
        <v>814377</v>
      </c>
      <c r="G18" s="118"/>
      <c r="H18" s="54" t="s">
        <v>68</v>
      </c>
      <c r="I18" s="153">
        <v>16795976</v>
      </c>
    </row>
    <row r="19" spans="1:9" s="301" customFormat="1" ht="12">
      <c r="A19" s="54" t="s">
        <v>69</v>
      </c>
      <c r="B19" s="363">
        <v>5319178</v>
      </c>
      <c r="C19" s="155">
        <v>4212242</v>
      </c>
      <c r="D19" s="155">
        <v>2432791</v>
      </c>
      <c r="E19" s="155">
        <v>1779451</v>
      </c>
      <c r="F19" s="178">
        <v>1106935</v>
      </c>
      <c r="G19" s="118"/>
      <c r="H19" s="54" t="s">
        <v>69</v>
      </c>
      <c r="I19" s="153">
        <v>16492151</v>
      </c>
    </row>
    <row r="20" spans="1:9" s="301" customFormat="1" ht="12">
      <c r="A20" s="54" t="s">
        <v>70</v>
      </c>
      <c r="B20" s="363">
        <v>4011740</v>
      </c>
      <c r="C20" s="155">
        <v>3246103</v>
      </c>
      <c r="D20" s="155">
        <v>1934324</v>
      </c>
      <c r="E20" s="155">
        <v>1311779</v>
      </c>
      <c r="F20" s="178">
        <v>765637</v>
      </c>
      <c r="G20" s="118"/>
      <c r="H20" s="54" t="s">
        <v>70</v>
      </c>
      <c r="I20" s="153">
        <v>16940449</v>
      </c>
    </row>
    <row r="21" spans="1:9" s="301" customFormat="1" ht="12">
      <c r="A21" s="54" t="s">
        <v>71</v>
      </c>
      <c r="B21" s="363">
        <v>4827875</v>
      </c>
      <c r="C21" s="155">
        <v>3972320</v>
      </c>
      <c r="D21" s="155">
        <v>2415857</v>
      </c>
      <c r="E21" s="155">
        <v>1556462</v>
      </c>
      <c r="F21" s="178">
        <v>855555</v>
      </c>
      <c r="G21" s="118"/>
      <c r="H21" s="54" t="s">
        <v>71</v>
      </c>
      <c r="I21" s="153">
        <v>17037145</v>
      </c>
    </row>
    <row r="22" spans="1:9" s="301" customFormat="1" ht="12">
      <c r="A22" s="54" t="s">
        <v>72</v>
      </c>
      <c r="B22" s="363">
        <v>4802045</v>
      </c>
      <c r="C22" s="155">
        <v>4009132</v>
      </c>
      <c r="D22" s="155">
        <v>2410152</v>
      </c>
      <c r="E22" s="155">
        <v>1598979</v>
      </c>
      <c r="F22" s="178">
        <v>792912</v>
      </c>
      <c r="G22" s="118"/>
      <c r="H22" s="54" t="s">
        <v>72</v>
      </c>
      <c r="I22" s="153">
        <v>16310704</v>
      </c>
    </row>
    <row r="23" spans="1:9" s="301" customFormat="1" ht="12">
      <c r="A23" s="54" t="s">
        <v>73</v>
      </c>
      <c r="B23" s="363">
        <v>4489660</v>
      </c>
      <c r="C23" s="155">
        <v>3521383</v>
      </c>
      <c r="D23" s="155">
        <v>2009490</v>
      </c>
      <c r="E23" s="155">
        <v>1511893</v>
      </c>
      <c r="F23" s="178">
        <v>968276</v>
      </c>
      <c r="G23" s="118"/>
      <c r="H23" s="54" t="s">
        <v>73</v>
      </c>
      <c r="I23" s="153">
        <v>16482880</v>
      </c>
    </row>
    <row r="24" spans="1:9" s="301" customFormat="1" ht="12">
      <c r="A24" s="54" t="s">
        <v>74</v>
      </c>
      <c r="B24" s="363">
        <v>4284797</v>
      </c>
      <c r="C24" s="155">
        <v>3466638</v>
      </c>
      <c r="D24" s="155">
        <v>1908582</v>
      </c>
      <c r="E24" s="155">
        <v>1558056</v>
      </c>
      <c r="F24" s="178">
        <v>818159</v>
      </c>
      <c r="G24" s="118"/>
      <c r="H24" s="54" t="s">
        <v>74</v>
      </c>
      <c r="I24" s="153">
        <v>16599573</v>
      </c>
    </row>
    <row r="25" spans="1:9" s="301" customFormat="1" ht="12">
      <c r="A25" s="54" t="s">
        <v>75</v>
      </c>
      <c r="B25" s="363">
        <v>4920081</v>
      </c>
      <c r="C25" s="155">
        <v>3971653</v>
      </c>
      <c r="D25" s="155">
        <v>2304217</v>
      </c>
      <c r="E25" s="155">
        <v>1667436</v>
      </c>
      <c r="F25" s="178">
        <v>948427</v>
      </c>
      <c r="G25" s="118"/>
      <c r="H25" s="54" t="s">
        <v>75</v>
      </c>
      <c r="I25" s="153">
        <v>16012662</v>
      </c>
    </row>
    <row r="26" spans="1:9" s="301" customFormat="1" ht="12">
      <c r="A26" s="54" t="s">
        <v>76</v>
      </c>
      <c r="B26" s="363">
        <v>3898844</v>
      </c>
      <c r="C26" s="155">
        <v>3190357</v>
      </c>
      <c r="D26" s="155">
        <v>1924162</v>
      </c>
      <c r="E26" s="155">
        <v>1266195</v>
      </c>
      <c r="F26" s="178">
        <v>708486</v>
      </c>
      <c r="G26" s="118"/>
      <c r="H26" s="54" t="s">
        <v>76</v>
      </c>
      <c r="I26" s="153">
        <v>15450013</v>
      </c>
    </row>
    <row r="27" spans="1:9" s="301" customFormat="1" ht="12">
      <c r="A27" s="54" t="s">
        <v>77</v>
      </c>
      <c r="B27" s="363">
        <v>4168768</v>
      </c>
      <c r="C27" s="155">
        <v>3534115</v>
      </c>
      <c r="D27" s="155">
        <v>2170775</v>
      </c>
      <c r="E27" s="155">
        <v>1363340</v>
      </c>
      <c r="F27" s="178">
        <v>634653</v>
      </c>
      <c r="G27" s="118"/>
      <c r="H27" s="54" t="s">
        <v>77</v>
      </c>
      <c r="I27" s="153">
        <v>15481752</v>
      </c>
    </row>
    <row r="28" spans="1:9" s="301" customFormat="1" ht="12">
      <c r="A28" s="54" t="s">
        <v>78</v>
      </c>
      <c r="B28" s="363">
        <v>5326837</v>
      </c>
      <c r="C28" s="155">
        <v>4428939</v>
      </c>
      <c r="D28" s="155">
        <v>2613393</v>
      </c>
      <c r="E28" s="155">
        <v>1815545</v>
      </c>
      <c r="F28" s="178">
        <v>897897</v>
      </c>
      <c r="G28" s="118"/>
      <c r="H28" s="54" t="s">
        <v>78</v>
      </c>
      <c r="I28" s="153">
        <v>15122149</v>
      </c>
    </row>
    <row r="29" spans="1:9" s="301" customFormat="1" ht="12">
      <c r="A29" s="54" t="s">
        <v>67</v>
      </c>
      <c r="B29" s="363">
        <v>3948156</v>
      </c>
      <c r="C29" s="155">
        <v>3181092</v>
      </c>
      <c r="D29" s="155">
        <v>1686447</v>
      </c>
      <c r="E29" s="155">
        <v>1494645</v>
      </c>
      <c r="F29" s="178">
        <v>767064</v>
      </c>
      <c r="G29" s="118"/>
      <c r="H29" s="54" t="s">
        <v>67</v>
      </c>
      <c r="I29" s="153">
        <v>15881908</v>
      </c>
    </row>
    <row r="30" spans="1:9" s="301" customFormat="1" ht="12">
      <c r="A30" s="54" t="s">
        <v>68</v>
      </c>
      <c r="B30" s="363">
        <v>3622226</v>
      </c>
      <c r="C30" s="155">
        <v>2912370</v>
      </c>
      <c r="D30" s="155">
        <v>1680371</v>
      </c>
      <c r="E30" s="155">
        <v>1231999</v>
      </c>
      <c r="F30" s="178">
        <v>709855</v>
      </c>
      <c r="G30" s="118"/>
      <c r="H30" s="54" t="s">
        <v>68</v>
      </c>
      <c r="I30" s="153">
        <v>15966105</v>
      </c>
    </row>
    <row r="31" spans="1:9" s="301" customFormat="1" ht="12">
      <c r="A31" s="54" t="s">
        <v>69</v>
      </c>
      <c r="B31" s="363">
        <v>5308412</v>
      </c>
      <c r="C31" s="155">
        <v>4377492</v>
      </c>
      <c r="D31" s="155">
        <v>2600414</v>
      </c>
      <c r="E31" s="155">
        <v>1777078</v>
      </c>
      <c r="F31" s="178">
        <v>930919</v>
      </c>
      <c r="G31" s="118"/>
      <c r="H31" s="54" t="s">
        <v>69</v>
      </c>
      <c r="I31" s="153">
        <v>15865032</v>
      </c>
    </row>
    <row r="32" spans="1:9" s="301" customFormat="1" ht="12">
      <c r="A32" s="54" t="s">
        <v>70</v>
      </c>
      <c r="B32" s="363">
        <v>4850823</v>
      </c>
      <c r="C32" s="155">
        <v>4077938</v>
      </c>
      <c r="D32" s="155">
        <v>2380437</v>
      </c>
      <c r="E32" s="155">
        <v>1697500</v>
      </c>
      <c r="F32" s="178">
        <v>772884</v>
      </c>
      <c r="G32" s="118"/>
      <c r="H32" s="54" t="s">
        <v>70</v>
      </c>
      <c r="I32" s="153">
        <v>16036179</v>
      </c>
    </row>
    <row r="33" spans="1:9" s="301" customFormat="1" ht="12">
      <c r="A33" s="54" t="s">
        <v>71</v>
      </c>
      <c r="B33" s="363">
        <v>5716744</v>
      </c>
      <c r="C33" s="155">
        <v>4834206</v>
      </c>
      <c r="D33" s="155">
        <v>2757396</v>
      </c>
      <c r="E33" s="155">
        <v>2076810</v>
      </c>
      <c r="F33" s="178">
        <v>882537</v>
      </c>
      <c r="G33" s="118"/>
      <c r="H33" s="54" t="s">
        <v>71</v>
      </c>
      <c r="I33" s="153">
        <v>16225230</v>
      </c>
    </row>
    <row r="34" spans="1:9" s="301" customFormat="1" ht="12">
      <c r="A34" s="54" t="s">
        <v>72</v>
      </c>
      <c r="B34" s="363">
        <v>5450190</v>
      </c>
      <c r="C34" s="155">
        <v>4670069</v>
      </c>
      <c r="D34" s="155">
        <v>2653415</v>
      </c>
      <c r="E34" s="155">
        <v>2016653</v>
      </c>
      <c r="F34" s="178">
        <v>780121</v>
      </c>
      <c r="G34" s="118"/>
      <c r="H34" s="54" t="s">
        <v>72</v>
      </c>
      <c r="I34" s="153">
        <v>15975497</v>
      </c>
    </row>
    <row r="35" spans="1:9" s="301" customFormat="1" ht="12">
      <c r="A35" s="54" t="s">
        <v>73</v>
      </c>
      <c r="B35" s="363">
        <v>4750832</v>
      </c>
      <c r="C35" s="155">
        <v>3880690</v>
      </c>
      <c r="D35" s="155">
        <v>2143388</v>
      </c>
      <c r="E35" s="155">
        <v>1737302</v>
      </c>
      <c r="F35" s="178">
        <v>870142</v>
      </c>
      <c r="G35" s="118"/>
      <c r="H35" s="54" t="s">
        <v>73</v>
      </c>
      <c r="I35" s="153">
        <v>15509063</v>
      </c>
    </row>
    <row r="36" spans="1:9" s="301" customFormat="1" ht="12">
      <c r="A36" s="54" t="s">
        <v>74</v>
      </c>
      <c r="B36" s="363">
        <v>4018634</v>
      </c>
      <c r="C36" s="155">
        <v>3321941</v>
      </c>
      <c r="D36" s="155">
        <v>1969759</v>
      </c>
      <c r="E36" s="155">
        <v>1352181</v>
      </c>
      <c r="F36" s="178">
        <v>696693</v>
      </c>
      <c r="H36" s="54" t="s">
        <v>74</v>
      </c>
      <c r="I36" s="153">
        <v>15901913</v>
      </c>
    </row>
    <row r="37" spans="1:9" s="301" customFormat="1" ht="12">
      <c r="A37" s="54" t="s">
        <v>75</v>
      </c>
      <c r="B37" s="363">
        <v>4057055</v>
      </c>
      <c r="C37" s="155">
        <v>3292017</v>
      </c>
      <c r="D37" s="155">
        <v>1866839</v>
      </c>
      <c r="E37" s="155">
        <v>1425178</v>
      </c>
      <c r="F37" s="178">
        <v>765038</v>
      </c>
      <c r="H37" s="54" t="s">
        <v>75</v>
      </c>
      <c r="I37" s="153">
        <v>15570010</v>
      </c>
    </row>
    <row r="38" spans="1:9" s="301" customFormat="1" ht="12">
      <c r="A38" s="54" t="s">
        <v>203</v>
      </c>
      <c r="B38" s="363">
        <v>3604166</v>
      </c>
      <c r="C38" s="155">
        <v>2970175</v>
      </c>
      <c r="D38" s="155">
        <v>1717977</v>
      </c>
      <c r="E38" s="155">
        <v>1252198</v>
      </c>
      <c r="F38" s="178">
        <v>633990</v>
      </c>
      <c r="H38" s="54" t="s">
        <v>203</v>
      </c>
      <c r="I38" s="153">
        <v>15497583</v>
      </c>
    </row>
    <row r="39" spans="1:9" s="301" customFormat="1" ht="12">
      <c r="A39" s="54" t="s">
        <v>77</v>
      </c>
      <c r="B39" s="363">
        <v>4841579</v>
      </c>
      <c r="C39" s="155">
        <v>3959174</v>
      </c>
      <c r="D39" s="155">
        <v>2261306</v>
      </c>
      <c r="E39" s="155">
        <v>1697867</v>
      </c>
      <c r="F39" s="178">
        <v>882404</v>
      </c>
      <c r="H39" s="54" t="s">
        <v>77</v>
      </c>
      <c r="I39" s="153">
        <v>14693046</v>
      </c>
    </row>
    <row r="40" spans="1:9" s="301" customFormat="1" ht="12.75" thickBot="1">
      <c r="A40" s="58" t="s">
        <v>78</v>
      </c>
      <c r="B40" s="364">
        <v>6270796</v>
      </c>
      <c r="C40" s="160">
        <v>5033453</v>
      </c>
      <c r="D40" s="160">
        <v>2838655</v>
      </c>
      <c r="E40" s="160">
        <v>2194797</v>
      </c>
      <c r="F40" s="180">
        <v>1237342</v>
      </c>
      <c r="H40" s="58" t="s">
        <v>78</v>
      </c>
      <c r="I40" s="158">
        <v>15527260</v>
      </c>
    </row>
    <row r="41" spans="1:9" s="12" customFormat="1" ht="12">
      <c r="A41" s="84" t="s">
        <v>247</v>
      </c>
      <c r="B41" s="29"/>
      <c r="C41" s="29"/>
      <c r="D41" s="29"/>
      <c r="E41" s="29"/>
      <c r="F41" s="29"/>
      <c r="G41" s="29"/>
      <c r="H41" s="29"/>
      <c r="I41" s="29"/>
    </row>
    <row r="42" spans="1:9" s="12" customFormat="1" ht="12">
      <c r="A42" s="84" t="s">
        <v>300</v>
      </c>
      <c r="B42" s="29"/>
      <c r="C42" s="29"/>
      <c r="D42" s="29"/>
      <c r="E42" s="29"/>
      <c r="F42" s="29"/>
      <c r="G42" s="29"/>
      <c r="H42" s="29"/>
      <c r="I42" s="29"/>
    </row>
    <row r="43" spans="1:9" s="12" customFormat="1" ht="12">
      <c r="A43" s="84" t="s">
        <v>301</v>
      </c>
      <c r="B43" s="29"/>
      <c r="C43" s="29"/>
      <c r="D43" s="29"/>
      <c r="E43" s="29"/>
      <c r="F43" s="29"/>
      <c r="G43" s="29"/>
      <c r="H43" s="29"/>
      <c r="I43" s="29"/>
    </row>
    <row r="44" spans="1:9" s="12" customFormat="1" ht="12">
      <c r="A44" s="84" t="s">
        <v>250</v>
      </c>
      <c r="B44" s="29"/>
      <c r="C44" s="29"/>
      <c r="D44" s="29"/>
      <c r="E44" s="29"/>
      <c r="F44" s="29"/>
      <c r="G44" s="29"/>
      <c r="H44" s="29"/>
      <c r="I44" s="29"/>
    </row>
    <row r="45" spans="1:9" s="12" customFormat="1" ht="12">
      <c r="A45" s="84" t="s">
        <v>302</v>
      </c>
      <c r="B45" s="29"/>
      <c r="C45" s="29"/>
      <c r="D45" s="29"/>
      <c r="E45" s="29"/>
      <c r="F45" s="29"/>
      <c r="G45" s="29"/>
      <c r="H45" s="29"/>
      <c r="I45" s="29"/>
    </row>
    <row r="46" spans="1:9" s="12" customFormat="1" ht="12">
      <c r="A46" s="84" t="s">
        <v>303</v>
      </c>
      <c r="B46" s="29"/>
      <c r="C46" s="29"/>
      <c r="D46" s="29"/>
      <c r="E46" s="29"/>
      <c r="F46" s="29"/>
      <c r="G46" s="29"/>
      <c r="H46" s="29"/>
      <c r="I46" s="29"/>
    </row>
    <row r="47" spans="1:9" s="12" customFormat="1" ht="12">
      <c r="A47" s="84"/>
      <c r="B47" s="29"/>
      <c r="C47" s="29"/>
      <c r="D47" s="29"/>
      <c r="E47" s="29"/>
      <c r="F47" s="29"/>
      <c r="G47" s="29"/>
      <c r="H47" s="29"/>
      <c r="I47" s="29"/>
    </row>
    <row r="48" spans="1:9" s="12" customFormat="1" ht="12">
      <c r="A48" s="84"/>
      <c r="B48" s="29"/>
      <c r="C48" s="29"/>
      <c r="D48" s="29"/>
      <c r="E48" s="29"/>
      <c r="F48" s="29"/>
      <c r="G48" s="29"/>
      <c r="H48" s="29"/>
      <c r="I48" s="29"/>
    </row>
    <row r="49" spans="1:9" s="12" customFormat="1" ht="12">
      <c r="A49" s="84"/>
      <c r="B49" s="29"/>
      <c r="C49" s="29"/>
      <c r="D49" s="29"/>
      <c r="E49" s="29"/>
      <c r="F49" s="29"/>
      <c r="G49" s="29"/>
      <c r="H49" s="29"/>
      <c r="I49" s="29"/>
    </row>
  </sheetData>
  <sheetProtection/>
  <mergeCells count="6">
    <mergeCell ref="A1:I1"/>
    <mergeCell ref="A2:I2"/>
    <mergeCell ref="B5:B7"/>
    <mergeCell ref="I5:I7"/>
    <mergeCell ref="C6:C7"/>
    <mergeCell ref="F6:F7"/>
  </mergeCells>
  <printOptions/>
  <pageMargins left="0.7874015748031497" right="0.7874015748031497" top="0.5118110236220472" bottom="0.5118110236220472" header="0.5118110236220472" footer="0.5118110236220472"/>
  <pageSetup fitToHeight="1" fitToWidth="1" horizontalDpi="600" verticalDpi="600" orientation="landscape" paperSize="9" scale="83" r:id="rId1"/>
</worksheet>
</file>

<file path=xl/worksheets/sheet21.xml><?xml version="1.0" encoding="utf-8"?>
<worksheet xmlns="http://schemas.openxmlformats.org/spreadsheetml/2006/main" xmlns:r="http://schemas.openxmlformats.org/officeDocument/2006/relationships">
  <sheetPr>
    <pageSetUpPr fitToPage="1"/>
  </sheetPr>
  <dimension ref="A1:L37"/>
  <sheetViews>
    <sheetView view="pageBreakPreview" zoomScaleNormal="90" zoomScaleSheetLayoutView="100" zoomScalePageLayoutView="0" workbookViewId="0" topLeftCell="A1">
      <selection activeCell="A1" sqref="A1:L1"/>
    </sheetView>
  </sheetViews>
  <sheetFormatPr defaultColWidth="13.75390625" defaultRowHeight="13.5"/>
  <cols>
    <col min="1" max="1" width="24.375" style="27" customWidth="1"/>
    <col min="2" max="10" width="15.625" style="27" customWidth="1"/>
    <col min="11" max="11" width="16.875" style="27" customWidth="1"/>
    <col min="12" max="12" width="15.625" style="27" customWidth="1"/>
    <col min="13" max="16384" width="13.75390625" style="27" customWidth="1"/>
  </cols>
  <sheetData>
    <row r="1" spans="1:12" ht="17.25">
      <c r="A1" s="1286" t="s">
        <v>304</v>
      </c>
      <c r="B1" s="1286"/>
      <c r="C1" s="1286"/>
      <c r="D1" s="1286"/>
      <c r="E1" s="1286"/>
      <c r="F1" s="1286"/>
      <c r="G1" s="1286"/>
      <c r="H1" s="1286"/>
      <c r="I1" s="1286"/>
      <c r="J1" s="1286"/>
      <c r="K1" s="1286"/>
      <c r="L1" s="1286"/>
    </row>
    <row r="2" spans="1:12" ht="14.25">
      <c r="A2" s="1287" t="s">
        <v>305</v>
      </c>
      <c r="B2" s="1287"/>
      <c r="C2" s="1287"/>
      <c r="D2" s="1287"/>
      <c r="E2" s="1287"/>
      <c r="F2" s="1287"/>
      <c r="G2" s="1287"/>
      <c r="H2" s="1287"/>
      <c r="I2" s="1287"/>
      <c r="J2" s="1287"/>
      <c r="K2" s="1287"/>
      <c r="L2" s="1287"/>
    </row>
    <row r="3" spans="1:12" ht="18.75" customHeight="1">
      <c r="A3" s="117"/>
      <c r="B3" s="118"/>
      <c r="C3" s="118"/>
      <c r="D3" s="118"/>
      <c r="E3" s="118"/>
      <c r="F3" s="118"/>
      <c r="G3" s="118"/>
      <c r="H3" s="118"/>
      <c r="I3" s="118"/>
      <c r="J3" s="2"/>
      <c r="K3" s="2"/>
      <c r="L3" s="2"/>
    </row>
    <row r="4" spans="1:12" ht="18.75" customHeight="1" thickBot="1">
      <c r="A4" s="119" t="s">
        <v>306</v>
      </c>
      <c r="B4" s="118"/>
      <c r="C4" s="118"/>
      <c r="D4" s="118"/>
      <c r="E4" s="118"/>
      <c r="F4" s="118"/>
      <c r="G4" s="118"/>
      <c r="H4" s="118"/>
      <c r="I4" s="118"/>
      <c r="J4" s="2"/>
      <c r="K4" s="2"/>
      <c r="L4" s="2"/>
    </row>
    <row r="5" spans="1:12" s="25" customFormat="1" ht="26.25" customHeight="1" thickBot="1">
      <c r="A5" s="120" t="s">
        <v>307</v>
      </c>
      <c r="B5" s="121" t="s">
        <v>108</v>
      </c>
      <c r="C5" s="122" t="s">
        <v>109</v>
      </c>
      <c r="D5" s="123" t="s">
        <v>110</v>
      </c>
      <c r="E5" s="123" t="s">
        <v>111</v>
      </c>
      <c r="F5" s="123" t="s">
        <v>112</v>
      </c>
      <c r="G5" s="123" t="s">
        <v>113</v>
      </c>
      <c r="H5" s="123" t="s">
        <v>114</v>
      </c>
      <c r="I5" s="123" t="s">
        <v>115</v>
      </c>
      <c r="J5" s="123" t="s">
        <v>116</v>
      </c>
      <c r="K5" s="123" t="s">
        <v>117</v>
      </c>
      <c r="L5" s="124" t="s">
        <v>118</v>
      </c>
    </row>
    <row r="6" spans="1:12" ht="18.75" customHeight="1" thickTop="1">
      <c r="A6" s="400"/>
      <c r="B6" s="401"/>
      <c r="C6" s="127" t="s">
        <v>61</v>
      </c>
      <c r="D6" s="128" t="s">
        <v>61</v>
      </c>
      <c r="E6" s="128" t="s">
        <v>61</v>
      </c>
      <c r="F6" s="128" t="s">
        <v>61</v>
      </c>
      <c r="G6" s="128" t="s">
        <v>61</v>
      </c>
      <c r="H6" s="128" t="s">
        <v>61</v>
      </c>
      <c r="I6" s="128" t="s">
        <v>61</v>
      </c>
      <c r="J6" s="128" t="s">
        <v>61</v>
      </c>
      <c r="K6" s="128" t="s">
        <v>61</v>
      </c>
      <c r="L6" s="129" t="s">
        <v>61</v>
      </c>
    </row>
    <row r="7" spans="1:12" ht="18.75" customHeight="1">
      <c r="A7" s="130" t="s">
        <v>906</v>
      </c>
      <c r="B7" s="153">
        <v>6</v>
      </c>
      <c r="C7" s="154">
        <v>0</v>
      </c>
      <c r="D7" s="155">
        <v>0</v>
      </c>
      <c r="E7" s="155">
        <v>0</v>
      </c>
      <c r="F7" s="155">
        <v>0</v>
      </c>
      <c r="G7" s="155">
        <v>0</v>
      </c>
      <c r="H7" s="155">
        <v>1</v>
      </c>
      <c r="I7" s="155">
        <v>0</v>
      </c>
      <c r="J7" s="155">
        <v>3</v>
      </c>
      <c r="K7" s="155">
        <v>2</v>
      </c>
      <c r="L7" s="178">
        <v>0</v>
      </c>
    </row>
    <row r="8" spans="1:12" ht="18.75" customHeight="1">
      <c r="A8" s="130" t="s">
        <v>905</v>
      </c>
      <c r="B8" s="153">
        <v>2</v>
      </c>
      <c r="C8" s="154">
        <v>0</v>
      </c>
      <c r="D8" s="155">
        <v>0</v>
      </c>
      <c r="E8" s="155">
        <v>0</v>
      </c>
      <c r="F8" s="155">
        <v>0</v>
      </c>
      <c r="G8" s="155">
        <v>0</v>
      </c>
      <c r="H8" s="155">
        <v>0</v>
      </c>
      <c r="I8" s="155">
        <v>0</v>
      </c>
      <c r="J8" s="155">
        <v>1</v>
      </c>
      <c r="K8" s="155">
        <v>1</v>
      </c>
      <c r="L8" s="178">
        <v>0</v>
      </c>
    </row>
    <row r="9" spans="1:12" ht="18.75" customHeight="1">
      <c r="A9" s="130" t="s">
        <v>907</v>
      </c>
      <c r="B9" s="153">
        <v>9</v>
      </c>
      <c r="C9" s="154">
        <v>0</v>
      </c>
      <c r="D9" s="155">
        <v>0</v>
      </c>
      <c r="E9" s="155">
        <v>0</v>
      </c>
      <c r="F9" s="155">
        <v>0</v>
      </c>
      <c r="G9" s="155">
        <v>0</v>
      </c>
      <c r="H9" s="155">
        <v>1</v>
      </c>
      <c r="I9" s="155">
        <v>2</v>
      </c>
      <c r="J9" s="155">
        <v>4</v>
      </c>
      <c r="K9" s="155">
        <v>2</v>
      </c>
      <c r="L9" s="178">
        <v>0</v>
      </c>
    </row>
    <row r="10" spans="1:12" ht="18.75" customHeight="1">
      <c r="A10" s="130" t="s">
        <v>905</v>
      </c>
      <c r="B10" s="153">
        <v>1</v>
      </c>
      <c r="C10" s="154">
        <v>0</v>
      </c>
      <c r="D10" s="155">
        <v>0</v>
      </c>
      <c r="E10" s="155">
        <v>0</v>
      </c>
      <c r="F10" s="155">
        <v>0</v>
      </c>
      <c r="G10" s="155">
        <v>0</v>
      </c>
      <c r="H10" s="155">
        <v>0</v>
      </c>
      <c r="I10" s="155">
        <v>0</v>
      </c>
      <c r="J10" s="155">
        <v>1</v>
      </c>
      <c r="K10" s="155">
        <v>0</v>
      </c>
      <c r="L10" s="178">
        <v>0</v>
      </c>
    </row>
    <row r="11" spans="1:12" ht="18.75" customHeight="1">
      <c r="A11" s="130" t="s">
        <v>908</v>
      </c>
      <c r="B11" s="153">
        <v>11</v>
      </c>
      <c r="C11" s="154">
        <v>0</v>
      </c>
      <c r="D11" s="155">
        <v>0</v>
      </c>
      <c r="E11" s="155">
        <v>0</v>
      </c>
      <c r="F11" s="155">
        <v>0</v>
      </c>
      <c r="G11" s="155">
        <v>0</v>
      </c>
      <c r="H11" s="155">
        <v>0</v>
      </c>
      <c r="I11" s="155">
        <v>2</v>
      </c>
      <c r="J11" s="155">
        <v>7</v>
      </c>
      <c r="K11" s="155">
        <v>2</v>
      </c>
      <c r="L11" s="178">
        <v>0</v>
      </c>
    </row>
    <row r="12" spans="1:12" ht="18.75" customHeight="1">
      <c r="A12" s="130" t="s">
        <v>905</v>
      </c>
      <c r="B12" s="153">
        <v>0</v>
      </c>
      <c r="C12" s="154">
        <v>0</v>
      </c>
      <c r="D12" s="155">
        <v>0</v>
      </c>
      <c r="E12" s="155">
        <v>0</v>
      </c>
      <c r="F12" s="155">
        <v>0</v>
      </c>
      <c r="G12" s="155">
        <v>0</v>
      </c>
      <c r="H12" s="155">
        <v>0</v>
      </c>
      <c r="I12" s="155">
        <v>0</v>
      </c>
      <c r="J12" s="155">
        <v>0</v>
      </c>
      <c r="K12" s="155">
        <v>0</v>
      </c>
      <c r="L12" s="178">
        <v>0</v>
      </c>
    </row>
    <row r="13" spans="1:12" ht="18.75" customHeight="1">
      <c r="A13" s="130" t="s">
        <v>909</v>
      </c>
      <c r="B13" s="153">
        <v>5</v>
      </c>
      <c r="C13" s="154">
        <v>0</v>
      </c>
      <c r="D13" s="155">
        <v>0</v>
      </c>
      <c r="E13" s="155">
        <v>0</v>
      </c>
      <c r="F13" s="155">
        <v>0</v>
      </c>
      <c r="G13" s="155">
        <v>0</v>
      </c>
      <c r="H13" s="155">
        <v>0</v>
      </c>
      <c r="I13" s="155">
        <v>1</v>
      </c>
      <c r="J13" s="155">
        <v>2</v>
      </c>
      <c r="K13" s="155">
        <v>2</v>
      </c>
      <c r="L13" s="178">
        <v>0</v>
      </c>
    </row>
    <row r="14" spans="1:12" ht="18.75" customHeight="1">
      <c r="A14" s="130" t="s">
        <v>905</v>
      </c>
      <c r="B14" s="153">
        <v>9</v>
      </c>
      <c r="C14" s="154">
        <v>0</v>
      </c>
      <c r="D14" s="155">
        <v>0</v>
      </c>
      <c r="E14" s="155">
        <v>0</v>
      </c>
      <c r="F14" s="155">
        <v>0</v>
      </c>
      <c r="G14" s="155">
        <v>0</v>
      </c>
      <c r="H14" s="155">
        <v>1</v>
      </c>
      <c r="I14" s="155">
        <v>0</v>
      </c>
      <c r="J14" s="155">
        <v>8</v>
      </c>
      <c r="K14" s="155">
        <v>0</v>
      </c>
      <c r="L14" s="178">
        <v>0</v>
      </c>
    </row>
    <row r="15" spans="1:12" ht="18.75" customHeight="1">
      <c r="A15" s="130" t="s">
        <v>910</v>
      </c>
      <c r="B15" s="153">
        <v>3</v>
      </c>
      <c r="C15" s="154">
        <v>0</v>
      </c>
      <c r="D15" s="155">
        <v>0</v>
      </c>
      <c r="E15" s="155">
        <v>0</v>
      </c>
      <c r="F15" s="155">
        <v>0</v>
      </c>
      <c r="G15" s="155">
        <v>0</v>
      </c>
      <c r="H15" s="155">
        <v>0</v>
      </c>
      <c r="I15" s="155">
        <v>0</v>
      </c>
      <c r="J15" s="155">
        <v>2</v>
      </c>
      <c r="K15" s="155">
        <v>1</v>
      </c>
      <c r="L15" s="178">
        <v>0</v>
      </c>
    </row>
    <row r="16" spans="1:12" ht="18.75" customHeight="1">
      <c r="A16" s="130" t="s">
        <v>905</v>
      </c>
      <c r="B16" s="153">
        <v>13</v>
      </c>
      <c r="C16" s="154">
        <v>0</v>
      </c>
      <c r="D16" s="155">
        <v>0</v>
      </c>
      <c r="E16" s="155">
        <v>0</v>
      </c>
      <c r="F16" s="155">
        <v>0</v>
      </c>
      <c r="G16" s="155">
        <v>0</v>
      </c>
      <c r="H16" s="155">
        <v>1</v>
      </c>
      <c r="I16" s="155">
        <v>1</v>
      </c>
      <c r="J16" s="155">
        <v>7</v>
      </c>
      <c r="K16" s="155">
        <v>4</v>
      </c>
      <c r="L16" s="178">
        <v>0</v>
      </c>
    </row>
    <row r="17" spans="1:12" ht="18.75" customHeight="1">
      <c r="A17" s="130" t="s">
        <v>1284</v>
      </c>
      <c r="B17" s="153">
        <v>0</v>
      </c>
      <c r="C17" s="154">
        <v>0</v>
      </c>
      <c r="D17" s="155">
        <v>0</v>
      </c>
      <c r="E17" s="155">
        <v>0</v>
      </c>
      <c r="F17" s="155">
        <v>0</v>
      </c>
      <c r="G17" s="155">
        <v>0</v>
      </c>
      <c r="H17" s="155">
        <v>0</v>
      </c>
      <c r="I17" s="155">
        <v>0</v>
      </c>
      <c r="J17" s="155">
        <v>0</v>
      </c>
      <c r="K17" s="155">
        <v>0</v>
      </c>
      <c r="L17" s="178">
        <v>0</v>
      </c>
    </row>
    <row r="18" spans="1:12" ht="18.75" customHeight="1" thickBot="1">
      <c r="A18" s="133" t="s">
        <v>905</v>
      </c>
      <c r="B18" s="158">
        <v>3</v>
      </c>
      <c r="C18" s="159">
        <v>0</v>
      </c>
      <c r="D18" s="160">
        <v>0</v>
      </c>
      <c r="E18" s="160">
        <v>0</v>
      </c>
      <c r="F18" s="160">
        <v>0</v>
      </c>
      <c r="G18" s="160">
        <v>0</v>
      </c>
      <c r="H18" s="160">
        <v>0</v>
      </c>
      <c r="I18" s="160">
        <v>0</v>
      </c>
      <c r="J18" s="160">
        <v>2</v>
      </c>
      <c r="K18" s="160">
        <v>1</v>
      </c>
      <c r="L18" s="180">
        <v>0</v>
      </c>
    </row>
    <row r="19" spans="1:12" ht="18.75" customHeight="1">
      <c r="A19" s="164"/>
      <c r="B19" s="164"/>
      <c r="C19" s="164"/>
      <c r="D19" s="164"/>
      <c r="E19" s="164"/>
      <c r="F19" s="164"/>
      <c r="G19" s="164"/>
      <c r="H19" s="164"/>
      <c r="I19" s="164"/>
      <c r="J19" s="164"/>
      <c r="K19" s="164"/>
      <c r="L19" s="164"/>
    </row>
    <row r="20" spans="1:12" ht="18.75" customHeight="1">
      <c r="A20" s="164"/>
      <c r="B20" s="164"/>
      <c r="C20" s="164"/>
      <c r="D20" s="164"/>
      <c r="E20" s="164"/>
      <c r="F20" s="164"/>
      <c r="G20" s="164"/>
      <c r="H20" s="164"/>
      <c r="I20" s="164"/>
      <c r="J20" s="164"/>
      <c r="K20" s="164"/>
      <c r="L20" s="164"/>
    </row>
    <row r="21" spans="1:12" ht="18.75" customHeight="1">
      <c r="A21" s="365"/>
      <c r="B21" s="137"/>
      <c r="C21" s="137"/>
      <c r="D21" s="137"/>
      <c r="E21" s="137"/>
      <c r="F21" s="138"/>
      <c r="G21" s="138"/>
      <c r="H21" s="137"/>
      <c r="I21" s="137"/>
      <c r="J21" s="137"/>
      <c r="K21" s="137"/>
      <c r="L21" s="137"/>
    </row>
    <row r="22" spans="1:12" ht="18.75" customHeight="1">
      <c r="A22" s="365"/>
      <c r="B22" s="137"/>
      <c r="C22" s="137"/>
      <c r="D22" s="137"/>
      <c r="E22" s="137"/>
      <c r="F22" s="138"/>
      <c r="G22" s="138"/>
      <c r="H22" s="137"/>
      <c r="I22" s="137"/>
      <c r="J22" s="137"/>
      <c r="K22" s="137"/>
      <c r="L22" s="137"/>
    </row>
    <row r="23" spans="1:12" ht="18.75" customHeight="1" thickBot="1">
      <c r="A23" s="119" t="s">
        <v>911</v>
      </c>
      <c r="B23" s="137"/>
      <c r="C23" s="137"/>
      <c r="D23" s="137"/>
      <c r="E23" s="137"/>
      <c r="F23" s="138"/>
      <c r="G23" s="138"/>
      <c r="H23" s="137"/>
      <c r="I23" s="137"/>
      <c r="J23" s="137"/>
      <c r="K23" s="137"/>
      <c r="L23" s="137"/>
    </row>
    <row r="24" spans="1:12" s="25" customFormat="1" ht="26.25" customHeight="1" thickBot="1">
      <c r="A24" s="120" t="s">
        <v>307</v>
      </c>
      <c r="B24" s="121" t="s">
        <v>108</v>
      </c>
      <c r="C24" s="122" t="s">
        <v>109</v>
      </c>
      <c r="D24" s="123" t="s">
        <v>110</v>
      </c>
      <c r="E24" s="123" t="s">
        <v>111</v>
      </c>
      <c r="F24" s="123" t="s">
        <v>112</v>
      </c>
      <c r="G24" s="123" t="s">
        <v>113</v>
      </c>
      <c r="H24" s="123" t="s">
        <v>114</v>
      </c>
      <c r="I24" s="123" t="s">
        <v>115</v>
      </c>
      <c r="J24" s="123" t="s">
        <v>116</v>
      </c>
      <c r="K24" s="123" t="s">
        <v>117</v>
      </c>
      <c r="L24" s="124" t="s">
        <v>118</v>
      </c>
    </row>
    <row r="25" spans="1:12" ht="18.75" customHeight="1" thickTop="1">
      <c r="A25" s="402"/>
      <c r="B25" s="186"/>
      <c r="C25" s="127" t="s">
        <v>61</v>
      </c>
      <c r="D25" s="128" t="s">
        <v>61</v>
      </c>
      <c r="E25" s="128" t="s">
        <v>61</v>
      </c>
      <c r="F25" s="128" t="s">
        <v>61</v>
      </c>
      <c r="G25" s="128" t="s">
        <v>61</v>
      </c>
      <c r="H25" s="128" t="s">
        <v>61</v>
      </c>
      <c r="I25" s="128" t="s">
        <v>61</v>
      </c>
      <c r="J25" s="128" t="s">
        <v>61</v>
      </c>
      <c r="K25" s="128" t="s">
        <v>61</v>
      </c>
      <c r="L25" s="129" t="s">
        <v>61</v>
      </c>
    </row>
    <row r="26" spans="1:12" ht="18.75" customHeight="1">
      <c r="A26" s="140" t="s">
        <v>847</v>
      </c>
      <c r="B26" s="153">
        <v>64</v>
      </c>
      <c r="C26" s="154">
        <v>0</v>
      </c>
      <c r="D26" s="155">
        <v>0</v>
      </c>
      <c r="E26" s="155">
        <v>0</v>
      </c>
      <c r="F26" s="177">
        <v>0</v>
      </c>
      <c r="G26" s="177">
        <v>1</v>
      </c>
      <c r="H26" s="155">
        <v>3</v>
      </c>
      <c r="I26" s="155">
        <v>9</v>
      </c>
      <c r="J26" s="155">
        <v>36</v>
      </c>
      <c r="K26" s="155">
        <v>15</v>
      </c>
      <c r="L26" s="178">
        <v>0</v>
      </c>
    </row>
    <row r="27" spans="1:12" ht="18.75" customHeight="1">
      <c r="A27" s="140" t="s">
        <v>848</v>
      </c>
      <c r="B27" s="153">
        <v>64</v>
      </c>
      <c r="C27" s="154">
        <v>0</v>
      </c>
      <c r="D27" s="155">
        <v>0</v>
      </c>
      <c r="E27" s="155">
        <v>0</v>
      </c>
      <c r="F27" s="177">
        <v>0</v>
      </c>
      <c r="G27" s="177">
        <v>1</v>
      </c>
      <c r="H27" s="155">
        <v>3</v>
      </c>
      <c r="I27" s="155">
        <v>9</v>
      </c>
      <c r="J27" s="155">
        <v>36</v>
      </c>
      <c r="K27" s="155">
        <v>15</v>
      </c>
      <c r="L27" s="178">
        <v>0</v>
      </c>
    </row>
    <row r="28" spans="1:12" ht="18.75" customHeight="1">
      <c r="A28" s="140" t="s">
        <v>849</v>
      </c>
      <c r="B28" s="153">
        <v>64</v>
      </c>
      <c r="C28" s="154">
        <v>0</v>
      </c>
      <c r="D28" s="155">
        <v>0</v>
      </c>
      <c r="E28" s="155">
        <v>0</v>
      </c>
      <c r="F28" s="177">
        <v>0</v>
      </c>
      <c r="G28" s="177">
        <v>1</v>
      </c>
      <c r="H28" s="155">
        <v>3</v>
      </c>
      <c r="I28" s="155">
        <v>9</v>
      </c>
      <c r="J28" s="155">
        <v>35</v>
      </c>
      <c r="K28" s="155">
        <v>16</v>
      </c>
      <c r="L28" s="178">
        <v>0</v>
      </c>
    </row>
    <row r="29" spans="1:12" ht="18.75" customHeight="1">
      <c r="A29" s="140" t="s">
        <v>850</v>
      </c>
      <c r="B29" s="153">
        <v>63</v>
      </c>
      <c r="C29" s="154">
        <v>0</v>
      </c>
      <c r="D29" s="155">
        <v>0</v>
      </c>
      <c r="E29" s="155">
        <v>0</v>
      </c>
      <c r="F29" s="177">
        <v>0</v>
      </c>
      <c r="G29" s="177">
        <v>1</v>
      </c>
      <c r="H29" s="155">
        <v>3</v>
      </c>
      <c r="I29" s="155">
        <v>7</v>
      </c>
      <c r="J29" s="155">
        <v>36</v>
      </c>
      <c r="K29" s="155">
        <v>16</v>
      </c>
      <c r="L29" s="178">
        <v>0</v>
      </c>
    </row>
    <row r="30" spans="1:12" ht="18.75" customHeight="1">
      <c r="A30" s="140" t="s">
        <v>851</v>
      </c>
      <c r="B30" s="153">
        <v>62</v>
      </c>
      <c r="C30" s="154">
        <v>0</v>
      </c>
      <c r="D30" s="155">
        <v>0</v>
      </c>
      <c r="E30" s="155">
        <v>0</v>
      </c>
      <c r="F30" s="177">
        <v>0</v>
      </c>
      <c r="G30" s="177">
        <v>0</v>
      </c>
      <c r="H30" s="155">
        <v>4</v>
      </c>
      <c r="I30" s="155">
        <v>6</v>
      </c>
      <c r="J30" s="155">
        <v>37</v>
      </c>
      <c r="K30" s="155">
        <v>15</v>
      </c>
      <c r="L30" s="178">
        <v>0</v>
      </c>
    </row>
    <row r="31" spans="1:12" ht="18.75" customHeight="1" thickBot="1">
      <c r="A31" s="141" t="s">
        <v>1283</v>
      </c>
      <c r="B31" s="158">
        <v>62</v>
      </c>
      <c r="C31" s="159">
        <v>0</v>
      </c>
      <c r="D31" s="160">
        <v>0</v>
      </c>
      <c r="E31" s="160">
        <v>0</v>
      </c>
      <c r="F31" s="179">
        <v>0</v>
      </c>
      <c r="G31" s="179">
        <v>0</v>
      </c>
      <c r="H31" s="160">
        <v>4</v>
      </c>
      <c r="I31" s="160">
        <v>6</v>
      </c>
      <c r="J31" s="160">
        <v>37</v>
      </c>
      <c r="K31" s="160">
        <v>15</v>
      </c>
      <c r="L31" s="180">
        <v>0</v>
      </c>
    </row>
    <row r="32" spans="1:12" s="12" customFormat="1" ht="13.5">
      <c r="A32" s="366" t="s">
        <v>912</v>
      </c>
      <c r="B32" s="29"/>
      <c r="C32" s="29"/>
      <c r="D32" s="29"/>
      <c r="E32" s="29"/>
      <c r="F32" s="29"/>
      <c r="G32" s="29"/>
      <c r="H32" s="29"/>
      <c r="I32" s="29"/>
      <c r="J32" s="29"/>
      <c r="K32" s="29"/>
      <c r="L32" s="29"/>
    </row>
    <row r="33" spans="1:12" s="12" customFormat="1" ht="13.5">
      <c r="A33" s="366" t="s">
        <v>913</v>
      </c>
      <c r="B33" s="29"/>
      <c r="C33" s="29"/>
      <c r="D33" s="29"/>
      <c r="E33" s="29"/>
      <c r="F33" s="29"/>
      <c r="G33" s="29"/>
      <c r="H33" s="29"/>
      <c r="I33" s="29"/>
      <c r="J33" s="29"/>
      <c r="K33" s="29"/>
      <c r="L33" s="29"/>
    </row>
    <row r="34" spans="1:12" s="12" customFormat="1" ht="13.5">
      <c r="A34" s="366" t="s">
        <v>854</v>
      </c>
      <c r="B34" s="29"/>
      <c r="C34" s="29"/>
      <c r="D34" s="29"/>
      <c r="E34" s="29"/>
      <c r="F34" s="29"/>
      <c r="G34" s="29"/>
      <c r="H34" s="29"/>
      <c r="I34" s="29"/>
      <c r="J34" s="29"/>
      <c r="K34" s="29"/>
      <c r="L34" s="29"/>
    </row>
    <row r="35" spans="1:12" s="12" customFormat="1" ht="12">
      <c r="A35" s="84"/>
      <c r="B35" s="29"/>
      <c r="C35" s="29"/>
      <c r="D35" s="29"/>
      <c r="E35" s="29"/>
      <c r="F35" s="29"/>
      <c r="G35" s="29"/>
      <c r="H35" s="29"/>
      <c r="I35" s="29"/>
      <c r="J35" s="29"/>
      <c r="K35" s="29"/>
      <c r="L35" s="29"/>
    </row>
    <row r="36" spans="1:12" s="12" customFormat="1" ht="12">
      <c r="A36" s="84"/>
      <c r="B36" s="29"/>
      <c r="C36" s="29"/>
      <c r="D36" s="29"/>
      <c r="E36" s="29"/>
      <c r="F36" s="29"/>
      <c r="G36" s="29"/>
      <c r="H36" s="29"/>
      <c r="I36" s="29"/>
      <c r="J36" s="29"/>
      <c r="K36" s="29"/>
      <c r="L36" s="29"/>
    </row>
    <row r="37" spans="1:12" s="12" customFormat="1" ht="12">
      <c r="A37" s="84"/>
      <c r="B37" s="29"/>
      <c r="C37" s="29"/>
      <c r="D37" s="29"/>
      <c r="E37" s="29"/>
      <c r="F37" s="29"/>
      <c r="G37" s="29"/>
      <c r="H37" s="29"/>
      <c r="I37" s="29"/>
      <c r="J37" s="29"/>
      <c r="K37" s="29"/>
      <c r="L37" s="29"/>
    </row>
  </sheetData>
  <sheetProtection/>
  <mergeCells count="2">
    <mergeCell ref="A1:L1"/>
    <mergeCell ref="A2:L2"/>
  </mergeCells>
  <printOptions/>
  <pageMargins left="0.2755905511811024" right="0.4330708661417323" top="0.5511811023622047" bottom="0.984251968503937" header="0.5118110236220472" footer="0.5118110236220472"/>
  <pageSetup fitToHeight="1" fitToWidth="1"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sheetPr>
    <pageSetUpPr fitToPage="1"/>
  </sheetPr>
  <dimension ref="A1:P47"/>
  <sheetViews>
    <sheetView view="pageBreakPreview" zoomScaleNormal="90" zoomScaleSheetLayoutView="100" zoomScalePageLayoutView="0" workbookViewId="0" topLeftCell="A1">
      <selection activeCell="A1" sqref="A1:P1"/>
    </sheetView>
  </sheetViews>
  <sheetFormatPr defaultColWidth="15.625" defaultRowHeight="13.5"/>
  <cols>
    <col min="1" max="1" width="23.50390625" style="27" customWidth="1"/>
    <col min="2" max="2" width="15.75390625" style="27" customWidth="1"/>
    <col min="3" max="16" width="16.50390625" style="27" customWidth="1"/>
    <col min="17" max="16384" width="15.625" style="27" customWidth="1"/>
  </cols>
  <sheetData>
    <row r="1" spans="1:16" ht="21">
      <c r="A1" s="1335" t="s">
        <v>308</v>
      </c>
      <c r="B1" s="1335"/>
      <c r="C1" s="1335"/>
      <c r="D1" s="1335"/>
      <c r="E1" s="1335"/>
      <c r="F1" s="1335"/>
      <c r="G1" s="1335"/>
      <c r="H1" s="1335"/>
      <c r="I1" s="1335"/>
      <c r="J1" s="1335"/>
      <c r="K1" s="1335"/>
      <c r="L1" s="1335"/>
      <c r="M1" s="1335"/>
      <c r="N1" s="1335"/>
      <c r="O1" s="1335"/>
      <c r="P1" s="1335"/>
    </row>
    <row r="2" spans="1:16" ht="18.75" customHeight="1">
      <c r="A2" s="1336" t="s">
        <v>309</v>
      </c>
      <c r="B2" s="1336"/>
      <c r="C2" s="1336"/>
      <c r="D2" s="1336"/>
      <c r="E2" s="1336"/>
      <c r="F2" s="1336"/>
      <c r="G2" s="1336"/>
      <c r="H2" s="1336"/>
      <c r="I2" s="1336"/>
      <c r="J2" s="1336"/>
      <c r="K2" s="1336"/>
      <c r="L2" s="1336"/>
      <c r="M2" s="1336"/>
      <c r="N2" s="1336"/>
      <c r="O2" s="1336"/>
      <c r="P2" s="1336"/>
    </row>
    <row r="3" spans="1:16" ht="18.75" customHeight="1">
      <c r="A3" s="144"/>
      <c r="B3" s="144"/>
      <c r="C3" s="144"/>
      <c r="D3" s="144"/>
      <c r="E3" s="144"/>
      <c r="F3" s="144"/>
      <c r="G3" s="144"/>
      <c r="H3" s="144"/>
      <c r="I3" s="144"/>
      <c r="J3" s="144"/>
      <c r="K3" s="144"/>
      <c r="L3" s="144"/>
      <c r="M3" s="144"/>
      <c r="N3" s="144"/>
      <c r="O3" s="144"/>
      <c r="P3" s="144"/>
    </row>
    <row r="4" spans="1:16" ht="18.75" customHeight="1" thickBot="1">
      <c r="A4" s="2" t="s">
        <v>310</v>
      </c>
      <c r="B4" s="2"/>
      <c r="C4" s="2"/>
      <c r="D4" s="2"/>
      <c r="E4" s="2"/>
      <c r="F4" s="2"/>
      <c r="G4" s="2"/>
      <c r="H4" s="2"/>
      <c r="I4" s="2"/>
      <c r="J4" s="2"/>
      <c r="K4" s="2"/>
      <c r="L4" s="2"/>
      <c r="M4" s="2"/>
      <c r="N4" s="2"/>
      <c r="O4" s="2"/>
      <c r="P4" s="2"/>
    </row>
    <row r="5" spans="1:16" ht="18.75" customHeight="1">
      <c r="A5" s="1323" t="s">
        <v>307</v>
      </c>
      <c r="B5" s="1326" t="s">
        <v>108</v>
      </c>
      <c r="C5" s="1329"/>
      <c r="D5" s="1332" t="s">
        <v>311</v>
      </c>
      <c r="E5" s="1333"/>
      <c r="F5" s="1333"/>
      <c r="G5" s="1333"/>
      <c r="H5" s="1333"/>
      <c r="I5" s="1334"/>
      <c r="J5" s="1329"/>
      <c r="K5" s="1332" t="s">
        <v>312</v>
      </c>
      <c r="L5" s="1333"/>
      <c r="M5" s="1333"/>
      <c r="N5" s="1333"/>
      <c r="O5" s="1333"/>
      <c r="P5" s="1334"/>
    </row>
    <row r="6" spans="1:16" ht="18.75" customHeight="1">
      <c r="A6" s="1324"/>
      <c r="B6" s="1327"/>
      <c r="C6" s="1330"/>
      <c r="D6" s="1321" t="s">
        <v>125</v>
      </c>
      <c r="E6" s="145"/>
      <c r="F6" s="146"/>
      <c r="G6" s="1321" t="s">
        <v>126</v>
      </c>
      <c r="H6" s="145"/>
      <c r="I6" s="147"/>
      <c r="J6" s="1330"/>
      <c r="K6" s="1321" t="s">
        <v>125</v>
      </c>
      <c r="L6" s="145"/>
      <c r="M6" s="146"/>
      <c r="N6" s="1321" t="s">
        <v>126</v>
      </c>
      <c r="O6" s="145"/>
      <c r="P6" s="147"/>
    </row>
    <row r="7" spans="1:16" ht="18.75" customHeight="1" thickBot="1">
      <c r="A7" s="1325"/>
      <c r="B7" s="1328"/>
      <c r="C7" s="1331"/>
      <c r="D7" s="1322"/>
      <c r="E7" s="148" t="s">
        <v>127</v>
      </c>
      <c r="F7" s="148" t="s">
        <v>128</v>
      </c>
      <c r="G7" s="1322"/>
      <c r="H7" s="148" t="s">
        <v>127</v>
      </c>
      <c r="I7" s="149" t="s">
        <v>128</v>
      </c>
      <c r="J7" s="1331"/>
      <c r="K7" s="1322"/>
      <c r="L7" s="148" t="s">
        <v>127</v>
      </c>
      <c r="M7" s="148" t="s">
        <v>128</v>
      </c>
      <c r="N7" s="1322"/>
      <c r="O7" s="148" t="s">
        <v>127</v>
      </c>
      <c r="P7" s="149" t="s">
        <v>128</v>
      </c>
    </row>
    <row r="8" spans="1:16" ht="18.75" customHeight="1" thickTop="1">
      <c r="A8" s="403"/>
      <c r="B8" s="186"/>
      <c r="C8" s="127" t="s">
        <v>129</v>
      </c>
      <c r="D8" s="128" t="s">
        <v>129</v>
      </c>
      <c r="E8" s="128" t="s">
        <v>129</v>
      </c>
      <c r="F8" s="128" t="s">
        <v>129</v>
      </c>
      <c r="G8" s="128" t="s">
        <v>129</v>
      </c>
      <c r="H8" s="128" t="s">
        <v>129</v>
      </c>
      <c r="I8" s="151" t="s">
        <v>129</v>
      </c>
      <c r="J8" s="127" t="s">
        <v>129</v>
      </c>
      <c r="K8" s="128" t="s">
        <v>129</v>
      </c>
      <c r="L8" s="128" t="s">
        <v>129</v>
      </c>
      <c r="M8" s="128" t="s">
        <v>129</v>
      </c>
      <c r="N8" s="128" t="s">
        <v>129</v>
      </c>
      <c r="O8" s="128" t="s">
        <v>129</v>
      </c>
      <c r="P8" s="151" t="s">
        <v>129</v>
      </c>
    </row>
    <row r="9" spans="1:16" ht="18.75" customHeight="1">
      <c r="A9" s="404" t="s">
        <v>906</v>
      </c>
      <c r="B9" s="153">
        <v>6</v>
      </c>
      <c r="C9" s="154">
        <v>89435</v>
      </c>
      <c r="D9" s="155">
        <v>87630</v>
      </c>
      <c r="E9" s="155">
        <v>87549</v>
      </c>
      <c r="F9" s="155">
        <v>81</v>
      </c>
      <c r="G9" s="155">
        <v>1805</v>
      </c>
      <c r="H9" s="156">
        <v>1366</v>
      </c>
      <c r="I9" s="157">
        <v>439</v>
      </c>
      <c r="J9" s="154">
        <v>110472</v>
      </c>
      <c r="K9" s="155">
        <v>107149</v>
      </c>
      <c r="L9" s="155">
        <v>107059</v>
      </c>
      <c r="M9" s="155">
        <v>90</v>
      </c>
      <c r="N9" s="155">
        <v>3323</v>
      </c>
      <c r="O9" s="156">
        <v>2039</v>
      </c>
      <c r="P9" s="157">
        <v>1284</v>
      </c>
    </row>
    <row r="10" spans="1:16" ht="18.75" customHeight="1">
      <c r="A10" s="404" t="s">
        <v>905</v>
      </c>
      <c r="B10" s="153">
        <v>2</v>
      </c>
      <c r="C10" s="154">
        <v>37094</v>
      </c>
      <c r="D10" s="155">
        <v>35985</v>
      </c>
      <c r="E10" s="155">
        <v>35963</v>
      </c>
      <c r="F10" s="155">
        <v>22</v>
      </c>
      <c r="G10" s="155">
        <v>1109</v>
      </c>
      <c r="H10" s="156">
        <v>831</v>
      </c>
      <c r="I10" s="157">
        <v>278</v>
      </c>
      <c r="J10" s="154">
        <v>40557</v>
      </c>
      <c r="K10" s="155">
        <v>39273</v>
      </c>
      <c r="L10" s="155">
        <v>39251</v>
      </c>
      <c r="M10" s="155">
        <v>22</v>
      </c>
      <c r="N10" s="155">
        <v>1284</v>
      </c>
      <c r="O10" s="156">
        <v>954</v>
      </c>
      <c r="P10" s="157">
        <v>330</v>
      </c>
    </row>
    <row r="11" spans="1:16" ht="18.75" customHeight="1">
      <c r="A11" s="404" t="s">
        <v>907</v>
      </c>
      <c r="B11" s="153">
        <v>9</v>
      </c>
      <c r="C11" s="154">
        <v>93038</v>
      </c>
      <c r="D11" s="155">
        <v>90369</v>
      </c>
      <c r="E11" s="155">
        <v>90309</v>
      </c>
      <c r="F11" s="155">
        <v>60</v>
      </c>
      <c r="G11" s="155">
        <v>2669</v>
      </c>
      <c r="H11" s="156">
        <v>1957</v>
      </c>
      <c r="I11" s="157">
        <v>712</v>
      </c>
      <c r="J11" s="154">
        <v>132049</v>
      </c>
      <c r="K11" s="155">
        <v>126266</v>
      </c>
      <c r="L11" s="155">
        <v>126197</v>
      </c>
      <c r="M11" s="155">
        <v>69</v>
      </c>
      <c r="N11" s="155">
        <v>5783</v>
      </c>
      <c r="O11" s="156">
        <v>3800</v>
      </c>
      <c r="P11" s="157">
        <v>1983</v>
      </c>
    </row>
    <row r="12" spans="1:16" ht="18.75" customHeight="1">
      <c r="A12" s="404" t="s">
        <v>905</v>
      </c>
      <c r="B12" s="153">
        <v>1</v>
      </c>
      <c r="C12" s="154">
        <v>18323</v>
      </c>
      <c r="D12" s="155">
        <v>18030</v>
      </c>
      <c r="E12" s="155">
        <v>18021</v>
      </c>
      <c r="F12" s="155">
        <v>9</v>
      </c>
      <c r="G12" s="155">
        <v>293</v>
      </c>
      <c r="H12" s="156">
        <v>228</v>
      </c>
      <c r="I12" s="157">
        <v>65</v>
      </c>
      <c r="J12" s="154">
        <v>18323</v>
      </c>
      <c r="K12" s="155">
        <v>18030</v>
      </c>
      <c r="L12" s="155">
        <v>18021</v>
      </c>
      <c r="M12" s="155">
        <v>9</v>
      </c>
      <c r="N12" s="155">
        <v>293</v>
      </c>
      <c r="O12" s="156">
        <v>228</v>
      </c>
      <c r="P12" s="157">
        <v>65</v>
      </c>
    </row>
    <row r="13" spans="1:16" ht="18.75" customHeight="1">
      <c r="A13" s="404" t="s">
        <v>908</v>
      </c>
      <c r="B13" s="153">
        <v>11</v>
      </c>
      <c r="C13" s="154">
        <v>107291</v>
      </c>
      <c r="D13" s="155">
        <v>104391</v>
      </c>
      <c r="E13" s="155">
        <v>104322</v>
      </c>
      <c r="F13" s="155">
        <v>69</v>
      </c>
      <c r="G13" s="155">
        <v>2900</v>
      </c>
      <c r="H13" s="156">
        <v>2132</v>
      </c>
      <c r="I13" s="157">
        <v>768</v>
      </c>
      <c r="J13" s="154">
        <v>155022</v>
      </c>
      <c r="K13" s="155">
        <v>148649</v>
      </c>
      <c r="L13" s="155">
        <v>148553</v>
      </c>
      <c r="M13" s="155">
        <v>96</v>
      </c>
      <c r="N13" s="155">
        <v>6373</v>
      </c>
      <c r="O13" s="156">
        <v>4155</v>
      </c>
      <c r="P13" s="157">
        <v>2218</v>
      </c>
    </row>
    <row r="14" spans="1:16" ht="18.75" customHeight="1">
      <c r="A14" s="404" t="s">
        <v>905</v>
      </c>
      <c r="B14" s="153">
        <v>0</v>
      </c>
      <c r="C14" s="154">
        <v>0</v>
      </c>
      <c r="D14" s="155">
        <v>0</v>
      </c>
      <c r="E14" s="155">
        <v>0</v>
      </c>
      <c r="F14" s="155">
        <v>0</v>
      </c>
      <c r="G14" s="155">
        <v>0</v>
      </c>
      <c r="H14" s="156">
        <v>0</v>
      </c>
      <c r="I14" s="157">
        <v>0</v>
      </c>
      <c r="J14" s="154">
        <v>0</v>
      </c>
      <c r="K14" s="155">
        <v>0</v>
      </c>
      <c r="L14" s="155">
        <v>0</v>
      </c>
      <c r="M14" s="155">
        <v>0</v>
      </c>
      <c r="N14" s="155">
        <v>0</v>
      </c>
      <c r="O14" s="156">
        <v>0</v>
      </c>
      <c r="P14" s="157">
        <v>0</v>
      </c>
    </row>
    <row r="15" spans="1:16" ht="18.75" customHeight="1">
      <c r="A15" s="404" t="s">
        <v>909</v>
      </c>
      <c r="B15" s="153">
        <v>5</v>
      </c>
      <c r="C15" s="154">
        <v>76207</v>
      </c>
      <c r="D15" s="155">
        <v>74442</v>
      </c>
      <c r="E15" s="155">
        <v>74389</v>
      </c>
      <c r="F15" s="155">
        <v>53</v>
      </c>
      <c r="G15" s="155">
        <v>1765</v>
      </c>
      <c r="H15" s="156">
        <v>1389</v>
      </c>
      <c r="I15" s="157">
        <v>376</v>
      </c>
      <c r="J15" s="154">
        <v>95890</v>
      </c>
      <c r="K15" s="155">
        <v>92867</v>
      </c>
      <c r="L15" s="155">
        <v>92809</v>
      </c>
      <c r="M15" s="155">
        <v>58</v>
      </c>
      <c r="N15" s="155">
        <v>3023</v>
      </c>
      <c r="O15" s="156">
        <v>2082</v>
      </c>
      <c r="P15" s="157">
        <v>941</v>
      </c>
    </row>
    <row r="16" spans="1:16" ht="18.75" customHeight="1">
      <c r="A16" s="404" t="s">
        <v>905</v>
      </c>
      <c r="B16" s="153">
        <v>9</v>
      </c>
      <c r="C16" s="154">
        <v>81784</v>
      </c>
      <c r="D16" s="155">
        <v>79671</v>
      </c>
      <c r="E16" s="155">
        <v>79590</v>
      </c>
      <c r="F16" s="155">
        <v>81</v>
      </c>
      <c r="G16" s="155">
        <v>2113</v>
      </c>
      <c r="H16" s="156">
        <v>1654</v>
      </c>
      <c r="I16" s="157">
        <v>459</v>
      </c>
      <c r="J16" s="154">
        <v>112972</v>
      </c>
      <c r="K16" s="155">
        <v>107937</v>
      </c>
      <c r="L16" s="155">
        <v>107843</v>
      </c>
      <c r="M16" s="155">
        <v>94</v>
      </c>
      <c r="N16" s="155">
        <v>5035</v>
      </c>
      <c r="O16" s="156">
        <v>3276</v>
      </c>
      <c r="P16" s="157">
        <v>1759</v>
      </c>
    </row>
    <row r="17" spans="1:16" ht="18.75" customHeight="1">
      <c r="A17" s="404" t="s">
        <v>910</v>
      </c>
      <c r="B17" s="153">
        <v>3</v>
      </c>
      <c r="C17" s="154">
        <v>52400</v>
      </c>
      <c r="D17" s="155">
        <v>50463</v>
      </c>
      <c r="E17" s="155">
        <v>50403</v>
      </c>
      <c r="F17" s="155">
        <v>60</v>
      </c>
      <c r="G17" s="155">
        <v>1937</v>
      </c>
      <c r="H17" s="156">
        <v>1256</v>
      </c>
      <c r="I17" s="157">
        <v>681</v>
      </c>
      <c r="J17" s="154">
        <v>61222</v>
      </c>
      <c r="K17" s="155">
        <v>57989</v>
      </c>
      <c r="L17" s="155">
        <v>57923</v>
      </c>
      <c r="M17" s="155">
        <v>66</v>
      </c>
      <c r="N17" s="155">
        <v>3233</v>
      </c>
      <c r="O17" s="156">
        <v>1859</v>
      </c>
      <c r="P17" s="157">
        <v>1374</v>
      </c>
    </row>
    <row r="18" spans="1:16" ht="18.75" customHeight="1">
      <c r="A18" s="404" t="s">
        <v>905</v>
      </c>
      <c r="B18" s="153">
        <v>13</v>
      </c>
      <c r="C18" s="154">
        <v>136325</v>
      </c>
      <c r="D18" s="155">
        <v>133006</v>
      </c>
      <c r="E18" s="155">
        <v>132871</v>
      </c>
      <c r="F18" s="155">
        <v>135</v>
      </c>
      <c r="G18" s="155">
        <v>3319</v>
      </c>
      <c r="H18" s="156">
        <v>2520</v>
      </c>
      <c r="I18" s="157">
        <v>799</v>
      </c>
      <c r="J18" s="154">
        <v>215211</v>
      </c>
      <c r="K18" s="155">
        <v>206179</v>
      </c>
      <c r="L18" s="155">
        <v>205997</v>
      </c>
      <c r="M18" s="155">
        <v>182</v>
      </c>
      <c r="N18" s="155">
        <v>9032</v>
      </c>
      <c r="O18" s="156">
        <v>5745</v>
      </c>
      <c r="P18" s="157">
        <v>3287</v>
      </c>
    </row>
    <row r="19" spans="1:16" ht="18.75" customHeight="1">
      <c r="A19" s="404" t="s">
        <v>1284</v>
      </c>
      <c r="B19" s="153">
        <v>0</v>
      </c>
      <c r="C19" s="154">
        <v>0</v>
      </c>
      <c r="D19" s="155">
        <v>0</v>
      </c>
      <c r="E19" s="155">
        <v>0</v>
      </c>
      <c r="F19" s="155">
        <v>0</v>
      </c>
      <c r="G19" s="155">
        <v>0</v>
      </c>
      <c r="H19" s="156">
        <v>0</v>
      </c>
      <c r="I19" s="157">
        <v>0</v>
      </c>
      <c r="J19" s="154">
        <v>0</v>
      </c>
      <c r="K19" s="155">
        <v>0</v>
      </c>
      <c r="L19" s="155">
        <v>0</v>
      </c>
      <c r="M19" s="155">
        <v>0</v>
      </c>
      <c r="N19" s="155">
        <v>0</v>
      </c>
      <c r="O19" s="156">
        <v>0</v>
      </c>
      <c r="P19" s="157">
        <v>0</v>
      </c>
    </row>
    <row r="20" spans="1:16" ht="18.75" customHeight="1" thickBot="1">
      <c r="A20" s="405" t="s">
        <v>905</v>
      </c>
      <c r="B20" s="158">
        <v>3</v>
      </c>
      <c r="C20" s="159">
        <v>49417</v>
      </c>
      <c r="D20" s="160">
        <v>47603</v>
      </c>
      <c r="E20" s="160">
        <v>47562</v>
      </c>
      <c r="F20" s="160">
        <v>41</v>
      </c>
      <c r="G20" s="160">
        <v>1814</v>
      </c>
      <c r="H20" s="161">
        <v>1206</v>
      </c>
      <c r="I20" s="162">
        <v>608</v>
      </c>
      <c r="J20" s="159">
        <v>56605</v>
      </c>
      <c r="K20" s="160">
        <v>53996</v>
      </c>
      <c r="L20" s="160">
        <v>53953</v>
      </c>
      <c r="M20" s="160">
        <v>43</v>
      </c>
      <c r="N20" s="160">
        <v>2609</v>
      </c>
      <c r="O20" s="161">
        <v>1615</v>
      </c>
      <c r="P20" s="162">
        <v>994</v>
      </c>
    </row>
    <row r="21" spans="1:16" ht="18.75" customHeight="1">
      <c r="A21" s="84" t="s">
        <v>313</v>
      </c>
      <c r="B21" s="29"/>
      <c r="C21" s="29"/>
      <c r="D21" s="29"/>
      <c r="E21" s="29"/>
      <c r="F21" s="29"/>
      <c r="G21" s="29"/>
      <c r="H21" s="163"/>
      <c r="I21" s="163"/>
      <c r="J21" s="29"/>
      <c r="K21" s="29"/>
      <c r="L21" s="29"/>
      <c r="M21" s="29"/>
      <c r="N21" s="29"/>
      <c r="O21" s="163"/>
      <c r="P21" s="163"/>
    </row>
    <row r="22" spans="1:16" ht="18.75" customHeight="1">
      <c r="A22" s="84" t="s">
        <v>314</v>
      </c>
      <c r="B22" s="29"/>
      <c r="C22" s="29"/>
      <c r="D22" s="29"/>
      <c r="E22" s="29"/>
      <c r="F22" s="29"/>
      <c r="G22" s="29"/>
      <c r="H22" s="163"/>
      <c r="I22" s="163"/>
      <c r="J22" s="29"/>
      <c r="K22" s="29"/>
      <c r="L22" s="29"/>
      <c r="M22" s="29"/>
      <c r="N22" s="29"/>
      <c r="O22" s="163"/>
      <c r="P22" s="163"/>
    </row>
    <row r="23" spans="1:16" ht="18.75" customHeight="1">
      <c r="A23" s="164"/>
      <c r="B23" s="164"/>
      <c r="C23" s="164"/>
      <c r="D23" s="164"/>
      <c r="E23" s="164"/>
      <c r="F23" s="164"/>
      <c r="G23" s="164"/>
      <c r="H23" s="165"/>
      <c r="I23" s="165"/>
      <c r="J23" s="164"/>
      <c r="K23" s="164"/>
      <c r="L23" s="164"/>
      <c r="M23" s="164"/>
      <c r="N23" s="164"/>
      <c r="O23" s="165"/>
      <c r="P23" s="165"/>
    </row>
    <row r="24" spans="1:16" ht="18.75" customHeight="1">
      <c r="A24" s="164"/>
      <c r="B24" s="164"/>
      <c r="C24" s="164"/>
      <c r="D24" s="164"/>
      <c r="E24" s="164"/>
      <c r="F24" s="164"/>
      <c r="G24" s="164"/>
      <c r="H24" s="165"/>
      <c r="I24" s="165"/>
      <c r="J24" s="164"/>
      <c r="K24" s="164"/>
      <c r="L24" s="164"/>
      <c r="M24" s="164"/>
      <c r="N24" s="164"/>
      <c r="O24" s="165"/>
      <c r="P24" s="165"/>
    </row>
    <row r="25" spans="1:16" ht="18.75" customHeight="1">
      <c r="A25" s="164"/>
      <c r="B25" s="164"/>
      <c r="C25" s="164"/>
      <c r="D25" s="164"/>
      <c r="E25" s="164"/>
      <c r="F25" s="164"/>
      <c r="G25" s="164"/>
      <c r="H25" s="165"/>
      <c r="I25" s="165"/>
      <c r="J25" s="164"/>
      <c r="K25" s="164"/>
      <c r="L25" s="164"/>
      <c r="M25" s="164"/>
      <c r="N25" s="164"/>
      <c r="O25" s="165"/>
      <c r="P25" s="165"/>
    </row>
    <row r="26" spans="1:16" ht="18.75" customHeight="1">
      <c r="A26" s="164"/>
      <c r="B26" s="164"/>
      <c r="C26" s="164"/>
      <c r="D26" s="164"/>
      <c r="E26" s="164"/>
      <c r="F26" s="164"/>
      <c r="G26" s="164"/>
      <c r="H26" s="165"/>
      <c r="I26" s="165"/>
      <c r="J26" s="164"/>
      <c r="K26" s="164"/>
      <c r="L26" s="164"/>
      <c r="M26" s="164"/>
      <c r="N26" s="164"/>
      <c r="O26" s="165"/>
      <c r="P26" s="165"/>
    </row>
    <row r="27" spans="1:16" ht="18.75" customHeight="1">
      <c r="A27" s="164"/>
      <c r="B27" s="164"/>
      <c r="C27" s="164"/>
      <c r="D27" s="164"/>
      <c r="E27" s="164"/>
      <c r="F27" s="164"/>
      <c r="G27" s="164"/>
      <c r="H27" s="165"/>
      <c r="I27" s="165"/>
      <c r="J27" s="164"/>
      <c r="K27" s="164"/>
      <c r="L27" s="164"/>
      <c r="M27" s="164"/>
      <c r="N27" s="164"/>
      <c r="O27" s="165"/>
      <c r="P27" s="165"/>
    </row>
    <row r="28" spans="1:16" ht="18.75" customHeight="1">
      <c r="A28" s="164"/>
      <c r="B28" s="164"/>
      <c r="C28" s="164"/>
      <c r="D28" s="164"/>
      <c r="E28" s="164"/>
      <c r="F28" s="164"/>
      <c r="G28" s="164"/>
      <c r="H28" s="165"/>
      <c r="I28" s="165"/>
      <c r="J28" s="164"/>
      <c r="K28" s="164"/>
      <c r="L28" s="164"/>
      <c r="M28" s="164"/>
      <c r="N28" s="164"/>
      <c r="O28" s="165"/>
      <c r="P28" s="165"/>
    </row>
    <row r="29" spans="1:16" ht="18.75" customHeight="1" thickBot="1">
      <c r="A29" s="2" t="s">
        <v>914</v>
      </c>
      <c r="B29" s="164"/>
      <c r="C29" s="164"/>
      <c r="D29" s="164"/>
      <c r="E29" s="164"/>
      <c r="F29" s="164"/>
      <c r="G29" s="164"/>
      <c r="H29" s="165"/>
      <c r="I29" s="165"/>
      <c r="J29" s="164"/>
      <c r="K29" s="164"/>
      <c r="L29" s="164"/>
      <c r="M29" s="164"/>
      <c r="N29" s="164"/>
      <c r="O29" s="165"/>
      <c r="P29" s="165"/>
    </row>
    <row r="30" spans="1:16" ht="18.75" customHeight="1">
      <c r="A30" s="1323" t="s">
        <v>307</v>
      </c>
      <c r="B30" s="1326" t="s">
        <v>108</v>
      </c>
      <c r="C30" s="1329"/>
      <c r="D30" s="1332" t="s">
        <v>311</v>
      </c>
      <c r="E30" s="1333"/>
      <c r="F30" s="1333"/>
      <c r="G30" s="1333"/>
      <c r="H30" s="1333"/>
      <c r="I30" s="1334"/>
      <c r="J30" s="1329"/>
      <c r="K30" s="1332" t="s">
        <v>312</v>
      </c>
      <c r="L30" s="1333"/>
      <c r="M30" s="1333"/>
      <c r="N30" s="1333"/>
      <c r="O30" s="1333"/>
      <c r="P30" s="1334"/>
    </row>
    <row r="31" spans="1:16" ht="18.75" customHeight="1">
      <c r="A31" s="1324"/>
      <c r="B31" s="1327"/>
      <c r="C31" s="1330"/>
      <c r="D31" s="1321" t="s">
        <v>125</v>
      </c>
      <c r="E31" s="145"/>
      <c r="F31" s="146"/>
      <c r="G31" s="1321" t="s">
        <v>126</v>
      </c>
      <c r="H31" s="145"/>
      <c r="I31" s="147"/>
      <c r="J31" s="1330"/>
      <c r="K31" s="1321" t="s">
        <v>125</v>
      </c>
      <c r="L31" s="145"/>
      <c r="M31" s="146"/>
      <c r="N31" s="1321" t="s">
        <v>126</v>
      </c>
      <c r="O31" s="145"/>
      <c r="P31" s="147"/>
    </row>
    <row r="32" spans="1:16" ht="18.75" customHeight="1" thickBot="1">
      <c r="A32" s="1325"/>
      <c r="B32" s="1328"/>
      <c r="C32" s="1331"/>
      <c r="D32" s="1322"/>
      <c r="E32" s="148" t="s">
        <v>127</v>
      </c>
      <c r="F32" s="148" t="s">
        <v>128</v>
      </c>
      <c r="G32" s="1322"/>
      <c r="H32" s="148" t="s">
        <v>127</v>
      </c>
      <c r="I32" s="149" t="s">
        <v>128</v>
      </c>
      <c r="J32" s="1331"/>
      <c r="K32" s="1322"/>
      <c r="L32" s="148" t="s">
        <v>127</v>
      </c>
      <c r="M32" s="148" t="s">
        <v>128</v>
      </c>
      <c r="N32" s="1322"/>
      <c r="O32" s="148" t="s">
        <v>127</v>
      </c>
      <c r="P32" s="149" t="s">
        <v>128</v>
      </c>
    </row>
    <row r="33" spans="1:16" ht="18.75" customHeight="1" thickTop="1">
      <c r="A33" s="403"/>
      <c r="B33" s="186"/>
      <c r="C33" s="127" t="s">
        <v>129</v>
      </c>
      <c r="D33" s="128" t="s">
        <v>129</v>
      </c>
      <c r="E33" s="128" t="s">
        <v>129</v>
      </c>
      <c r="F33" s="128" t="s">
        <v>129</v>
      </c>
      <c r="G33" s="128" t="s">
        <v>129</v>
      </c>
      <c r="H33" s="128" t="s">
        <v>129</v>
      </c>
      <c r="I33" s="151" t="s">
        <v>129</v>
      </c>
      <c r="J33" s="127" t="s">
        <v>129</v>
      </c>
      <c r="K33" s="128" t="s">
        <v>129</v>
      </c>
      <c r="L33" s="128" t="s">
        <v>129</v>
      </c>
      <c r="M33" s="128" t="s">
        <v>129</v>
      </c>
      <c r="N33" s="128" t="s">
        <v>129</v>
      </c>
      <c r="O33" s="128" t="s">
        <v>129</v>
      </c>
      <c r="P33" s="151" t="s">
        <v>129</v>
      </c>
    </row>
    <row r="34" spans="1:16" ht="18.75" customHeight="1">
      <c r="A34" s="406" t="s">
        <v>847</v>
      </c>
      <c r="B34" s="153">
        <v>64</v>
      </c>
      <c r="C34" s="154">
        <v>363727</v>
      </c>
      <c r="D34" s="155">
        <v>357145</v>
      </c>
      <c r="E34" s="155">
        <v>356797</v>
      </c>
      <c r="F34" s="155">
        <v>348</v>
      </c>
      <c r="G34" s="155">
        <v>6582</v>
      </c>
      <c r="H34" s="156">
        <v>5487</v>
      </c>
      <c r="I34" s="157">
        <v>1095</v>
      </c>
      <c r="J34" s="154">
        <v>1002570</v>
      </c>
      <c r="K34" s="155">
        <v>962249</v>
      </c>
      <c r="L34" s="155">
        <v>961472</v>
      </c>
      <c r="M34" s="155">
        <v>777</v>
      </c>
      <c r="N34" s="155">
        <v>40321</v>
      </c>
      <c r="O34" s="156">
        <v>25648</v>
      </c>
      <c r="P34" s="157">
        <v>14673</v>
      </c>
    </row>
    <row r="35" spans="1:16" ht="18.75" customHeight="1">
      <c r="A35" s="406" t="s">
        <v>848</v>
      </c>
      <c r="B35" s="153">
        <v>64</v>
      </c>
      <c r="C35" s="154">
        <v>366094</v>
      </c>
      <c r="D35" s="155">
        <v>359468</v>
      </c>
      <c r="E35" s="155">
        <v>359122</v>
      </c>
      <c r="F35" s="155">
        <v>346</v>
      </c>
      <c r="G35" s="155">
        <v>6626</v>
      </c>
      <c r="H35" s="156">
        <v>5540</v>
      </c>
      <c r="I35" s="157">
        <v>1086</v>
      </c>
      <c r="J35" s="154">
        <v>1009652</v>
      </c>
      <c r="K35" s="155">
        <v>969190</v>
      </c>
      <c r="L35" s="155">
        <v>968413</v>
      </c>
      <c r="M35" s="155">
        <v>777</v>
      </c>
      <c r="N35" s="155">
        <v>40462</v>
      </c>
      <c r="O35" s="156">
        <v>25803</v>
      </c>
      <c r="P35" s="157">
        <v>14659</v>
      </c>
    </row>
    <row r="36" spans="1:16" ht="18.75" customHeight="1">
      <c r="A36" s="406" t="s">
        <v>849</v>
      </c>
      <c r="B36" s="153">
        <v>64</v>
      </c>
      <c r="C36" s="154">
        <v>366274</v>
      </c>
      <c r="D36" s="155">
        <v>359641</v>
      </c>
      <c r="E36" s="155">
        <v>359294</v>
      </c>
      <c r="F36" s="155">
        <v>347</v>
      </c>
      <c r="G36" s="155">
        <v>6633</v>
      </c>
      <c r="H36" s="156">
        <v>5556</v>
      </c>
      <c r="I36" s="157">
        <v>1077</v>
      </c>
      <c r="J36" s="154">
        <v>1010637</v>
      </c>
      <c r="K36" s="155">
        <v>970039</v>
      </c>
      <c r="L36" s="155">
        <v>969259</v>
      </c>
      <c r="M36" s="155">
        <v>780</v>
      </c>
      <c r="N36" s="155">
        <v>40598</v>
      </c>
      <c r="O36" s="156">
        <v>25896</v>
      </c>
      <c r="P36" s="157">
        <v>14702</v>
      </c>
    </row>
    <row r="37" spans="1:16" ht="18.75" customHeight="1">
      <c r="A37" s="406" t="s">
        <v>850</v>
      </c>
      <c r="B37" s="153">
        <v>63</v>
      </c>
      <c r="C37" s="154">
        <v>369350</v>
      </c>
      <c r="D37" s="155">
        <v>362701</v>
      </c>
      <c r="E37" s="155">
        <v>362353</v>
      </c>
      <c r="F37" s="155">
        <v>348</v>
      </c>
      <c r="G37" s="155">
        <v>6649</v>
      </c>
      <c r="H37" s="156">
        <v>5567</v>
      </c>
      <c r="I37" s="157">
        <v>1082</v>
      </c>
      <c r="J37" s="154">
        <v>1012337</v>
      </c>
      <c r="K37" s="155">
        <v>971958</v>
      </c>
      <c r="L37" s="155">
        <v>971187</v>
      </c>
      <c r="M37" s="155">
        <v>771</v>
      </c>
      <c r="N37" s="155">
        <v>40379</v>
      </c>
      <c r="O37" s="156">
        <v>25815</v>
      </c>
      <c r="P37" s="157">
        <v>14564</v>
      </c>
    </row>
    <row r="38" spans="1:16" ht="18.75" customHeight="1">
      <c r="A38" s="406" t="s">
        <v>851</v>
      </c>
      <c r="B38" s="153">
        <v>62</v>
      </c>
      <c r="C38" s="154">
        <v>363366</v>
      </c>
      <c r="D38" s="155">
        <v>356769</v>
      </c>
      <c r="E38" s="155">
        <v>356438</v>
      </c>
      <c r="F38" s="155">
        <v>331</v>
      </c>
      <c r="G38" s="155">
        <v>6597</v>
      </c>
      <c r="H38" s="156">
        <v>5511</v>
      </c>
      <c r="I38" s="157">
        <v>1086</v>
      </c>
      <c r="J38" s="154">
        <v>994546</v>
      </c>
      <c r="K38" s="155">
        <v>954647</v>
      </c>
      <c r="L38" s="155">
        <v>953922</v>
      </c>
      <c r="M38" s="155">
        <v>725</v>
      </c>
      <c r="N38" s="155">
        <v>39899</v>
      </c>
      <c r="O38" s="156">
        <v>25652</v>
      </c>
      <c r="P38" s="157">
        <v>14247</v>
      </c>
    </row>
    <row r="39" spans="1:16" ht="18.75" customHeight="1" thickBot="1">
      <c r="A39" s="407" t="s">
        <v>1283</v>
      </c>
      <c r="B39" s="158">
        <v>62</v>
      </c>
      <c r="C39" s="159">
        <v>364855</v>
      </c>
      <c r="D39" s="160">
        <v>358231</v>
      </c>
      <c r="E39" s="160">
        <v>357898</v>
      </c>
      <c r="F39" s="160">
        <v>333</v>
      </c>
      <c r="G39" s="160">
        <v>6624</v>
      </c>
      <c r="H39" s="161">
        <v>5549</v>
      </c>
      <c r="I39" s="162">
        <v>1075</v>
      </c>
      <c r="J39" s="159">
        <v>998323</v>
      </c>
      <c r="K39" s="160">
        <v>958335</v>
      </c>
      <c r="L39" s="160">
        <v>957604</v>
      </c>
      <c r="M39" s="160">
        <v>731</v>
      </c>
      <c r="N39" s="160">
        <v>39988</v>
      </c>
      <c r="O39" s="161">
        <v>25753</v>
      </c>
      <c r="P39" s="162">
        <v>14235</v>
      </c>
    </row>
    <row r="40" spans="1:16" s="12" customFormat="1" ht="12">
      <c r="A40" s="84" t="s">
        <v>915</v>
      </c>
      <c r="B40" s="29"/>
      <c r="C40" s="29"/>
      <c r="D40" s="29"/>
      <c r="E40" s="29"/>
      <c r="F40" s="29"/>
      <c r="G40" s="29"/>
      <c r="H40" s="163"/>
      <c r="I40" s="163"/>
      <c r="J40" s="29"/>
      <c r="K40" s="29"/>
      <c r="L40" s="29"/>
      <c r="M40" s="29"/>
      <c r="N40" s="29"/>
      <c r="O40" s="163"/>
      <c r="P40" s="163"/>
    </row>
    <row r="41" spans="1:16" s="12" customFormat="1" ht="12">
      <c r="A41" s="84" t="s">
        <v>315</v>
      </c>
      <c r="B41" s="29"/>
      <c r="C41" s="29"/>
      <c r="D41" s="29"/>
      <c r="E41" s="29"/>
      <c r="F41" s="29"/>
      <c r="G41" s="29"/>
      <c r="H41" s="163"/>
      <c r="I41" s="163"/>
      <c r="J41" s="29"/>
      <c r="K41" s="29"/>
      <c r="L41" s="29"/>
      <c r="M41" s="29"/>
      <c r="N41" s="29"/>
      <c r="O41" s="163"/>
      <c r="P41" s="163"/>
    </row>
    <row r="42" spans="1:16" s="12" customFormat="1" ht="12">
      <c r="A42" s="84" t="s">
        <v>916</v>
      </c>
      <c r="B42" s="29"/>
      <c r="C42" s="29"/>
      <c r="D42" s="29"/>
      <c r="E42" s="29"/>
      <c r="F42" s="29"/>
      <c r="G42" s="29"/>
      <c r="H42" s="163"/>
      <c r="I42" s="163"/>
      <c r="J42" s="29"/>
      <c r="K42" s="29"/>
      <c r="L42" s="29"/>
      <c r="M42" s="29"/>
      <c r="N42" s="29"/>
      <c r="O42" s="163"/>
      <c r="P42" s="163"/>
    </row>
    <row r="43" spans="1:16" s="12" customFormat="1" ht="12">
      <c r="A43" s="84" t="s">
        <v>917</v>
      </c>
      <c r="B43" s="29"/>
      <c r="C43" s="29"/>
      <c r="D43" s="29"/>
      <c r="E43" s="29"/>
      <c r="F43" s="29"/>
      <c r="G43" s="29"/>
      <c r="H43" s="29"/>
      <c r="I43" s="29"/>
      <c r="J43" s="29"/>
      <c r="K43" s="29"/>
      <c r="L43" s="29"/>
      <c r="M43" s="29"/>
      <c r="N43" s="29"/>
      <c r="O43" s="29"/>
      <c r="P43" s="29"/>
    </row>
    <row r="44" spans="1:16" s="12" customFormat="1" ht="12">
      <c r="A44" s="84" t="s">
        <v>918</v>
      </c>
      <c r="B44" s="29"/>
      <c r="C44" s="29"/>
      <c r="D44" s="29"/>
      <c r="E44" s="29"/>
      <c r="F44" s="29"/>
      <c r="G44" s="29"/>
      <c r="H44" s="29"/>
      <c r="I44" s="29"/>
      <c r="J44" s="29"/>
      <c r="K44" s="29"/>
      <c r="L44" s="29"/>
      <c r="M44" s="29"/>
      <c r="N44" s="29"/>
      <c r="O44" s="29"/>
      <c r="P44" s="29"/>
    </row>
    <row r="45" spans="1:16" s="12" customFormat="1" ht="12">
      <c r="A45" s="84" t="s">
        <v>163</v>
      </c>
      <c r="B45" s="29"/>
      <c r="C45" s="29"/>
      <c r="D45" s="29"/>
      <c r="E45" s="29"/>
      <c r="F45" s="29"/>
      <c r="G45" s="29"/>
      <c r="H45" s="29"/>
      <c r="I45" s="29"/>
      <c r="J45" s="29"/>
      <c r="K45" s="29"/>
      <c r="L45" s="29"/>
      <c r="M45" s="29"/>
      <c r="N45" s="29"/>
      <c r="O45" s="29"/>
      <c r="P45" s="29"/>
    </row>
    <row r="46" spans="1:16" s="12" customFormat="1" ht="12">
      <c r="A46" s="84"/>
      <c r="B46" s="29"/>
      <c r="C46" s="29"/>
      <c r="D46" s="29"/>
      <c r="E46" s="29"/>
      <c r="F46" s="29"/>
      <c r="G46" s="29"/>
      <c r="H46" s="29"/>
      <c r="I46" s="29"/>
      <c r="J46" s="29"/>
      <c r="K46" s="29"/>
      <c r="L46" s="29"/>
      <c r="M46" s="29"/>
      <c r="N46" s="29"/>
      <c r="O46" s="29"/>
      <c r="P46" s="29"/>
    </row>
    <row r="47" spans="1:16" s="12" customFormat="1" ht="12">
      <c r="A47" s="84"/>
      <c r="B47" s="29"/>
      <c r="C47" s="29"/>
      <c r="D47" s="29"/>
      <c r="E47" s="29"/>
      <c r="F47" s="29"/>
      <c r="G47" s="29"/>
      <c r="H47" s="29"/>
      <c r="I47" s="29"/>
      <c r="J47" s="29"/>
      <c r="K47" s="29"/>
      <c r="L47" s="29"/>
      <c r="M47" s="29"/>
      <c r="N47" s="29"/>
      <c r="O47" s="29"/>
      <c r="P47" s="29"/>
    </row>
  </sheetData>
  <sheetProtection/>
  <mergeCells count="22">
    <mergeCell ref="D6:D7"/>
    <mergeCell ref="G6:G7"/>
    <mergeCell ref="D31:D32"/>
    <mergeCell ref="G31:G32"/>
    <mergeCell ref="A1:P1"/>
    <mergeCell ref="A2:P2"/>
    <mergeCell ref="A5:A7"/>
    <mergeCell ref="B5:B7"/>
    <mergeCell ref="C5:C7"/>
    <mergeCell ref="D5:I5"/>
    <mergeCell ref="J5:J7"/>
    <mergeCell ref="K5:P5"/>
    <mergeCell ref="K31:K32"/>
    <mergeCell ref="N31:N32"/>
    <mergeCell ref="K6:K7"/>
    <mergeCell ref="N6:N7"/>
    <mergeCell ref="A30:A32"/>
    <mergeCell ref="B30:B32"/>
    <mergeCell ref="C30:C32"/>
    <mergeCell ref="D30:I30"/>
    <mergeCell ref="J30:J32"/>
    <mergeCell ref="K30:P30"/>
  </mergeCells>
  <printOptions/>
  <pageMargins left="0.7874015748031497" right="0.31496062992125984" top="0.5118110236220472" bottom="0.5118110236220472" header="0.5118110236220472" footer="0.5118110236220472"/>
  <pageSetup fitToHeight="1" fitToWidth="1" horizontalDpi="600" verticalDpi="600" orientation="landscape" paperSize="9" scale="50" r:id="rId1"/>
</worksheet>
</file>

<file path=xl/worksheets/sheet23.xml><?xml version="1.0" encoding="utf-8"?>
<worksheet xmlns="http://schemas.openxmlformats.org/spreadsheetml/2006/main" xmlns:r="http://schemas.openxmlformats.org/officeDocument/2006/relationships">
  <sheetPr>
    <pageSetUpPr fitToPage="1"/>
  </sheetPr>
  <dimension ref="A1:P44"/>
  <sheetViews>
    <sheetView view="pageBreakPreview" zoomScaleNormal="90" zoomScaleSheetLayoutView="100" zoomScalePageLayoutView="0" workbookViewId="0" topLeftCell="A1">
      <selection activeCell="A1" sqref="A1:P1"/>
    </sheetView>
  </sheetViews>
  <sheetFormatPr defaultColWidth="15.625" defaultRowHeight="13.5"/>
  <cols>
    <col min="1" max="1" width="23.50390625" style="27" customWidth="1"/>
    <col min="2" max="2" width="15.625" style="27" customWidth="1"/>
    <col min="3" max="9" width="21.875" style="27" customWidth="1"/>
    <col min="10" max="16" width="15.625" style="27" customWidth="1"/>
    <col min="17" max="16384" width="15.625" style="27" customWidth="1"/>
  </cols>
  <sheetData>
    <row r="1" spans="1:16" ht="21">
      <c r="A1" s="1335" t="s">
        <v>316</v>
      </c>
      <c r="B1" s="1335"/>
      <c r="C1" s="1335"/>
      <c r="D1" s="1335"/>
      <c r="E1" s="1335"/>
      <c r="F1" s="1335"/>
      <c r="G1" s="1335"/>
      <c r="H1" s="1335"/>
      <c r="I1" s="1335"/>
      <c r="J1" s="1335"/>
      <c r="K1" s="1335"/>
      <c r="L1" s="1335"/>
      <c r="M1" s="1335"/>
      <c r="N1" s="1335"/>
      <c r="O1" s="1335"/>
      <c r="P1" s="1335"/>
    </row>
    <row r="2" spans="1:16" ht="18.75" customHeight="1">
      <c r="A2" s="1336" t="s">
        <v>317</v>
      </c>
      <c r="B2" s="1336"/>
      <c r="C2" s="1336"/>
      <c r="D2" s="1336"/>
      <c r="E2" s="1336"/>
      <c r="F2" s="1336"/>
      <c r="G2" s="1336"/>
      <c r="H2" s="1336"/>
      <c r="I2" s="1336"/>
      <c r="J2" s="1336"/>
      <c r="K2" s="1336"/>
      <c r="L2" s="1336"/>
      <c r="M2" s="1336"/>
      <c r="N2" s="1336"/>
      <c r="O2" s="1336"/>
      <c r="P2" s="1336"/>
    </row>
    <row r="3" spans="1:16" ht="18.75" customHeight="1">
      <c r="A3" s="144"/>
      <c r="B3" s="144"/>
      <c r="C3" s="144"/>
      <c r="D3" s="144"/>
      <c r="E3" s="144"/>
      <c r="F3" s="144"/>
      <c r="G3" s="144"/>
      <c r="H3" s="144"/>
      <c r="I3" s="144"/>
      <c r="J3" s="144"/>
      <c r="K3" s="144"/>
      <c r="L3" s="144"/>
      <c r="M3" s="144"/>
      <c r="N3" s="144"/>
      <c r="O3" s="144"/>
      <c r="P3" s="144"/>
    </row>
    <row r="4" spans="1:16" ht="18.75" customHeight="1" thickBot="1">
      <c r="A4" s="166" t="s">
        <v>318</v>
      </c>
      <c r="B4" s="2"/>
      <c r="C4" s="2"/>
      <c r="D4" s="2"/>
      <c r="E4" s="2"/>
      <c r="F4" s="2"/>
      <c r="G4" s="2"/>
      <c r="H4" s="2"/>
      <c r="I4" s="2"/>
      <c r="J4" s="2"/>
      <c r="K4" s="2"/>
      <c r="L4" s="2"/>
      <c r="M4" s="2"/>
      <c r="N4" s="2"/>
      <c r="O4" s="2"/>
      <c r="P4" s="2"/>
    </row>
    <row r="5" spans="1:16" ht="18.75" customHeight="1">
      <c r="A5" s="1323" t="s">
        <v>307</v>
      </c>
      <c r="B5" s="1326" t="s">
        <v>108</v>
      </c>
      <c r="C5" s="1329"/>
      <c r="D5" s="1332" t="s">
        <v>267</v>
      </c>
      <c r="E5" s="1333"/>
      <c r="F5" s="1333"/>
      <c r="G5" s="1333"/>
      <c r="H5" s="1333"/>
      <c r="I5" s="1334"/>
      <c r="J5" s="1329"/>
      <c r="K5" s="1332" t="s">
        <v>136</v>
      </c>
      <c r="L5" s="1333"/>
      <c r="M5" s="1333"/>
      <c r="N5" s="1333"/>
      <c r="O5" s="1333"/>
      <c r="P5" s="1334"/>
    </row>
    <row r="6" spans="1:16" ht="18.75" customHeight="1">
      <c r="A6" s="1324"/>
      <c r="B6" s="1327"/>
      <c r="C6" s="1330"/>
      <c r="D6" s="1321" t="s">
        <v>125</v>
      </c>
      <c r="E6" s="145"/>
      <c r="F6" s="146"/>
      <c r="G6" s="1321" t="s">
        <v>126</v>
      </c>
      <c r="H6" s="145"/>
      <c r="I6" s="147"/>
      <c r="J6" s="1330"/>
      <c r="K6" s="1321" t="s">
        <v>125</v>
      </c>
      <c r="L6" s="145"/>
      <c r="M6" s="146"/>
      <c r="N6" s="1321" t="s">
        <v>126</v>
      </c>
      <c r="O6" s="145"/>
      <c r="P6" s="147"/>
    </row>
    <row r="7" spans="1:16" ht="18.75" customHeight="1" thickBot="1">
      <c r="A7" s="1325"/>
      <c r="B7" s="1328"/>
      <c r="C7" s="1331"/>
      <c r="D7" s="1322"/>
      <c r="E7" s="148" t="s">
        <v>127</v>
      </c>
      <c r="F7" s="148" t="s">
        <v>128</v>
      </c>
      <c r="G7" s="1322"/>
      <c r="H7" s="148" t="s">
        <v>127</v>
      </c>
      <c r="I7" s="149" t="s">
        <v>128</v>
      </c>
      <c r="J7" s="1331"/>
      <c r="K7" s="1322"/>
      <c r="L7" s="148" t="s">
        <v>127</v>
      </c>
      <c r="M7" s="148" t="s">
        <v>128</v>
      </c>
      <c r="N7" s="1322"/>
      <c r="O7" s="148" t="s">
        <v>127</v>
      </c>
      <c r="P7" s="149" t="s">
        <v>128</v>
      </c>
    </row>
    <row r="8" spans="1:16" ht="18.75" customHeight="1" thickTop="1">
      <c r="A8" s="403"/>
      <c r="B8" s="186"/>
      <c r="C8" s="127" t="s">
        <v>232</v>
      </c>
      <c r="D8" s="128" t="s">
        <v>232</v>
      </c>
      <c r="E8" s="128" t="s">
        <v>232</v>
      </c>
      <c r="F8" s="128" t="s">
        <v>232</v>
      </c>
      <c r="G8" s="128" t="s">
        <v>232</v>
      </c>
      <c r="H8" s="128" t="s">
        <v>232</v>
      </c>
      <c r="I8" s="151" t="s">
        <v>232</v>
      </c>
      <c r="J8" s="167" t="s">
        <v>97</v>
      </c>
      <c r="K8" s="168" t="s">
        <v>97</v>
      </c>
      <c r="L8" s="168" t="s">
        <v>97</v>
      </c>
      <c r="M8" s="168" t="s">
        <v>97</v>
      </c>
      <c r="N8" s="168" t="s">
        <v>97</v>
      </c>
      <c r="O8" s="168" t="s">
        <v>97</v>
      </c>
      <c r="P8" s="169" t="s">
        <v>97</v>
      </c>
    </row>
    <row r="9" spans="1:16" ht="18.75" customHeight="1">
      <c r="A9" s="404" t="s">
        <v>906</v>
      </c>
      <c r="B9" s="153">
        <v>6</v>
      </c>
      <c r="C9" s="154">
        <v>6072907</v>
      </c>
      <c r="D9" s="155">
        <v>1135005</v>
      </c>
      <c r="E9" s="155">
        <v>1134375</v>
      </c>
      <c r="F9" s="155">
        <v>630</v>
      </c>
      <c r="G9" s="155">
        <v>4937902</v>
      </c>
      <c r="H9" s="156">
        <v>3418050</v>
      </c>
      <c r="I9" s="157">
        <v>1519852</v>
      </c>
      <c r="J9" s="154">
        <v>728319</v>
      </c>
      <c r="K9" s="155">
        <v>114148</v>
      </c>
      <c r="L9" s="155">
        <v>114045</v>
      </c>
      <c r="M9" s="155">
        <v>102</v>
      </c>
      <c r="N9" s="155">
        <v>614171</v>
      </c>
      <c r="O9" s="156">
        <v>422592</v>
      </c>
      <c r="P9" s="157">
        <v>191578</v>
      </c>
    </row>
    <row r="10" spans="1:16" ht="18.75" customHeight="1">
      <c r="A10" s="404" t="s">
        <v>905</v>
      </c>
      <c r="B10" s="153">
        <v>2</v>
      </c>
      <c r="C10" s="154">
        <v>4746087</v>
      </c>
      <c r="D10" s="155">
        <v>479077</v>
      </c>
      <c r="E10" s="155">
        <v>478867</v>
      </c>
      <c r="F10" s="155">
        <v>210</v>
      </c>
      <c r="G10" s="155">
        <v>4267010</v>
      </c>
      <c r="H10" s="156">
        <v>3359466</v>
      </c>
      <c r="I10" s="157">
        <v>907544</v>
      </c>
      <c r="J10" s="154">
        <v>398461</v>
      </c>
      <c r="K10" s="155">
        <v>46866</v>
      </c>
      <c r="L10" s="155">
        <v>46847</v>
      </c>
      <c r="M10" s="155">
        <v>19</v>
      </c>
      <c r="N10" s="155">
        <v>351595</v>
      </c>
      <c r="O10" s="156">
        <v>277705</v>
      </c>
      <c r="P10" s="157">
        <v>73889</v>
      </c>
    </row>
    <row r="11" spans="1:16" ht="18.75" customHeight="1">
      <c r="A11" s="404" t="s">
        <v>907</v>
      </c>
      <c r="B11" s="153">
        <v>9</v>
      </c>
      <c r="C11" s="154">
        <v>10727973</v>
      </c>
      <c r="D11" s="155">
        <v>1301714</v>
      </c>
      <c r="E11" s="155">
        <v>1300633</v>
      </c>
      <c r="F11" s="155">
        <v>1081</v>
      </c>
      <c r="G11" s="155">
        <v>9426259</v>
      </c>
      <c r="H11" s="156">
        <v>7301623</v>
      </c>
      <c r="I11" s="157">
        <v>2124636</v>
      </c>
      <c r="J11" s="154">
        <v>2320814</v>
      </c>
      <c r="K11" s="155">
        <v>172254</v>
      </c>
      <c r="L11" s="155">
        <v>172095</v>
      </c>
      <c r="M11" s="155">
        <v>159</v>
      </c>
      <c r="N11" s="155">
        <v>2148559</v>
      </c>
      <c r="O11" s="156">
        <v>1659001</v>
      </c>
      <c r="P11" s="157">
        <v>489558</v>
      </c>
    </row>
    <row r="12" spans="1:16" ht="18.75" customHeight="1">
      <c r="A12" s="404" t="s">
        <v>905</v>
      </c>
      <c r="B12" s="153">
        <v>1</v>
      </c>
      <c r="C12" s="154">
        <v>235347</v>
      </c>
      <c r="D12" s="155">
        <v>123145</v>
      </c>
      <c r="E12" s="155">
        <v>123099</v>
      </c>
      <c r="F12" s="155">
        <v>46</v>
      </c>
      <c r="G12" s="155">
        <v>112202</v>
      </c>
      <c r="H12" s="156">
        <v>93265</v>
      </c>
      <c r="I12" s="157">
        <v>18937</v>
      </c>
      <c r="J12" s="154">
        <v>14685</v>
      </c>
      <c r="K12" s="155">
        <v>7684</v>
      </c>
      <c r="L12" s="155">
        <v>7681</v>
      </c>
      <c r="M12" s="155">
        <v>2</v>
      </c>
      <c r="N12" s="155">
        <v>7001</v>
      </c>
      <c r="O12" s="156">
        <v>5819</v>
      </c>
      <c r="P12" s="157">
        <v>1181</v>
      </c>
    </row>
    <row r="13" spans="1:16" ht="18.75" customHeight="1">
      <c r="A13" s="404" t="s">
        <v>908</v>
      </c>
      <c r="B13" s="153">
        <v>11</v>
      </c>
      <c r="C13" s="154">
        <v>13362721</v>
      </c>
      <c r="D13" s="155">
        <v>1423264</v>
      </c>
      <c r="E13" s="155">
        <v>1422737</v>
      </c>
      <c r="F13" s="155">
        <v>527</v>
      </c>
      <c r="G13" s="155">
        <v>11939457</v>
      </c>
      <c r="H13" s="156">
        <v>7899305</v>
      </c>
      <c r="I13" s="157">
        <v>4040152</v>
      </c>
      <c r="J13" s="154">
        <v>2552249</v>
      </c>
      <c r="K13" s="155">
        <v>209241</v>
      </c>
      <c r="L13" s="155">
        <v>209168</v>
      </c>
      <c r="M13" s="155">
        <v>73</v>
      </c>
      <c r="N13" s="155">
        <v>2343007</v>
      </c>
      <c r="O13" s="156">
        <v>1720866</v>
      </c>
      <c r="P13" s="157">
        <v>622141</v>
      </c>
    </row>
    <row r="14" spans="1:16" ht="18.75" customHeight="1">
      <c r="A14" s="404" t="s">
        <v>905</v>
      </c>
      <c r="B14" s="153">
        <v>0</v>
      </c>
      <c r="C14" s="154">
        <v>0</v>
      </c>
      <c r="D14" s="155">
        <v>0</v>
      </c>
      <c r="E14" s="155">
        <v>0</v>
      </c>
      <c r="F14" s="155">
        <v>0</v>
      </c>
      <c r="G14" s="155">
        <v>0</v>
      </c>
      <c r="H14" s="156">
        <v>0</v>
      </c>
      <c r="I14" s="157">
        <v>0</v>
      </c>
      <c r="J14" s="154">
        <v>0</v>
      </c>
      <c r="K14" s="155">
        <v>0</v>
      </c>
      <c r="L14" s="155">
        <v>0</v>
      </c>
      <c r="M14" s="155">
        <v>0</v>
      </c>
      <c r="N14" s="155">
        <v>0</v>
      </c>
      <c r="O14" s="156">
        <v>0</v>
      </c>
      <c r="P14" s="157">
        <v>0</v>
      </c>
    </row>
    <row r="15" spans="1:16" ht="18.75" customHeight="1">
      <c r="A15" s="404" t="s">
        <v>909</v>
      </c>
      <c r="B15" s="153">
        <v>5</v>
      </c>
      <c r="C15" s="154">
        <v>6270167</v>
      </c>
      <c r="D15" s="155">
        <v>978530</v>
      </c>
      <c r="E15" s="155">
        <v>977641</v>
      </c>
      <c r="F15" s="155">
        <v>889</v>
      </c>
      <c r="G15" s="155">
        <v>5291637</v>
      </c>
      <c r="H15" s="156">
        <v>3880499</v>
      </c>
      <c r="I15" s="157">
        <v>1411138</v>
      </c>
      <c r="J15" s="154">
        <v>828964</v>
      </c>
      <c r="K15" s="155">
        <v>95898</v>
      </c>
      <c r="L15" s="155">
        <v>95829</v>
      </c>
      <c r="M15" s="155">
        <v>69</v>
      </c>
      <c r="N15" s="155">
        <v>733065</v>
      </c>
      <c r="O15" s="156">
        <v>549069</v>
      </c>
      <c r="P15" s="157">
        <v>183996</v>
      </c>
    </row>
    <row r="16" spans="1:16" ht="18.75" customHeight="1">
      <c r="A16" s="404" t="s">
        <v>905</v>
      </c>
      <c r="B16" s="153">
        <v>9</v>
      </c>
      <c r="C16" s="154">
        <v>9082955</v>
      </c>
      <c r="D16" s="155">
        <v>876293</v>
      </c>
      <c r="E16" s="155">
        <v>875635</v>
      </c>
      <c r="F16" s="155">
        <v>658</v>
      </c>
      <c r="G16" s="155">
        <v>8206662</v>
      </c>
      <c r="H16" s="156">
        <v>6447908</v>
      </c>
      <c r="I16" s="157">
        <v>1758754</v>
      </c>
      <c r="J16" s="154">
        <v>1786921</v>
      </c>
      <c r="K16" s="155">
        <v>146938</v>
      </c>
      <c r="L16" s="155">
        <v>146814</v>
      </c>
      <c r="M16" s="155">
        <v>124</v>
      </c>
      <c r="N16" s="155">
        <v>1639983</v>
      </c>
      <c r="O16" s="156">
        <v>1281404</v>
      </c>
      <c r="P16" s="157">
        <v>358578</v>
      </c>
    </row>
    <row r="17" spans="1:16" ht="18.75" customHeight="1">
      <c r="A17" s="404" t="s">
        <v>910</v>
      </c>
      <c r="B17" s="153">
        <v>3</v>
      </c>
      <c r="C17" s="154">
        <v>8903200</v>
      </c>
      <c r="D17" s="155">
        <v>526353</v>
      </c>
      <c r="E17" s="155">
        <v>525503</v>
      </c>
      <c r="F17" s="155">
        <v>850</v>
      </c>
      <c r="G17" s="155">
        <v>8376847</v>
      </c>
      <c r="H17" s="156">
        <v>6072642</v>
      </c>
      <c r="I17" s="157">
        <v>2304205</v>
      </c>
      <c r="J17" s="154">
        <v>1532302</v>
      </c>
      <c r="K17" s="155">
        <v>88592</v>
      </c>
      <c r="L17" s="155">
        <v>88454</v>
      </c>
      <c r="M17" s="155">
        <v>137</v>
      </c>
      <c r="N17" s="155">
        <v>1443709</v>
      </c>
      <c r="O17" s="156">
        <v>1043893</v>
      </c>
      <c r="P17" s="157">
        <v>399816</v>
      </c>
    </row>
    <row r="18" spans="1:16" ht="18.75" customHeight="1">
      <c r="A18" s="404" t="s">
        <v>905</v>
      </c>
      <c r="B18" s="153">
        <v>13</v>
      </c>
      <c r="C18" s="154">
        <v>23800731</v>
      </c>
      <c r="D18" s="155">
        <v>2076834</v>
      </c>
      <c r="E18" s="155">
        <v>2072908</v>
      </c>
      <c r="F18" s="155">
        <v>3926</v>
      </c>
      <c r="G18" s="155">
        <v>21723897</v>
      </c>
      <c r="H18" s="156">
        <v>15694708</v>
      </c>
      <c r="I18" s="157">
        <v>6029189</v>
      </c>
      <c r="J18" s="154">
        <v>2970372</v>
      </c>
      <c r="K18" s="155">
        <v>245201</v>
      </c>
      <c r="L18" s="155">
        <v>244628</v>
      </c>
      <c r="M18" s="155">
        <v>573</v>
      </c>
      <c r="N18" s="155">
        <v>2725170</v>
      </c>
      <c r="O18" s="156">
        <v>2004763</v>
      </c>
      <c r="P18" s="157">
        <v>720407</v>
      </c>
    </row>
    <row r="19" spans="1:16" ht="18.75" customHeight="1">
      <c r="A19" s="404" t="s">
        <v>1284</v>
      </c>
      <c r="B19" s="153">
        <v>0</v>
      </c>
      <c r="C19" s="154">
        <v>0</v>
      </c>
      <c r="D19" s="155">
        <v>0</v>
      </c>
      <c r="E19" s="155">
        <v>0</v>
      </c>
      <c r="F19" s="155">
        <v>0</v>
      </c>
      <c r="G19" s="155">
        <v>0</v>
      </c>
      <c r="H19" s="156">
        <v>0</v>
      </c>
      <c r="I19" s="157">
        <v>0</v>
      </c>
      <c r="J19" s="154">
        <v>0</v>
      </c>
      <c r="K19" s="155">
        <v>0</v>
      </c>
      <c r="L19" s="155">
        <v>0</v>
      </c>
      <c r="M19" s="155">
        <v>0</v>
      </c>
      <c r="N19" s="155">
        <v>0</v>
      </c>
      <c r="O19" s="156">
        <v>0</v>
      </c>
      <c r="P19" s="157">
        <v>0</v>
      </c>
    </row>
    <row r="20" spans="1:16" ht="18.75" customHeight="1" thickBot="1">
      <c r="A20" s="405" t="s">
        <v>905</v>
      </c>
      <c r="B20" s="158">
        <v>3</v>
      </c>
      <c r="C20" s="159">
        <v>4852580</v>
      </c>
      <c r="D20" s="160">
        <v>443795</v>
      </c>
      <c r="E20" s="160">
        <v>443618</v>
      </c>
      <c r="F20" s="160">
        <v>177</v>
      </c>
      <c r="G20" s="160">
        <v>4408785</v>
      </c>
      <c r="H20" s="161">
        <v>3283617</v>
      </c>
      <c r="I20" s="162">
        <v>1125168</v>
      </c>
      <c r="J20" s="159">
        <v>1129856</v>
      </c>
      <c r="K20" s="160">
        <v>79895</v>
      </c>
      <c r="L20" s="160">
        <v>79863</v>
      </c>
      <c r="M20" s="160">
        <v>32</v>
      </c>
      <c r="N20" s="160">
        <v>1049960</v>
      </c>
      <c r="O20" s="161">
        <v>761600</v>
      </c>
      <c r="P20" s="162">
        <v>288360</v>
      </c>
    </row>
    <row r="21" spans="1:16" ht="13.5">
      <c r="A21" s="84" t="s">
        <v>319</v>
      </c>
      <c r="B21" s="29"/>
      <c r="C21" s="29"/>
      <c r="D21" s="29"/>
      <c r="E21" s="29"/>
      <c r="F21" s="29"/>
      <c r="G21" s="29"/>
      <c r="H21" s="29"/>
      <c r="I21" s="29"/>
      <c r="J21" s="29"/>
      <c r="K21" s="29"/>
      <c r="L21" s="29"/>
      <c r="M21" s="29"/>
      <c r="N21" s="29"/>
      <c r="O21" s="29"/>
      <c r="P21" s="29"/>
    </row>
    <row r="22" spans="1:16" ht="13.5">
      <c r="A22" s="84" t="s">
        <v>320</v>
      </c>
      <c r="B22" s="164"/>
      <c r="C22" s="164"/>
      <c r="D22" s="164"/>
      <c r="E22" s="164"/>
      <c r="F22" s="164"/>
      <c r="G22" s="164"/>
      <c r="H22" s="165"/>
      <c r="I22" s="165"/>
      <c r="J22" s="164"/>
      <c r="K22" s="164"/>
      <c r="L22" s="164"/>
      <c r="M22" s="164"/>
      <c r="N22" s="164"/>
      <c r="O22" s="165"/>
      <c r="P22" s="165"/>
    </row>
    <row r="23" spans="1:16" ht="13.5">
      <c r="A23" s="84" t="s">
        <v>321</v>
      </c>
      <c r="B23" s="164"/>
      <c r="C23" s="164"/>
      <c r="D23" s="164"/>
      <c r="E23" s="164"/>
      <c r="F23" s="164"/>
      <c r="G23" s="164"/>
      <c r="H23" s="165"/>
      <c r="I23" s="165"/>
      <c r="J23" s="164"/>
      <c r="K23" s="164"/>
      <c r="L23" s="164"/>
      <c r="M23" s="164"/>
      <c r="N23" s="164"/>
      <c r="O23" s="165"/>
      <c r="P23" s="165"/>
    </row>
    <row r="24" spans="1:16" ht="18.75" customHeight="1">
      <c r="A24" s="164"/>
      <c r="B24" s="164"/>
      <c r="C24" s="164"/>
      <c r="D24" s="164"/>
      <c r="E24" s="164"/>
      <c r="F24" s="164"/>
      <c r="G24" s="164"/>
      <c r="H24" s="165"/>
      <c r="I24" s="165"/>
      <c r="J24" s="164"/>
      <c r="K24" s="164"/>
      <c r="L24" s="164"/>
      <c r="M24" s="164"/>
      <c r="N24" s="164"/>
      <c r="O24" s="165"/>
      <c r="P24" s="165"/>
    </row>
    <row r="25" spans="1:16" ht="18.75" customHeight="1">
      <c r="A25" s="164"/>
      <c r="B25" s="164"/>
      <c r="C25" s="164"/>
      <c r="D25" s="164"/>
      <c r="E25" s="164"/>
      <c r="F25" s="164"/>
      <c r="G25" s="164"/>
      <c r="H25" s="165"/>
      <c r="I25" s="165"/>
      <c r="J25" s="164"/>
      <c r="K25" s="164"/>
      <c r="L25" s="164"/>
      <c r="M25" s="164"/>
      <c r="N25" s="164"/>
      <c r="O25" s="165"/>
      <c r="P25" s="165"/>
    </row>
    <row r="26" spans="1:16" ht="18.75" customHeight="1">
      <c r="A26" s="164"/>
      <c r="B26" s="164"/>
      <c r="C26" s="164"/>
      <c r="D26" s="164"/>
      <c r="E26" s="164"/>
      <c r="F26" s="164"/>
      <c r="G26" s="164"/>
      <c r="H26" s="165"/>
      <c r="I26" s="165"/>
      <c r="J26" s="164"/>
      <c r="K26" s="164"/>
      <c r="L26" s="164"/>
      <c r="M26" s="164"/>
      <c r="N26" s="164"/>
      <c r="O26" s="165"/>
      <c r="P26" s="165"/>
    </row>
    <row r="27" spans="1:16" ht="18.75" customHeight="1">
      <c r="A27" s="164"/>
      <c r="B27" s="164"/>
      <c r="C27" s="164"/>
      <c r="D27" s="164"/>
      <c r="E27" s="164"/>
      <c r="F27" s="164"/>
      <c r="G27" s="164"/>
      <c r="H27" s="165"/>
      <c r="I27" s="165"/>
      <c r="J27" s="164"/>
      <c r="K27" s="164"/>
      <c r="L27" s="164"/>
      <c r="M27" s="164"/>
      <c r="N27" s="164"/>
      <c r="O27" s="165"/>
      <c r="P27" s="165"/>
    </row>
    <row r="28" spans="1:16" ht="18.75" customHeight="1">
      <c r="A28" s="365"/>
      <c r="B28" s="2"/>
      <c r="C28" s="2"/>
      <c r="D28" s="2"/>
      <c r="E28" s="2"/>
      <c r="F28" s="2"/>
      <c r="G28" s="2"/>
      <c r="H28" s="2"/>
      <c r="I28" s="2"/>
      <c r="J28" s="2"/>
      <c r="K28" s="2"/>
      <c r="L28" s="2"/>
      <c r="M28" s="2"/>
      <c r="N28" s="2"/>
      <c r="O28" s="2"/>
      <c r="P28" s="2"/>
    </row>
    <row r="29" spans="1:16" ht="18.75" customHeight="1" thickBot="1">
      <c r="A29" s="2" t="s">
        <v>919</v>
      </c>
      <c r="B29" s="2"/>
      <c r="C29" s="2"/>
      <c r="D29" s="2"/>
      <c r="E29" s="2"/>
      <c r="F29" s="2"/>
      <c r="G29" s="2"/>
      <c r="H29" s="2"/>
      <c r="I29" s="2"/>
      <c r="J29" s="2"/>
      <c r="K29" s="2"/>
      <c r="L29" s="2"/>
      <c r="M29" s="2"/>
      <c r="N29" s="2"/>
      <c r="O29" s="2"/>
      <c r="P29" s="2"/>
    </row>
    <row r="30" spans="1:16" ht="18.75" customHeight="1">
      <c r="A30" s="1323" t="s">
        <v>307</v>
      </c>
      <c r="B30" s="1326" t="s">
        <v>108</v>
      </c>
      <c r="C30" s="1329"/>
      <c r="D30" s="1332" t="s">
        <v>267</v>
      </c>
      <c r="E30" s="1333"/>
      <c r="F30" s="1333"/>
      <c r="G30" s="1333"/>
      <c r="H30" s="1333"/>
      <c r="I30" s="1334"/>
      <c r="J30" s="1329"/>
      <c r="K30" s="1332" t="s">
        <v>136</v>
      </c>
      <c r="L30" s="1333"/>
      <c r="M30" s="1333"/>
      <c r="N30" s="1333"/>
      <c r="O30" s="1333"/>
      <c r="P30" s="1334"/>
    </row>
    <row r="31" spans="1:16" ht="18.75" customHeight="1">
      <c r="A31" s="1324"/>
      <c r="B31" s="1327"/>
      <c r="C31" s="1330"/>
      <c r="D31" s="1321" t="s">
        <v>125</v>
      </c>
      <c r="E31" s="171"/>
      <c r="F31" s="172"/>
      <c r="G31" s="1321" t="s">
        <v>126</v>
      </c>
      <c r="H31" s="171"/>
      <c r="I31" s="173"/>
      <c r="J31" s="1330"/>
      <c r="K31" s="1321" t="s">
        <v>125</v>
      </c>
      <c r="L31" s="171"/>
      <c r="M31" s="172"/>
      <c r="N31" s="1321" t="s">
        <v>126</v>
      </c>
      <c r="O31" s="171"/>
      <c r="P31" s="173"/>
    </row>
    <row r="32" spans="1:16" ht="18.75" customHeight="1" thickBot="1">
      <c r="A32" s="1325"/>
      <c r="B32" s="1328"/>
      <c r="C32" s="1331"/>
      <c r="D32" s="1322"/>
      <c r="E32" s="148" t="s">
        <v>127</v>
      </c>
      <c r="F32" s="148" t="s">
        <v>128</v>
      </c>
      <c r="G32" s="1322"/>
      <c r="H32" s="148" t="s">
        <v>127</v>
      </c>
      <c r="I32" s="149" t="s">
        <v>128</v>
      </c>
      <c r="J32" s="1331"/>
      <c r="K32" s="1322"/>
      <c r="L32" s="148" t="s">
        <v>127</v>
      </c>
      <c r="M32" s="148" t="s">
        <v>128</v>
      </c>
      <c r="N32" s="1322"/>
      <c r="O32" s="148" t="s">
        <v>127</v>
      </c>
      <c r="P32" s="149" t="s">
        <v>128</v>
      </c>
    </row>
    <row r="33" spans="1:16" ht="18.75" customHeight="1" thickTop="1">
      <c r="A33" s="408"/>
      <c r="B33" s="189"/>
      <c r="C33" s="127" t="s">
        <v>232</v>
      </c>
      <c r="D33" s="128" t="s">
        <v>232</v>
      </c>
      <c r="E33" s="128" t="s">
        <v>232</v>
      </c>
      <c r="F33" s="128" t="s">
        <v>232</v>
      </c>
      <c r="G33" s="128" t="s">
        <v>232</v>
      </c>
      <c r="H33" s="128" t="s">
        <v>232</v>
      </c>
      <c r="I33" s="151" t="s">
        <v>232</v>
      </c>
      <c r="J33" s="167" t="s">
        <v>97</v>
      </c>
      <c r="K33" s="168" t="s">
        <v>97</v>
      </c>
      <c r="L33" s="168" t="s">
        <v>97</v>
      </c>
      <c r="M33" s="168" t="s">
        <v>97</v>
      </c>
      <c r="N33" s="168" t="s">
        <v>97</v>
      </c>
      <c r="O33" s="168" t="s">
        <v>97</v>
      </c>
      <c r="P33" s="169" t="s">
        <v>97</v>
      </c>
    </row>
    <row r="34" spans="1:16" ht="18.75" customHeight="1">
      <c r="A34" s="406" t="s">
        <v>847</v>
      </c>
      <c r="B34" s="153">
        <v>64</v>
      </c>
      <c r="C34" s="154">
        <v>91880589</v>
      </c>
      <c r="D34" s="155">
        <v>9286174</v>
      </c>
      <c r="E34" s="155">
        <v>9276418</v>
      </c>
      <c r="F34" s="155">
        <v>9756</v>
      </c>
      <c r="G34" s="155">
        <v>82594415</v>
      </c>
      <c r="H34" s="156">
        <v>59811499</v>
      </c>
      <c r="I34" s="157">
        <v>22782916</v>
      </c>
      <c r="J34" s="154">
        <v>15442058</v>
      </c>
      <c r="K34" s="155">
        <v>1241766</v>
      </c>
      <c r="L34" s="155">
        <v>1240333</v>
      </c>
      <c r="M34" s="155">
        <v>1432</v>
      </c>
      <c r="N34" s="155">
        <v>14200291</v>
      </c>
      <c r="O34" s="156">
        <v>10598135</v>
      </c>
      <c r="P34" s="157">
        <v>3602156</v>
      </c>
    </row>
    <row r="35" spans="1:16" ht="18.75" customHeight="1">
      <c r="A35" s="406" t="s">
        <v>848</v>
      </c>
      <c r="B35" s="153">
        <v>64</v>
      </c>
      <c r="C35" s="154">
        <v>92147940</v>
      </c>
      <c r="D35" s="155">
        <v>9446478</v>
      </c>
      <c r="E35" s="155">
        <v>9436617</v>
      </c>
      <c r="F35" s="155">
        <v>9861</v>
      </c>
      <c r="G35" s="155">
        <v>82701462</v>
      </c>
      <c r="H35" s="156">
        <v>59893063</v>
      </c>
      <c r="I35" s="157">
        <v>22808399</v>
      </c>
      <c r="J35" s="154">
        <v>15467353</v>
      </c>
      <c r="K35" s="155">
        <v>1253231</v>
      </c>
      <c r="L35" s="155">
        <v>1251791</v>
      </c>
      <c r="M35" s="155">
        <v>1439</v>
      </c>
      <c r="N35" s="155">
        <v>14214121</v>
      </c>
      <c r="O35" s="156">
        <v>10618149</v>
      </c>
      <c r="P35" s="157">
        <v>3595971</v>
      </c>
    </row>
    <row r="36" spans="1:16" ht="18.75" customHeight="1">
      <c r="A36" s="406" t="s">
        <v>849</v>
      </c>
      <c r="B36" s="153">
        <v>64</v>
      </c>
      <c r="C36" s="154">
        <v>92853321</v>
      </c>
      <c r="D36" s="155">
        <v>9511271</v>
      </c>
      <c r="E36" s="155">
        <v>9501594</v>
      </c>
      <c r="F36" s="155">
        <v>9677</v>
      </c>
      <c r="G36" s="155">
        <v>83342050</v>
      </c>
      <c r="H36" s="156">
        <v>60258373</v>
      </c>
      <c r="I36" s="157">
        <v>23083677</v>
      </c>
      <c r="J36" s="154">
        <v>15572971</v>
      </c>
      <c r="K36" s="155">
        <v>1255989</v>
      </c>
      <c r="L36" s="155">
        <v>1254570</v>
      </c>
      <c r="M36" s="155">
        <v>1419</v>
      </c>
      <c r="N36" s="155">
        <v>14316981</v>
      </c>
      <c r="O36" s="156">
        <v>10648019</v>
      </c>
      <c r="P36" s="157">
        <v>3668962</v>
      </c>
    </row>
    <row r="37" spans="1:16" ht="18.75" customHeight="1">
      <c r="A37" s="406" t="s">
        <v>850</v>
      </c>
      <c r="B37" s="153">
        <v>63</v>
      </c>
      <c r="C37" s="154">
        <v>92403274</v>
      </c>
      <c r="D37" s="155">
        <v>9593875</v>
      </c>
      <c r="E37" s="155">
        <v>9584405</v>
      </c>
      <c r="F37" s="155">
        <v>9470</v>
      </c>
      <c r="G37" s="155">
        <v>82809399</v>
      </c>
      <c r="H37" s="156">
        <v>59722697</v>
      </c>
      <c r="I37" s="157">
        <v>23086702</v>
      </c>
      <c r="J37" s="154">
        <v>15193072</v>
      </c>
      <c r="K37" s="155">
        <v>1247116</v>
      </c>
      <c r="L37" s="155">
        <v>1245752</v>
      </c>
      <c r="M37" s="155">
        <v>1364</v>
      </c>
      <c r="N37" s="155">
        <v>13945955</v>
      </c>
      <c r="O37" s="156">
        <v>10334263</v>
      </c>
      <c r="P37" s="157">
        <v>3611692</v>
      </c>
    </row>
    <row r="38" spans="1:16" ht="18.75" customHeight="1">
      <c r="A38" s="406" t="s">
        <v>851</v>
      </c>
      <c r="B38" s="153">
        <v>62</v>
      </c>
      <c r="C38" s="154">
        <v>87908668</v>
      </c>
      <c r="D38" s="155">
        <v>9329145</v>
      </c>
      <c r="E38" s="155">
        <v>9320216</v>
      </c>
      <c r="F38" s="155">
        <v>8929</v>
      </c>
      <c r="G38" s="155">
        <v>78579523</v>
      </c>
      <c r="H38" s="156">
        <v>57365953</v>
      </c>
      <c r="I38" s="157">
        <v>21213570</v>
      </c>
      <c r="J38" s="154">
        <v>14330774</v>
      </c>
      <c r="K38" s="155">
        <v>1204935</v>
      </c>
      <c r="L38" s="155">
        <v>1203642</v>
      </c>
      <c r="M38" s="155">
        <v>1293</v>
      </c>
      <c r="N38" s="155">
        <v>13125838</v>
      </c>
      <c r="O38" s="156">
        <v>9780440</v>
      </c>
      <c r="P38" s="157">
        <v>3345398</v>
      </c>
    </row>
    <row r="39" spans="1:16" ht="18.75" customHeight="1" thickBot="1">
      <c r="A39" s="407" t="s">
        <v>1283</v>
      </c>
      <c r="B39" s="158">
        <v>62</v>
      </c>
      <c r="C39" s="159">
        <v>88054668</v>
      </c>
      <c r="D39" s="160">
        <v>9364010</v>
      </c>
      <c r="E39" s="160">
        <v>9355004</v>
      </c>
      <c r="F39" s="160">
        <v>9006</v>
      </c>
      <c r="G39" s="160">
        <v>78690658</v>
      </c>
      <c r="H39" s="161">
        <v>57451083</v>
      </c>
      <c r="I39" s="162">
        <v>21239575</v>
      </c>
      <c r="J39" s="159">
        <v>14262948</v>
      </c>
      <c r="K39" s="160">
        <v>1206723</v>
      </c>
      <c r="L39" s="160">
        <v>1205423</v>
      </c>
      <c r="M39" s="160">
        <v>1299</v>
      </c>
      <c r="N39" s="160">
        <v>13056225</v>
      </c>
      <c r="O39" s="161">
        <v>9726716</v>
      </c>
      <c r="P39" s="162">
        <v>3329509</v>
      </c>
    </row>
    <row r="40" spans="1:16" s="12" customFormat="1" ht="12">
      <c r="A40" s="84" t="s">
        <v>920</v>
      </c>
      <c r="B40" s="29"/>
      <c r="C40" s="29"/>
      <c r="D40" s="29"/>
      <c r="E40" s="29"/>
      <c r="F40" s="29"/>
      <c r="G40" s="29"/>
      <c r="H40" s="29"/>
      <c r="I40" s="29"/>
      <c r="J40" s="29"/>
      <c r="K40" s="29"/>
      <c r="L40" s="29"/>
      <c r="M40" s="29"/>
      <c r="N40" s="29"/>
      <c r="O40" s="29"/>
      <c r="P40" s="29"/>
    </row>
    <row r="41" spans="1:16" s="12" customFormat="1" ht="12">
      <c r="A41" s="84" t="s">
        <v>921</v>
      </c>
      <c r="B41" s="29"/>
      <c r="C41" s="29"/>
      <c r="D41" s="29"/>
      <c r="E41" s="29"/>
      <c r="F41" s="29"/>
      <c r="G41" s="29"/>
      <c r="H41" s="29"/>
      <c r="I41" s="29"/>
      <c r="J41" s="29"/>
      <c r="K41" s="29"/>
      <c r="L41" s="29"/>
      <c r="M41" s="29"/>
      <c r="N41" s="29"/>
      <c r="O41" s="29"/>
      <c r="P41" s="29"/>
    </row>
    <row r="42" spans="1:16" s="12" customFormat="1" ht="12">
      <c r="A42" s="84" t="s">
        <v>922</v>
      </c>
      <c r="B42" s="29"/>
      <c r="C42" s="29"/>
      <c r="D42" s="29"/>
      <c r="E42" s="29"/>
      <c r="F42" s="29"/>
      <c r="G42" s="29"/>
      <c r="H42" s="29"/>
      <c r="I42" s="29"/>
      <c r="J42" s="29"/>
      <c r="K42" s="29"/>
      <c r="L42" s="29"/>
      <c r="M42" s="29"/>
      <c r="N42" s="29"/>
      <c r="O42" s="29"/>
      <c r="P42" s="29"/>
    </row>
    <row r="43" spans="1:16" s="12" customFormat="1" ht="12">
      <c r="A43" s="84" t="s">
        <v>923</v>
      </c>
      <c r="B43" s="29"/>
      <c r="C43" s="29"/>
      <c r="D43" s="29"/>
      <c r="E43" s="29"/>
      <c r="F43" s="29"/>
      <c r="G43" s="29"/>
      <c r="H43" s="29"/>
      <c r="I43" s="29"/>
      <c r="J43" s="29"/>
      <c r="K43" s="29"/>
      <c r="L43" s="29"/>
      <c r="M43" s="29"/>
      <c r="N43" s="29"/>
      <c r="O43" s="29"/>
      <c r="P43" s="29"/>
    </row>
    <row r="44" spans="1:16" ht="12">
      <c r="A44" s="84" t="s">
        <v>872</v>
      </c>
      <c r="B44" s="29"/>
      <c r="C44" s="29"/>
      <c r="D44" s="29"/>
      <c r="E44" s="29"/>
      <c r="F44" s="29"/>
      <c r="G44" s="29"/>
      <c r="H44" s="29"/>
      <c r="I44" s="29"/>
      <c r="J44" s="29"/>
      <c r="K44" s="29"/>
      <c r="L44" s="29"/>
      <c r="M44" s="29"/>
      <c r="N44" s="29"/>
      <c r="O44" s="29"/>
      <c r="P44" s="29"/>
    </row>
  </sheetData>
  <sheetProtection/>
  <mergeCells count="22">
    <mergeCell ref="D6:D7"/>
    <mergeCell ref="G6:G7"/>
    <mergeCell ref="D31:D32"/>
    <mergeCell ref="G31:G32"/>
    <mergeCell ref="A1:P1"/>
    <mergeCell ref="A2:P2"/>
    <mergeCell ref="A5:A7"/>
    <mergeCell ref="B5:B7"/>
    <mergeCell ref="C5:C7"/>
    <mergeCell ref="D5:I5"/>
    <mergeCell ref="J5:J7"/>
    <mergeCell ref="K5:P5"/>
    <mergeCell ref="K31:K32"/>
    <mergeCell ref="N31:N32"/>
    <mergeCell ref="K6:K7"/>
    <mergeCell ref="N6:N7"/>
    <mergeCell ref="A30:A32"/>
    <mergeCell ref="B30:B32"/>
    <mergeCell ref="C30:C32"/>
    <mergeCell ref="D30:I30"/>
    <mergeCell ref="J30:J32"/>
    <mergeCell ref="K30:P30"/>
  </mergeCells>
  <printOptions/>
  <pageMargins left="0.7874015748031497" right="0.31496062992125984" top="0.5118110236220472" bottom="0.5118110236220472" header="0.5118110236220472" footer="0.5118110236220472"/>
  <pageSetup fitToHeight="1" fitToWidth="1" horizontalDpi="600" verticalDpi="600" orientation="landscape" paperSize="9" scale="46" r:id="rId1"/>
</worksheet>
</file>

<file path=xl/worksheets/sheet24.xml><?xml version="1.0" encoding="utf-8"?>
<worksheet xmlns="http://schemas.openxmlformats.org/spreadsheetml/2006/main" xmlns:r="http://schemas.openxmlformats.org/officeDocument/2006/relationships">
  <sheetPr>
    <pageSetUpPr fitToPage="1"/>
  </sheetPr>
  <dimension ref="A1:K40"/>
  <sheetViews>
    <sheetView view="pageBreakPreview" zoomScaleNormal="90" zoomScaleSheetLayoutView="100" zoomScalePageLayoutView="0" workbookViewId="0" topLeftCell="A1">
      <selection activeCell="A1" sqref="A1:K1"/>
    </sheetView>
  </sheetViews>
  <sheetFormatPr defaultColWidth="16.875" defaultRowHeight="13.5"/>
  <cols>
    <col min="1" max="1" width="24.375" style="27" customWidth="1"/>
    <col min="2" max="2" width="17.50390625" style="27" customWidth="1"/>
    <col min="3" max="11" width="18.125" style="27" customWidth="1"/>
    <col min="12" max="16384" width="16.875" style="27" customWidth="1"/>
  </cols>
  <sheetData>
    <row r="1" spans="1:11" ht="18.75" customHeight="1">
      <c r="A1" s="1286" t="s">
        <v>322</v>
      </c>
      <c r="B1" s="1286"/>
      <c r="C1" s="1286"/>
      <c r="D1" s="1286"/>
      <c r="E1" s="1286"/>
      <c r="F1" s="1286"/>
      <c r="G1" s="1286"/>
      <c r="H1" s="1286"/>
      <c r="I1" s="1286"/>
      <c r="J1" s="1286"/>
      <c r="K1" s="1286"/>
    </row>
    <row r="2" spans="1:11" ht="18.75" customHeight="1">
      <c r="A2" s="1287" t="s">
        <v>323</v>
      </c>
      <c r="B2" s="1287"/>
      <c r="C2" s="1287"/>
      <c r="D2" s="1287"/>
      <c r="E2" s="1287"/>
      <c r="F2" s="1287"/>
      <c r="G2" s="1287"/>
      <c r="H2" s="1287"/>
      <c r="I2" s="1287"/>
      <c r="J2" s="1287"/>
      <c r="K2" s="1287"/>
    </row>
    <row r="3" spans="1:11" ht="18.75" customHeight="1">
      <c r="A3" s="144"/>
      <c r="B3" s="144"/>
      <c r="C3" s="144"/>
      <c r="D3" s="144"/>
      <c r="E3" s="144"/>
      <c r="F3" s="144"/>
      <c r="G3" s="144"/>
      <c r="H3" s="144"/>
      <c r="I3" s="144"/>
      <c r="J3" s="144"/>
      <c r="K3" s="144"/>
    </row>
    <row r="4" spans="1:11" ht="18.75" customHeight="1" thickBot="1">
      <c r="A4" s="2" t="s">
        <v>324</v>
      </c>
      <c r="B4" s="2"/>
      <c r="C4" s="2"/>
      <c r="D4" s="2"/>
      <c r="E4" s="2"/>
      <c r="F4" s="2"/>
      <c r="G4" s="2"/>
      <c r="H4" s="2"/>
      <c r="I4" s="2"/>
      <c r="J4" s="2"/>
      <c r="K4" s="2"/>
    </row>
    <row r="5" spans="1:11" s="25" customFormat="1" ht="26.25" customHeight="1" thickBot="1">
      <c r="A5" s="120" t="s">
        <v>307</v>
      </c>
      <c r="B5" s="121" t="s">
        <v>108</v>
      </c>
      <c r="C5" s="122" t="s">
        <v>142</v>
      </c>
      <c r="D5" s="123" t="s">
        <v>143</v>
      </c>
      <c r="E5" s="123" t="s">
        <v>144</v>
      </c>
      <c r="F5" s="123" t="s">
        <v>145</v>
      </c>
      <c r="G5" s="123" t="s">
        <v>146</v>
      </c>
      <c r="H5" s="123" t="s">
        <v>147</v>
      </c>
      <c r="I5" s="123" t="s">
        <v>148</v>
      </c>
      <c r="J5" s="123" t="s">
        <v>149</v>
      </c>
      <c r="K5" s="124" t="s">
        <v>150</v>
      </c>
    </row>
    <row r="6" spans="1:11" ht="18.75" customHeight="1" thickTop="1">
      <c r="A6" s="409"/>
      <c r="B6" s="189"/>
      <c r="C6" s="127" t="s">
        <v>129</v>
      </c>
      <c r="D6" s="128" t="s">
        <v>129</v>
      </c>
      <c r="E6" s="128" t="s">
        <v>129</v>
      </c>
      <c r="F6" s="128" t="s">
        <v>129</v>
      </c>
      <c r="G6" s="128" t="s">
        <v>129</v>
      </c>
      <c r="H6" s="128" t="s">
        <v>129</v>
      </c>
      <c r="I6" s="128" t="s">
        <v>129</v>
      </c>
      <c r="J6" s="128" t="s">
        <v>129</v>
      </c>
      <c r="K6" s="151" t="s">
        <v>129</v>
      </c>
    </row>
    <row r="7" spans="1:11" ht="18.75" customHeight="1">
      <c r="A7" s="404" t="s">
        <v>906</v>
      </c>
      <c r="B7" s="153">
        <v>6</v>
      </c>
      <c r="C7" s="154">
        <v>1585</v>
      </c>
      <c r="D7" s="155">
        <v>1933</v>
      </c>
      <c r="E7" s="155">
        <v>7557</v>
      </c>
      <c r="F7" s="177">
        <v>14982</v>
      </c>
      <c r="G7" s="177">
        <v>18750</v>
      </c>
      <c r="H7" s="155">
        <v>18067</v>
      </c>
      <c r="I7" s="155">
        <v>15699</v>
      </c>
      <c r="J7" s="155">
        <v>9053</v>
      </c>
      <c r="K7" s="178">
        <v>4</v>
      </c>
    </row>
    <row r="8" spans="1:11" ht="18.75" customHeight="1">
      <c r="A8" s="404" t="s">
        <v>905</v>
      </c>
      <c r="B8" s="153">
        <v>2</v>
      </c>
      <c r="C8" s="154">
        <v>622</v>
      </c>
      <c r="D8" s="155">
        <v>657</v>
      </c>
      <c r="E8" s="155">
        <v>2698</v>
      </c>
      <c r="F8" s="177">
        <v>5740</v>
      </c>
      <c r="G8" s="177">
        <v>7723</v>
      </c>
      <c r="H8" s="155">
        <v>7701</v>
      </c>
      <c r="I8" s="155">
        <v>6878</v>
      </c>
      <c r="J8" s="155">
        <v>3965</v>
      </c>
      <c r="K8" s="178">
        <v>1</v>
      </c>
    </row>
    <row r="9" spans="1:11" ht="18.75" customHeight="1">
      <c r="A9" s="404" t="s">
        <v>907</v>
      </c>
      <c r="B9" s="153">
        <v>9</v>
      </c>
      <c r="C9" s="154">
        <v>1653</v>
      </c>
      <c r="D9" s="155">
        <v>1612</v>
      </c>
      <c r="E9" s="155">
        <v>6015</v>
      </c>
      <c r="F9" s="177">
        <v>12498</v>
      </c>
      <c r="G9" s="177">
        <v>17819</v>
      </c>
      <c r="H9" s="155">
        <v>19026</v>
      </c>
      <c r="I9" s="155">
        <v>18863</v>
      </c>
      <c r="J9" s="155">
        <v>12873</v>
      </c>
      <c r="K9" s="178">
        <v>10</v>
      </c>
    </row>
    <row r="10" spans="1:11" ht="18.75" customHeight="1">
      <c r="A10" s="404" t="s">
        <v>905</v>
      </c>
      <c r="B10" s="153">
        <v>1</v>
      </c>
      <c r="C10" s="154">
        <v>344</v>
      </c>
      <c r="D10" s="155">
        <v>374</v>
      </c>
      <c r="E10" s="155">
        <v>1836</v>
      </c>
      <c r="F10" s="177">
        <v>3572</v>
      </c>
      <c r="G10" s="177">
        <v>4191</v>
      </c>
      <c r="H10" s="155">
        <v>3696</v>
      </c>
      <c r="I10" s="155">
        <v>2882</v>
      </c>
      <c r="J10" s="155">
        <v>1135</v>
      </c>
      <c r="K10" s="178">
        <v>0</v>
      </c>
    </row>
    <row r="11" spans="1:11" ht="18.75" customHeight="1">
      <c r="A11" s="404" t="s">
        <v>908</v>
      </c>
      <c r="B11" s="153">
        <v>11</v>
      </c>
      <c r="C11" s="154">
        <v>2203</v>
      </c>
      <c r="D11" s="155">
        <v>1983</v>
      </c>
      <c r="E11" s="155">
        <v>8044</v>
      </c>
      <c r="F11" s="177">
        <v>16055</v>
      </c>
      <c r="G11" s="177">
        <v>21378</v>
      </c>
      <c r="H11" s="155">
        <v>21701</v>
      </c>
      <c r="I11" s="155">
        <v>19926</v>
      </c>
      <c r="J11" s="155">
        <v>13089</v>
      </c>
      <c r="K11" s="178">
        <v>12</v>
      </c>
    </row>
    <row r="12" spans="1:11" ht="18.75" customHeight="1">
      <c r="A12" s="404" t="s">
        <v>905</v>
      </c>
      <c r="B12" s="153">
        <v>0</v>
      </c>
      <c r="C12" s="154">
        <v>0</v>
      </c>
      <c r="D12" s="155">
        <v>0</v>
      </c>
      <c r="E12" s="155">
        <v>0</v>
      </c>
      <c r="F12" s="177">
        <v>0</v>
      </c>
      <c r="G12" s="177">
        <v>0</v>
      </c>
      <c r="H12" s="155">
        <v>0</v>
      </c>
      <c r="I12" s="155">
        <v>0</v>
      </c>
      <c r="J12" s="155">
        <v>0</v>
      </c>
      <c r="K12" s="178">
        <v>0</v>
      </c>
    </row>
    <row r="13" spans="1:11" ht="18.75" customHeight="1">
      <c r="A13" s="404" t="s">
        <v>909</v>
      </c>
      <c r="B13" s="153">
        <v>5</v>
      </c>
      <c r="C13" s="154">
        <v>1389</v>
      </c>
      <c r="D13" s="155">
        <v>1417</v>
      </c>
      <c r="E13" s="155">
        <v>5781</v>
      </c>
      <c r="F13" s="177">
        <v>11708</v>
      </c>
      <c r="G13" s="177">
        <v>15260</v>
      </c>
      <c r="H13" s="155">
        <v>15909</v>
      </c>
      <c r="I13" s="155">
        <v>14763</v>
      </c>
      <c r="J13" s="155">
        <v>8210</v>
      </c>
      <c r="K13" s="178">
        <v>5</v>
      </c>
    </row>
    <row r="14" spans="1:11" ht="18.75" customHeight="1">
      <c r="A14" s="404" t="s">
        <v>905</v>
      </c>
      <c r="B14" s="153">
        <v>9</v>
      </c>
      <c r="C14" s="154">
        <v>1187</v>
      </c>
      <c r="D14" s="155">
        <v>1396</v>
      </c>
      <c r="E14" s="155">
        <v>5533</v>
      </c>
      <c r="F14" s="177">
        <v>11823</v>
      </c>
      <c r="G14" s="177">
        <v>16836</v>
      </c>
      <c r="H14" s="155">
        <v>16941</v>
      </c>
      <c r="I14" s="155">
        <v>15389</v>
      </c>
      <c r="J14" s="155">
        <v>10557</v>
      </c>
      <c r="K14" s="178">
        <v>9</v>
      </c>
    </row>
    <row r="15" spans="1:11" ht="18.75" customHeight="1">
      <c r="A15" s="404" t="s">
        <v>910</v>
      </c>
      <c r="B15" s="153">
        <v>3</v>
      </c>
      <c r="C15" s="154">
        <v>506</v>
      </c>
      <c r="D15" s="155">
        <v>574</v>
      </c>
      <c r="E15" s="155">
        <v>2475</v>
      </c>
      <c r="F15" s="177">
        <v>5843</v>
      </c>
      <c r="G15" s="177">
        <v>9475</v>
      </c>
      <c r="H15" s="155">
        <v>11223</v>
      </c>
      <c r="I15" s="155">
        <v>12015</v>
      </c>
      <c r="J15" s="155">
        <v>8345</v>
      </c>
      <c r="K15" s="178">
        <v>7</v>
      </c>
    </row>
    <row r="16" spans="1:11" ht="18.75" customHeight="1">
      <c r="A16" s="404" t="s">
        <v>905</v>
      </c>
      <c r="B16" s="153">
        <v>13</v>
      </c>
      <c r="C16" s="154">
        <v>2256</v>
      </c>
      <c r="D16" s="155">
        <v>2447</v>
      </c>
      <c r="E16" s="155">
        <v>9899</v>
      </c>
      <c r="F16" s="177">
        <v>19341</v>
      </c>
      <c r="G16" s="177">
        <v>27267</v>
      </c>
      <c r="H16" s="155">
        <v>28043</v>
      </c>
      <c r="I16" s="155">
        <v>26622</v>
      </c>
      <c r="J16" s="155">
        <v>17118</v>
      </c>
      <c r="K16" s="178">
        <v>13</v>
      </c>
    </row>
    <row r="17" spans="1:11" ht="18.75" customHeight="1">
      <c r="A17" s="404" t="s">
        <v>1284</v>
      </c>
      <c r="B17" s="153">
        <v>0</v>
      </c>
      <c r="C17" s="154">
        <v>0</v>
      </c>
      <c r="D17" s="155">
        <v>0</v>
      </c>
      <c r="E17" s="155">
        <v>0</v>
      </c>
      <c r="F17" s="177">
        <v>0</v>
      </c>
      <c r="G17" s="177">
        <v>0</v>
      </c>
      <c r="H17" s="155">
        <v>0</v>
      </c>
      <c r="I17" s="155">
        <v>0</v>
      </c>
      <c r="J17" s="155">
        <v>0</v>
      </c>
      <c r="K17" s="178">
        <v>0</v>
      </c>
    </row>
    <row r="18" spans="1:11" ht="18.75" customHeight="1" thickBot="1">
      <c r="A18" s="405" t="s">
        <v>905</v>
      </c>
      <c r="B18" s="158">
        <v>3</v>
      </c>
      <c r="C18" s="159">
        <v>568</v>
      </c>
      <c r="D18" s="160">
        <v>631</v>
      </c>
      <c r="E18" s="160">
        <v>2659</v>
      </c>
      <c r="F18" s="179">
        <v>6416</v>
      </c>
      <c r="G18" s="179">
        <v>10314</v>
      </c>
      <c r="H18" s="160">
        <v>10719</v>
      </c>
      <c r="I18" s="160">
        <v>9482</v>
      </c>
      <c r="J18" s="160">
        <v>6807</v>
      </c>
      <c r="K18" s="180">
        <v>7</v>
      </c>
    </row>
    <row r="19" spans="1:11" ht="18.75" customHeight="1">
      <c r="A19" s="84" t="s">
        <v>325</v>
      </c>
      <c r="B19" s="29"/>
      <c r="C19" s="29"/>
      <c r="D19" s="29"/>
      <c r="E19" s="29"/>
      <c r="F19" s="181"/>
      <c r="G19" s="181"/>
      <c r="H19" s="29"/>
      <c r="I19" s="29"/>
      <c r="J19" s="29"/>
      <c r="K19" s="29"/>
    </row>
    <row r="20" spans="1:11" ht="18.75" customHeight="1">
      <c r="A20" s="84" t="s">
        <v>326</v>
      </c>
      <c r="B20" s="29"/>
      <c r="C20" s="29"/>
      <c r="D20" s="29"/>
      <c r="E20" s="29"/>
      <c r="F20" s="181"/>
      <c r="G20" s="181"/>
      <c r="H20" s="29"/>
      <c r="I20" s="29"/>
      <c r="J20" s="29"/>
      <c r="K20" s="29"/>
    </row>
    <row r="21" spans="1:11" ht="18.75" customHeight="1">
      <c r="A21" s="84" t="s">
        <v>327</v>
      </c>
      <c r="B21" s="29"/>
      <c r="C21" s="29"/>
      <c r="D21" s="29"/>
      <c r="E21" s="29"/>
      <c r="F21" s="29"/>
      <c r="G21" s="29"/>
      <c r="H21" s="29"/>
      <c r="I21" s="29"/>
      <c r="J21" s="29"/>
      <c r="K21" s="29"/>
    </row>
    <row r="22" spans="1:11" ht="18.75" customHeight="1">
      <c r="A22" s="84" t="s">
        <v>924</v>
      </c>
      <c r="B22" s="29"/>
      <c r="C22" s="29"/>
      <c r="D22" s="29"/>
      <c r="E22" s="29"/>
      <c r="F22" s="29"/>
      <c r="G22" s="29"/>
      <c r="H22" s="29"/>
      <c r="I22" s="29"/>
      <c r="J22" s="29"/>
      <c r="K22" s="29"/>
    </row>
    <row r="23" spans="1:11" s="410" customFormat="1" ht="60" customHeight="1" thickBot="1">
      <c r="A23" s="187" t="s">
        <v>925</v>
      </c>
      <c r="B23" s="187"/>
      <c r="C23" s="187"/>
      <c r="D23" s="187"/>
      <c r="E23" s="187"/>
      <c r="F23" s="187"/>
      <c r="G23" s="187"/>
      <c r="H23" s="187"/>
      <c r="I23" s="187"/>
      <c r="J23" s="187"/>
      <c r="K23" s="187"/>
    </row>
    <row r="24" spans="1:11" s="25" customFormat="1" ht="26.25" customHeight="1" thickBot="1">
      <c r="A24" s="120" t="s">
        <v>307</v>
      </c>
      <c r="B24" s="121" t="s">
        <v>108</v>
      </c>
      <c r="C24" s="122" t="s">
        <v>142</v>
      </c>
      <c r="D24" s="123" t="s">
        <v>143</v>
      </c>
      <c r="E24" s="123" t="s">
        <v>144</v>
      </c>
      <c r="F24" s="123" t="s">
        <v>145</v>
      </c>
      <c r="G24" s="123" t="s">
        <v>146</v>
      </c>
      <c r="H24" s="123" t="s">
        <v>147</v>
      </c>
      <c r="I24" s="123" t="s">
        <v>148</v>
      </c>
      <c r="J24" s="123" t="s">
        <v>149</v>
      </c>
      <c r="K24" s="124" t="s">
        <v>150</v>
      </c>
    </row>
    <row r="25" spans="1:11" ht="18.75" customHeight="1" thickTop="1">
      <c r="A25" s="321"/>
      <c r="B25" s="189"/>
      <c r="C25" s="127" t="s">
        <v>129</v>
      </c>
      <c r="D25" s="128" t="s">
        <v>129</v>
      </c>
      <c r="E25" s="128" t="s">
        <v>129</v>
      </c>
      <c r="F25" s="128" t="s">
        <v>129</v>
      </c>
      <c r="G25" s="128" t="s">
        <v>129</v>
      </c>
      <c r="H25" s="128" t="s">
        <v>129</v>
      </c>
      <c r="I25" s="128" t="s">
        <v>129</v>
      </c>
      <c r="J25" s="128" t="s">
        <v>129</v>
      </c>
      <c r="K25" s="151" t="s">
        <v>129</v>
      </c>
    </row>
    <row r="26" spans="1:11" ht="18.75" customHeight="1">
      <c r="A26" s="406" t="s">
        <v>847</v>
      </c>
      <c r="B26" s="153">
        <v>64</v>
      </c>
      <c r="C26" s="154">
        <v>6677</v>
      </c>
      <c r="D26" s="155">
        <v>7109</v>
      </c>
      <c r="E26" s="155">
        <v>27289</v>
      </c>
      <c r="F26" s="177">
        <v>51315</v>
      </c>
      <c r="G26" s="177">
        <v>68724</v>
      </c>
      <c r="H26" s="155">
        <v>71719</v>
      </c>
      <c r="I26" s="155">
        <v>74496</v>
      </c>
      <c r="J26" s="155">
        <v>49768</v>
      </c>
      <c r="K26" s="178">
        <v>48</v>
      </c>
    </row>
    <row r="27" spans="1:11" ht="18.75" customHeight="1">
      <c r="A27" s="406" t="s">
        <v>848</v>
      </c>
      <c r="B27" s="153">
        <v>64</v>
      </c>
      <c r="C27" s="154">
        <v>6804</v>
      </c>
      <c r="D27" s="155">
        <v>7122</v>
      </c>
      <c r="E27" s="155">
        <v>27462</v>
      </c>
      <c r="F27" s="177">
        <v>51670</v>
      </c>
      <c r="G27" s="177">
        <v>69334</v>
      </c>
      <c r="H27" s="155">
        <v>72244</v>
      </c>
      <c r="I27" s="155">
        <v>74740</v>
      </c>
      <c r="J27" s="155">
        <v>50044</v>
      </c>
      <c r="K27" s="178">
        <v>48</v>
      </c>
    </row>
    <row r="28" spans="1:11" ht="18.75" customHeight="1">
      <c r="A28" s="406" t="s">
        <v>849</v>
      </c>
      <c r="B28" s="153">
        <v>64</v>
      </c>
      <c r="C28" s="154">
        <v>6871</v>
      </c>
      <c r="D28" s="155">
        <v>7032</v>
      </c>
      <c r="E28" s="155">
        <v>27299</v>
      </c>
      <c r="F28" s="177">
        <v>51592</v>
      </c>
      <c r="G28" s="177">
        <v>69428</v>
      </c>
      <c r="H28" s="155">
        <v>72425</v>
      </c>
      <c r="I28" s="155">
        <v>74679</v>
      </c>
      <c r="J28" s="155">
        <v>50269</v>
      </c>
      <c r="K28" s="178">
        <v>46</v>
      </c>
    </row>
    <row r="29" spans="1:11" ht="18.75" customHeight="1">
      <c r="A29" s="406" t="s">
        <v>850</v>
      </c>
      <c r="B29" s="153">
        <v>63</v>
      </c>
      <c r="C29" s="154">
        <v>6988</v>
      </c>
      <c r="D29" s="155">
        <v>7181</v>
      </c>
      <c r="E29" s="155">
        <v>27741</v>
      </c>
      <c r="F29" s="177">
        <v>52356</v>
      </c>
      <c r="G29" s="177">
        <v>70504</v>
      </c>
      <c r="H29" s="155">
        <v>73122</v>
      </c>
      <c r="I29" s="155">
        <v>74724</v>
      </c>
      <c r="J29" s="155">
        <v>50040</v>
      </c>
      <c r="K29" s="178">
        <v>45</v>
      </c>
    </row>
    <row r="30" spans="1:11" ht="18.75" customHeight="1">
      <c r="A30" s="406" t="s">
        <v>851</v>
      </c>
      <c r="B30" s="153">
        <v>62</v>
      </c>
      <c r="C30" s="154">
        <v>6962</v>
      </c>
      <c r="D30" s="155">
        <v>7138</v>
      </c>
      <c r="E30" s="155">
        <v>27358</v>
      </c>
      <c r="F30" s="177">
        <v>51517</v>
      </c>
      <c r="G30" s="177">
        <v>69640</v>
      </c>
      <c r="H30" s="155">
        <v>72155</v>
      </c>
      <c r="I30" s="155">
        <v>72970</v>
      </c>
      <c r="J30" s="155">
        <v>48983</v>
      </c>
      <c r="K30" s="178">
        <v>46</v>
      </c>
    </row>
    <row r="31" spans="1:11" ht="18.75" customHeight="1" thickBot="1">
      <c r="A31" s="407" t="s">
        <v>1283</v>
      </c>
      <c r="B31" s="158">
        <v>62</v>
      </c>
      <c r="C31" s="159">
        <v>6961</v>
      </c>
      <c r="D31" s="160">
        <v>7107</v>
      </c>
      <c r="E31" s="160">
        <v>27371</v>
      </c>
      <c r="F31" s="179">
        <v>51619</v>
      </c>
      <c r="G31" s="179">
        <v>69987</v>
      </c>
      <c r="H31" s="160">
        <v>72581</v>
      </c>
      <c r="I31" s="160">
        <v>73058</v>
      </c>
      <c r="J31" s="160">
        <v>49505</v>
      </c>
      <c r="K31" s="180">
        <v>42</v>
      </c>
    </row>
    <row r="32" spans="1:11" s="12" customFormat="1" ht="12">
      <c r="A32" s="84" t="s">
        <v>926</v>
      </c>
      <c r="B32" s="29"/>
      <c r="C32" s="29"/>
      <c r="D32" s="29"/>
      <c r="E32" s="29"/>
      <c r="F32" s="181"/>
      <c r="G32" s="181"/>
      <c r="H32" s="29"/>
      <c r="I32" s="29"/>
      <c r="J32" s="29"/>
      <c r="K32" s="29"/>
    </row>
    <row r="33" spans="1:11" s="12" customFormat="1" ht="12">
      <c r="A33" s="84" t="s">
        <v>927</v>
      </c>
      <c r="B33" s="29"/>
      <c r="C33" s="29"/>
      <c r="D33" s="29"/>
      <c r="E33" s="29"/>
      <c r="F33" s="181"/>
      <c r="G33" s="181"/>
      <c r="H33" s="29"/>
      <c r="I33" s="29"/>
      <c r="J33" s="29"/>
      <c r="K33" s="29"/>
    </row>
    <row r="34" spans="1:11" s="12" customFormat="1" ht="12">
      <c r="A34" s="84" t="s">
        <v>928</v>
      </c>
      <c r="B34" s="29"/>
      <c r="C34" s="29"/>
      <c r="D34" s="29"/>
      <c r="E34" s="29"/>
      <c r="F34" s="29"/>
      <c r="G34" s="29"/>
      <c r="H34" s="29"/>
      <c r="I34" s="29"/>
      <c r="J34" s="29"/>
      <c r="K34" s="29"/>
    </row>
    <row r="35" spans="1:11" s="12" customFormat="1" ht="12">
      <c r="A35" s="84" t="s">
        <v>929</v>
      </c>
      <c r="B35" s="29"/>
      <c r="C35" s="29"/>
      <c r="D35" s="29"/>
      <c r="E35" s="29"/>
      <c r="F35" s="29"/>
      <c r="G35" s="29"/>
      <c r="H35" s="29"/>
      <c r="I35" s="29"/>
      <c r="J35" s="29"/>
      <c r="K35" s="29"/>
    </row>
    <row r="36" spans="1:11" s="12" customFormat="1" ht="12">
      <c r="A36" s="84" t="s">
        <v>930</v>
      </c>
      <c r="B36" s="29"/>
      <c r="C36" s="29"/>
      <c r="D36" s="29"/>
      <c r="E36" s="29"/>
      <c r="F36" s="29"/>
      <c r="G36" s="29"/>
      <c r="H36" s="29"/>
      <c r="I36" s="29"/>
      <c r="J36" s="29"/>
      <c r="K36" s="29"/>
    </row>
    <row r="37" spans="1:11" s="12" customFormat="1" ht="12">
      <c r="A37" s="84" t="s">
        <v>163</v>
      </c>
      <c r="B37" s="29"/>
      <c r="C37" s="29"/>
      <c r="D37" s="29"/>
      <c r="E37" s="29"/>
      <c r="F37" s="29"/>
      <c r="G37" s="29"/>
      <c r="H37" s="29"/>
      <c r="I37" s="29"/>
      <c r="J37" s="29"/>
      <c r="K37" s="29"/>
    </row>
    <row r="38" spans="1:11" s="12" customFormat="1" ht="12">
      <c r="A38" s="84"/>
      <c r="B38" s="29"/>
      <c r="C38" s="29"/>
      <c r="D38" s="29"/>
      <c r="E38" s="29"/>
      <c r="F38" s="29"/>
      <c r="G38" s="29"/>
      <c r="H38" s="29"/>
      <c r="I38" s="29"/>
      <c r="J38" s="29"/>
      <c r="K38" s="29"/>
    </row>
    <row r="39" spans="1:11" s="12" customFormat="1" ht="12">
      <c r="A39" s="84"/>
      <c r="B39" s="29"/>
      <c r="C39" s="29"/>
      <c r="D39" s="29"/>
      <c r="E39" s="29"/>
      <c r="F39" s="29"/>
      <c r="G39" s="29"/>
      <c r="H39" s="29"/>
      <c r="I39" s="29"/>
      <c r="J39" s="29"/>
      <c r="K39" s="29"/>
    </row>
    <row r="40" spans="1:11" s="12" customFormat="1" ht="12">
      <c r="A40" s="84"/>
      <c r="B40" s="29"/>
      <c r="C40" s="29"/>
      <c r="D40" s="29"/>
      <c r="E40" s="29"/>
      <c r="F40" s="29"/>
      <c r="G40" s="29"/>
      <c r="H40" s="29"/>
      <c r="I40" s="29"/>
      <c r="J40" s="29"/>
      <c r="K40" s="29"/>
    </row>
  </sheetData>
  <sheetProtection/>
  <mergeCells count="2">
    <mergeCell ref="A1:K1"/>
    <mergeCell ref="A2:K2"/>
  </mergeCells>
  <printOptions/>
  <pageMargins left="0.7874015748031497" right="0.7874015748031497" top="0.5118110236220472" bottom="0.984251968503937" header="0.5118110236220472" footer="0.5118110236220472"/>
  <pageSetup fitToHeight="1" fitToWidth="1" horizontalDpi="600" verticalDpi="600" orientation="landscape" paperSize="9" scale="63" r:id="rId1"/>
</worksheet>
</file>

<file path=xl/worksheets/sheet25.xml><?xml version="1.0" encoding="utf-8"?>
<worksheet xmlns="http://schemas.openxmlformats.org/spreadsheetml/2006/main" xmlns:r="http://schemas.openxmlformats.org/officeDocument/2006/relationships">
  <sheetPr>
    <pageSetUpPr fitToPage="1"/>
  </sheetPr>
  <dimension ref="A1:K41"/>
  <sheetViews>
    <sheetView view="pageBreakPreview" zoomScaleNormal="90" zoomScaleSheetLayoutView="100" zoomScalePageLayoutView="0" workbookViewId="0" topLeftCell="A1">
      <selection activeCell="A1" sqref="A1:K1"/>
    </sheetView>
  </sheetViews>
  <sheetFormatPr defaultColWidth="16.875" defaultRowHeight="13.5"/>
  <cols>
    <col min="1" max="1" width="24.375" style="27" customWidth="1"/>
    <col min="2" max="11" width="17.50390625" style="27" customWidth="1"/>
    <col min="12" max="16384" width="16.875" style="27" customWidth="1"/>
  </cols>
  <sheetData>
    <row r="1" spans="1:11" ht="18.75" customHeight="1">
      <c r="A1" s="1286" t="s">
        <v>328</v>
      </c>
      <c r="B1" s="1286"/>
      <c r="C1" s="1286"/>
      <c r="D1" s="1286"/>
      <c r="E1" s="1286"/>
      <c r="F1" s="1286"/>
      <c r="G1" s="1286"/>
      <c r="H1" s="1286"/>
      <c r="I1" s="1286"/>
      <c r="J1" s="1286"/>
      <c r="K1" s="1286"/>
    </row>
    <row r="2" spans="1:11" ht="18.75" customHeight="1">
      <c r="A2" s="1287" t="s">
        <v>329</v>
      </c>
      <c r="B2" s="1287"/>
      <c r="C2" s="1287"/>
      <c r="D2" s="1287"/>
      <c r="E2" s="1287"/>
      <c r="F2" s="1287"/>
      <c r="G2" s="1287"/>
      <c r="H2" s="1287"/>
      <c r="I2" s="1287"/>
      <c r="J2" s="1287"/>
      <c r="K2" s="1287"/>
    </row>
    <row r="3" spans="1:11" ht="18.75" customHeight="1">
      <c r="A3" s="144"/>
      <c r="B3" s="144"/>
      <c r="C3" s="144"/>
      <c r="D3" s="144"/>
      <c r="E3" s="144"/>
      <c r="F3" s="144"/>
      <c r="G3" s="144"/>
      <c r="H3" s="144"/>
      <c r="I3" s="144"/>
      <c r="J3" s="144"/>
      <c r="K3" s="144"/>
    </row>
    <row r="4" spans="1:11" ht="18.75" customHeight="1" thickBot="1">
      <c r="A4" s="2" t="s">
        <v>330</v>
      </c>
      <c r="B4" s="2"/>
      <c r="C4" s="2"/>
      <c r="D4" s="2"/>
      <c r="E4" s="2"/>
      <c r="F4" s="2"/>
      <c r="G4" s="2"/>
      <c r="H4" s="2"/>
      <c r="I4" s="2"/>
      <c r="J4" s="2"/>
      <c r="K4" s="2"/>
    </row>
    <row r="5" spans="1:11" s="25" customFormat="1" ht="26.25" customHeight="1" thickBot="1">
      <c r="A5" s="120" t="s">
        <v>307</v>
      </c>
      <c r="B5" s="121" t="s">
        <v>108</v>
      </c>
      <c r="C5" s="122" t="s">
        <v>142</v>
      </c>
      <c r="D5" s="123" t="s">
        <v>156</v>
      </c>
      <c r="E5" s="123" t="s">
        <v>157</v>
      </c>
      <c r="F5" s="123" t="s">
        <v>158</v>
      </c>
      <c r="G5" s="123" t="s">
        <v>159</v>
      </c>
      <c r="H5" s="123" t="s">
        <v>160</v>
      </c>
      <c r="I5" s="123" t="s">
        <v>161</v>
      </c>
      <c r="J5" s="123" t="s">
        <v>149</v>
      </c>
      <c r="K5" s="124" t="s">
        <v>150</v>
      </c>
    </row>
    <row r="6" spans="1:11" ht="18.75" customHeight="1" thickTop="1">
      <c r="A6" s="400"/>
      <c r="B6" s="186"/>
      <c r="C6" s="127" t="s">
        <v>97</v>
      </c>
      <c r="D6" s="128" t="s">
        <v>97</v>
      </c>
      <c r="E6" s="128" t="s">
        <v>97</v>
      </c>
      <c r="F6" s="128" t="s">
        <v>97</v>
      </c>
      <c r="G6" s="128" t="s">
        <v>97</v>
      </c>
      <c r="H6" s="128" t="s">
        <v>97</v>
      </c>
      <c r="I6" s="128" t="s">
        <v>97</v>
      </c>
      <c r="J6" s="128" t="s">
        <v>97</v>
      </c>
      <c r="K6" s="151" t="s">
        <v>97</v>
      </c>
    </row>
    <row r="7" spans="1:11" ht="18.75" customHeight="1">
      <c r="A7" s="130" t="s">
        <v>906</v>
      </c>
      <c r="B7" s="153">
        <v>6</v>
      </c>
      <c r="C7" s="154">
        <v>599</v>
      </c>
      <c r="D7" s="155">
        <v>982</v>
      </c>
      <c r="E7" s="155">
        <v>4922</v>
      </c>
      <c r="F7" s="177">
        <v>14095</v>
      </c>
      <c r="G7" s="177">
        <v>22040</v>
      </c>
      <c r="H7" s="155">
        <v>26581</v>
      </c>
      <c r="I7" s="155">
        <v>27534</v>
      </c>
      <c r="J7" s="155">
        <v>17389</v>
      </c>
      <c r="K7" s="178">
        <v>3</v>
      </c>
    </row>
    <row r="8" spans="1:11" ht="18.75" customHeight="1">
      <c r="A8" s="130" t="s">
        <v>905</v>
      </c>
      <c r="B8" s="153">
        <v>2</v>
      </c>
      <c r="C8" s="154">
        <v>199</v>
      </c>
      <c r="D8" s="155">
        <v>313</v>
      </c>
      <c r="E8" s="155">
        <v>1673</v>
      </c>
      <c r="F8" s="177">
        <v>5442</v>
      </c>
      <c r="G8" s="177">
        <v>8702</v>
      </c>
      <c r="H8" s="155">
        <v>10908</v>
      </c>
      <c r="I8" s="155">
        <v>12239</v>
      </c>
      <c r="J8" s="155">
        <v>7385</v>
      </c>
      <c r="K8" s="411">
        <v>0</v>
      </c>
    </row>
    <row r="9" spans="1:11" ht="18.75" customHeight="1">
      <c r="A9" s="130" t="s">
        <v>907</v>
      </c>
      <c r="B9" s="153">
        <v>9</v>
      </c>
      <c r="C9" s="154">
        <v>844</v>
      </c>
      <c r="D9" s="155">
        <v>1051</v>
      </c>
      <c r="E9" s="155">
        <v>5706</v>
      </c>
      <c r="F9" s="177">
        <v>16859</v>
      </c>
      <c r="G9" s="177">
        <v>31876</v>
      </c>
      <c r="H9" s="155">
        <v>43758</v>
      </c>
      <c r="I9" s="155">
        <v>42678</v>
      </c>
      <c r="J9" s="155">
        <v>29464</v>
      </c>
      <c r="K9" s="178">
        <v>15</v>
      </c>
    </row>
    <row r="10" spans="1:11" ht="18.75" customHeight="1">
      <c r="A10" s="130" t="s">
        <v>905</v>
      </c>
      <c r="B10" s="153">
        <v>1</v>
      </c>
      <c r="C10" s="154">
        <v>72</v>
      </c>
      <c r="D10" s="155">
        <v>81</v>
      </c>
      <c r="E10" s="155">
        <v>500</v>
      </c>
      <c r="F10" s="177">
        <v>1099</v>
      </c>
      <c r="G10" s="177">
        <v>1620</v>
      </c>
      <c r="H10" s="155">
        <v>1904</v>
      </c>
      <c r="I10" s="155">
        <v>1575</v>
      </c>
      <c r="J10" s="155">
        <v>830</v>
      </c>
      <c r="K10" s="178">
        <v>0</v>
      </c>
    </row>
    <row r="11" spans="1:11" ht="18.75" customHeight="1">
      <c r="A11" s="130" t="s">
        <v>908</v>
      </c>
      <c r="B11" s="153">
        <v>11</v>
      </c>
      <c r="C11" s="154">
        <v>1309</v>
      </c>
      <c r="D11" s="155">
        <v>1479</v>
      </c>
      <c r="E11" s="155">
        <v>8128</v>
      </c>
      <c r="F11" s="177">
        <v>22218</v>
      </c>
      <c r="G11" s="177">
        <v>41345</v>
      </c>
      <c r="H11" s="155">
        <v>52375</v>
      </c>
      <c r="I11" s="155">
        <v>46099</v>
      </c>
      <c r="J11" s="155">
        <v>36271</v>
      </c>
      <c r="K11" s="178">
        <v>13</v>
      </c>
    </row>
    <row r="12" spans="1:11" ht="18.75" customHeight="1">
      <c r="A12" s="130" t="s">
        <v>905</v>
      </c>
      <c r="B12" s="153">
        <v>0</v>
      </c>
      <c r="C12" s="154">
        <v>0</v>
      </c>
      <c r="D12" s="155">
        <v>0</v>
      </c>
      <c r="E12" s="155">
        <v>0</v>
      </c>
      <c r="F12" s="177">
        <v>0</v>
      </c>
      <c r="G12" s="177">
        <v>0</v>
      </c>
      <c r="H12" s="155">
        <v>0</v>
      </c>
      <c r="I12" s="155">
        <v>0</v>
      </c>
      <c r="J12" s="155">
        <v>0</v>
      </c>
      <c r="K12" s="178">
        <v>0</v>
      </c>
    </row>
    <row r="13" spans="1:11" ht="18.75" customHeight="1">
      <c r="A13" s="130" t="s">
        <v>909</v>
      </c>
      <c r="B13" s="153">
        <v>5</v>
      </c>
      <c r="C13" s="154">
        <v>549</v>
      </c>
      <c r="D13" s="155">
        <v>717</v>
      </c>
      <c r="E13" s="155">
        <v>3417</v>
      </c>
      <c r="F13" s="177">
        <v>11384</v>
      </c>
      <c r="G13" s="177">
        <v>17593</v>
      </c>
      <c r="H13" s="155">
        <v>23453</v>
      </c>
      <c r="I13" s="155">
        <v>24094</v>
      </c>
      <c r="J13" s="155">
        <v>14686</v>
      </c>
      <c r="K13" s="178">
        <v>1</v>
      </c>
    </row>
    <row r="14" spans="1:11" ht="18.75" customHeight="1">
      <c r="A14" s="130" t="s">
        <v>905</v>
      </c>
      <c r="B14" s="153">
        <v>9</v>
      </c>
      <c r="C14" s="154">
        <v>556</v>
      </c>
      <c r="D14" s="155">
        <v>1097</v>
      </c>
      <c r="E14" s="155">
        <v>4209</v>
      </c>
      <c r="F14" s="177">
        <v>17421</v>
      </c>
      <c r="G14" s="177">
        <v>28273</v>
      </c>
      <c r="H14" s="155">
        <v>35821</v>
      </c>
      <c r="I14" s="155">
        <v>32304</v>
      </c>
      <c r="J14" s="155">
        <v>27239</v>
      </c>
      <c r="K14" s="178">
        <v>14</v>
      </c>
    </row>
    <row r="15" spans="1:11" ht="18.75" customHeight="1">
      <c r="A15" s="130" t="s">
        <v>910</v>
      </c>
      <c r="B15" s="153">
        <v>3</v>
      </c>
      <c r="C15" s="154">
        <v>266</v>
      </c>
      <c r="D15" s="155">
        <v>427</v>
      </c>
      <c r="E15" s="155">
        <v>2437</v>
      </c>
      <c r="F15" s="177">
        <v>7253</v>
      </c>
      <c r="G15" s="177">
        <v>15613</v>
      </c>
      <c r="H15" s="155">
        <v>21149</v>
      </c>
      <c r="I15" s="155">
        <v>24105</v>
      </c>
      <c r="J15" s="155">
        <v>17324</v>
      </c>
      <c r="K15" s="178">
        <v>14</v>
      </c>
    </row>
    <row r="16" spans="1:11" ht="18.75" customHeight="1">
      <c r="A16" s="130" t="s">
        <v>905</v>
      </c>
      <c r="B16" s="153">
        <v>13</v>
      </c>
      <c r="C16" s="154">
        <v>1647</v>
      </c>
      <c r="D16" s="155">
        <v>1840</v>
      </c>
      <c r="E16" s="155">
        <v>7710</v>
      </c>
      <c r="F16" s="177">
        <v>26237</v>
      </c>
      <c r="G16" s="177">
        <v>44779</v>
      </c>
      <c r="H16" s="155">
        <v>58587</v>
      </c>
      <c r="I16" s="155">
        <v>59938</v>
      </c>
      <c r="J16" s="155">
        <v>44433</v>
      </c>
      <c r="K16" s="178">
        <v>27</v>
      </c>
    </row>
    <row r="17" spans="1:11" ht="18.75" customHeight="1">
      <c r="A17" s="130" t="s">
        <v>1284</v>
      </c>
      <c r="B17" s="153">
        <v>0</v>
      </c>
      <c r="C17" s="154">
        <v>0</v>
      </c>
      <c r="D17" s="155">
        <v>0</v>
      </c>
      <c r="E17" s="155">
        <v>0</v>
      </c>
      <c r="F17" s="177">
        <v>0</v>
      </c>
      <c r="G17" s="177">
        <v>0</v>
      </c>
      <c r="H17" s="155">
        <v>0</v>
      </c>
      <c r="I17" s="155">
        <v>0</v>
      </c>
      <c r="J17" s="155">
        <v>0</v>
      </c>
      <c r="K17" s="178">
        <v>0</v>
      </c>
    </row>
    <row r="18" spans="1:11" ht="18.75" customHeight="1" thickBot="1">
      <c r="A18" s="133" t="s">
        <v>905</v>
      </c>
      <c r="B18" s="158">
        <v>3</v>
      </c>
      <c r="C18" s="159">
        <v>427</v>
      </c>
      <c r="D18" s="160">
        <v>504</v>
      </c>
      <c r="E18" s="160">
        <v>2000</v>
      </c>
      <c r="F18" s="179">
        <v>6846</v>
      </c>
      <c r="G18" s="179">
        <v>15961</v>
      </c>
      <c r="H18" s="160">
        <v>20565</v>
      </c>
      <c r="I18" s="160">
        <v>18393</v>
      </c>
      <c r="J18" s="160">
        <v>15170</v>
      </c>
      <c r="K18" s="180">
        <v>24</v>
      </c>
    </row>
    <row r="19" spans="1:11" ht="13.5" customHeight="1">
      <c r="A19" s="84" t="s">
        <v>331</v>
      </c>
      <c r="B19" s="29"/>
      <c r="C19" s="29"/>
      <c r="D19" s="29"/>
      <c r="E19" s="29"/>
      <c r="F19" s="181"/>
      <c r="G19" s="181"/>
      <c r="H19" s="29"/>
      <c r="I19" s="29"/>
      <c r="J19" s="29"/>
      <c r="K19" s="29"/>
    </row>
    <row r="20" spans="1:11" ht="13.5" customHeight="1">
      <c r="A20" s="84" t="s">
        <v>332</v>
      </c>
      <c r="B20" s="29"/>
      <c r="C20" s="29"/>
      <c r="D20" s="29"/>
      <c r="E20" s="29"/>
      <c r="F20" s="181"/>
      <c r="G20" s="181"/>
      <c r="H20" s="29"/>
      <c r="I20" s="29"/>
      <c r="J20" s="29"/>
      <c r="K20" s="29"/>
    </row>
    <row r="21" spans="1:11" ht="40.5" customHeight="1">
      <c r="A21" s="1383" t="s">
        <v>333</v>
      </c>
      <c r="B21" s="1380"/>
      <c r="C21" s="1380"/>
      <c r="D21" s="1380"/>
      <c r="E21" s="1380"/>
      <c r="F21" s="1380"/>
      <c r="G21" s="1380"/>
      <c r="H21" s="1380"/>
      <c r="I21" s="1380"/>
      <c r="J21" s="1380"/>
      <c r="K21" s="1380"/>
    </row>
    <row r="22" spans="1:11" ht="13.5" customHeight="1">
      <c r="A22" s="29" t="s">
        <v>924</v>
      </c>
      <c r="B22" s="376"/>
      <c r="C22" s="376"/>
      <c r="D22" s="376"/>
      <c r="E22" s="376"/>
      <c r="F22" s="376"/>
      <c r="G22" s="376"/>
      <c r="H22" s="376"/>
      <c r="I22" s="376"/>
      <c r="J22" s="376"/>
      <c r="K22" s="376"/>
    </row>
    <row r="23" spans="1:11" s="410" customFormat="1" ht="60" customHeight="1" thickBot="1">
      <c r="A23" s="187" t="s">
        <v>931</v>
      </c>
      <c r="B23" s="187"/>
      <c r="C23" s="187"/>
      <c r="D23" s="187"/>
      <c r="E23" s="187"/>
      <c r="F23" s="187"/>
      <c r="G23" s="187"/>
      <c r="H23" s="187"/>
      <c r="I23" s="187"/>
      <c r="J23" s="187"/>
      <c r="K23" s="187"/>
    </row>
    <row r="24" spans="1:11" s="25" customFormat="1" ht="26.25" customHeight="1" thickBot="1">
      <c r="A24" s="120" t="s">
        <v>307</v>
      </c>
      <c r="B24" s="121" t="s">
        <v>108</v>
      </c>
      <c r="C24" s="122" t="s">
        <v>142</v>
      </c>
      <c r="D24" s="123" t="s">
        <v>156</v>
      </c>
      <c r="E24" s="123" t="s">
        <v>157</v>
      </c>
      <c r="F24" s="123" t="s">
        <v>158</v>
      </c>
      <c r="G24" s="123" t="s">
        <v>159</v>
      </c>
      <c r="H24" s="123" t="s">
        <v>160</v>
      </c>
      <c r="I24" s="123" t="s">
        <v>161</v>
      </c>
      <c r="J24" s="123" t="s">
        <v>149</v>
      </c>
      <c r="K24" s="124" t="s">
        <v>150</v>
      </c>
    </row>
    <row r="25" spans="1:11" ht="18.75" customHeight="1" thickTop="1">
      <c r="A25" s="402"/>
      <c r="B25" s="186"/>
      <c r="C25" s="127" t="s">
        <v>97</v>
      </c>
      <c r="D25" s="128" t="s">
        <v>97</v>
      </c>
      <c r="E25" s="128" t="s">
        <v>97</v>
      </c>
      <c r="F25" s="128" t="s">
        <v>97</v>
      </c>
      <c r="G25" s="128" t="s">
        <v>97</v>
      </c>
      <c r="H25" s="128" t="s">
        <v>97</v>
      </c>
      <c r="I25" s="128" t="s">
        <v>97</v>
      </c>
      <c r="J25" s="128" t="s">
        <v>97</v>
      </c>
      <c r="K25" s="151" t="s">
        <v>97</v>
      </c>
    </row>
    <row r="26" spans="1:11" ht="18.75" customHeight="1">
      <c r="A26" s="140" t="s">
        <v>847</v>
      </c>
      <c r="B26" s="153">
        <v>64</v>
      </c>
      <c r="C26" s="154">
        <v>6502</v>
      </c>
      <c r="D26" s="155">
        <v>8562</v>
      </c>
      <c r="E26" s="155">
        <v>40532</v>
      </c>
      <c r="F26" s="177">
        <v>128773</v>
      </c>
      <c r="G26" s="177">
        <v>233473</v>
      </c>
      <c r="H26" s="155">
        <v>296832</v>
      </c>
      <c r="I26" s="155">
        <v>298749</v>
      </c>
      <c r="J26" s="155">
        <v>228140</v>
      </c>
      <c r="K26" s="178">
        <v>200</v>
      </c>
    </row>
    <row r="27" spans="1:11" ht="18.75" customHeight="1">
      <c r="A27" s="140" t="s">
        <v>848</v>
      </c>
      <c r="B27" s="153">
        <v>64</v>
      </c>
      <c r="C27" s="154">
        <v>6546</v>
      </c>
      <c r="D27" s="155">
        <v>8601</v>
      </c>
      <c r="E27" s="155">
        <v>41373</v>
      </c>
      <c r="F27" s="177">
        <v>129753</v>
      </c>
      <c r="G27" s="177">
        <v>234899</v>
      </c>
      <c r="H27" s="155">
        <v>302207</v>
      </c>
      <c r="I27" s="155">
        <v>300864</v>
      </c>
      <c r="J27" s="155">
        <v>228794</v>
      </c>
      <c r="K27" s="178">
        <v>190</v>
      </c>
    </row>
    <row r="28" spans="1:11" ht="18.75" customHeight="1">
      <c r="A28" s="140" t="s">
        <v>849</v>
      </c>
      <c r="B28" s="153">
        <v>64</v>
      </c>
      <c r="C28" s="154">
        <v>6564</v>
      </c>
      <c r="D28" s="155">
        <v>8488</v>
      </c>
      <c r="E28" s="155">
        <v>41221</v>
      </c>
      <c r="F28" s="177">
        <v>129810</v>
      </c>
      <c r="G28" s="177">
        <v>235094</v>
      </c>
      <c r="H28" s="155">
        <v>304512</v>
      </c>
      <c r="I28" s="155">
        <v>301226</v>
      </c>
      <c r="J28" s="155">
        <v>228923</v>
      </c>
      <c r="K28" s="178">
        <v>149</v>
      </c>
    </row>
    <row r="29" spans="1:11" ht="18.75" customHeight="1">
      <c r="A29" s="140" t="s">
        <v>850</v>
      </c>
      <c r="B29" s="153">
        <v>63</v>
      </c>
      <c r="C29" s="154">
        <v>6568</v>
      </c>
      <c r="D29" s="155">
        <v>8561</v>
      </c>
      <c r="E29" s="155">
        <v>41045</v>
      </c>
      <c r="F29" s="177">
        <v>131806</v>
      </c>
      <c r="G29" s="177">
        <v>232726</v>
      </c>
      <c r="H29" s="155">
        <v>302946</v>
      </c>
      <c r="I29" s="155">
        <v>298659</v>
      </c>
      <c r="J29" s="155">
        <v>224656</v>
      </c>
      <c r="K29" s="178">
        <v>145</v>
      </c>
    </row>
    <row r="30" spans="1:11" ht="18.75" customHeight="1">
      <c r="A30" s="140" t="s">
        <v>851</v>
      </c>
      <c r="B30" s="153">
        <v>62</v>
      </c>
      <c r="C30" s="154">
        <v>6405</v>
      </c>
      <c r="D30" s="155">
        <v>8249</v>
      </c>
      <c r="E30" s="155">
        <v>39865</v>
      </c>
      <c r="F30" s="177">
        <v>127344</v>
      </c>
      <c r="G30" s="177">
        <v>225773</v>
      </c>
      <c r="H30" s="155">
        <v>293566</v>
      </c>
      <c r="I30" s="155">
        <v>289126</v>
      </c>
      <c r="J30" s="155">
        <v>214474</v>
      </c>
      <c r="K30" s="178">
        <v>130</v>
      </c>
    </row>
    <row r="31" spans="1:11" ht="18.75" customHeight="1" thickBot="1">
      <c r="A31" s="141" t="s">
        <v>1283</v>
      </c>
      <c r="B31" s="158">
        <v>62</v>
      </c>
      <c r="C31" s="159">
        <v>6391</v>
      </c>
      <c r="D31" s="160">
        <v>8215</v>
      </c>
      <c r="E31" s="160">
        <v>39822</v>
      </c>
      <c r="F31" s="179">
        <v>126754</v>
      </c>
      <c r="G31" s="179">
        <v>225710</v>
      </c>
      <c r="H31" s="160">
        <v>295215</v>
      </c>
      <c r="I31" s="160">
        <v>289547</v>
      </c>
      <c r="J31" s="160">
        <v>214949</v>
      </c>
      <c r="K31" s="180">
        <v>115</v>
      </c>
    </row>
    <row r="32" spans="1:11" s="12" customFormat="1" ht="12">
      <c r="A32" s="84" t="s">
        <v>926</v>
      </c>
      <c r="B32" s="29"/>
      <c r="C32" s="29"/>
      <c r="D32" s="29"/>
      <c r="E32" s="29"/>
      <c r="F32" s="181"/>
      <c r="G32" s="181"/>
      <c r="H32" s="29"/>
      <c r="I32" s="29"/>
      <c r="J32" s="29"/>
      <c r="K32" s="29"/>
    </row>
    <row r="33" spans="1:11" s="12" customFormat="1" ht="12">
      <c r="A33" s="84" t="s">
        <v>927</v>
      </c>
      <c r="B33" s="29"/>
      <c r="C33" s="29"/>
      <c r="D33" s="29"/>
      <c r="E33" s="29"/>
      <c r="F33" s="181"/>
      <c r="G33" s="181"/>
      <c r="H33" s="29"/>
      <c r="I33" s="29"/>
      <c r="J33" s="29"/>
      <c r="K33" s="29"/>
    </row>
    <row r="34" spans="1:11" s="12" customFormat="1" ht="12">
      <c r="A34" s="84" t="s">
        <v>932</v>
      </c>
      <c r="B34" s="29"/>
      <c r="C34" s="29"/>
      <c r="D34" s="29"/>
      <c r="E34" s="29"/>
      <c r="F34" s="29"/>
      <c r="G34" s="29"/>
      <c r="H34" s="29"/>
      <c r="I34" s="29"/>
      <c r="J34" s="29"/>
      <c r="K34" s="29"/>
    </row>
    <row r="35" spans="1:11" s="12" customFormat="1" ht="12">
      <c r="A35" s="84" t="s">
        <v>933</v>
      </c>
      <c r="B35" s="29"/>
      <c r="C35" s="29"/>
      <c r="D35" s="29"/>
      <c r="E35" s="29"/>
      <c r="F35" s="29"/>
      <c r="G35" s="29"/>
      <c r="H35" s="29"/>
      <c r="I35" s="29"/>
      <c r="J35" s="29"/>
      <c r="K35" s="29"/>
    </row>
    <row r="36" spans="1:11" s="12" customFormat="1" ht="12">
      <c r="A36" s="84" t="s">
        <v>883</v>
      </c>
      <c r="B36" s="29"/>
      <c r="C36" s="29"/>
      <c r="D36" s="29"/>
      <c r="E36" s="29"/>
      <c r="F36" s="29"/>
      <c r="G36" s="29"/>
      <c r="H36" s="29"/>
      <c r="I36" s="29"/>
      <c r="J36" s="29"/>
      <c r="K36" s="29"/>
    </row>
    <row r="37" spans="1:11" s="12" customFormat="1" ht="12">
      <c r="A37" s="84" t="s">
        <v>163</v>
      </c>
      <c r="B37" s="29"/>
      <c r="C37" s="29"/>
      <c r="D37" s="29"/>
      <c r="E37" s="29"/>
      <c r="F37" s="29"/>
      <c r="G37" s="29"/>
      <c r="H37" s="29"/>
      <c r="I37" s="29"/>
      <c r="J37" s="29"/>
      <c r="K37" s="29"/>
    </row>
    <row r="38" spans="1:11" s="12" customFormat="1" ht="12">
      <c r="A38" s="84"/>
      <c r="B38" s="29"/>
      <c r="C38" s="29"/>
      <c r="D38" s="29"/>
      <c r="E38" s="29"/>
      <c r="F38" s="29"/>
      <c r="G38" s="29"/>
      <c r="H38" s="29"/>
      <c r="I38" s="29"/>
      <c r="J38" s="29"/>
      <c r="K38" s="29"/>
    </row>
    <row r="39" spans="1:11" s="12" customFormat="1" ht="12">
      <c r="A39" s="84"/>
      <c r="B39" s="29"/>
      <c r="C39" s="29"/>
      <c r="D39" s="29"/>
      <c r="E39" s="29"/>
      <c r="F39" s="29"/>
      <c r="G39" s="29"/>
      <c r="H39" s="29"/>
      <c r="I39" s="29"/>
      <c r="J39" s="29"/>
      <c r="K39" s="29"/>
    </row>
    <row r="40" spans="1:11" s="12" customFormat="1" ht="12">
      <c r="A40" s="84"/>
      <c r="B40" s="29"/>
      <c r="C40" s="29"/>
      <c r="D40" s="29"/>
      <c r="E40" s="29"/>
      <c r="F40" s="29"/>
      <c r="G40" s="29"/>
      <c r="H40" s="29"/>
      <c r="I40" s="29"/>
      <c r="J40" s="29"/>
      <c r="K40" s="29"/>
    </row>
    <row r="41" spans="1:11" s="12" customFormat="1" ht="12">
      <c r="A41" s="84"/>
      <c r="B41" s="29"/>
      <c r="C41" s="29"/>
      <c r="D41" s="29"/>
      <c r="E41" s="29"/>
      <c r="F41" s="29"/>
      <c r="G41" s="29"/>
      <c r="H41" s="29"/>
      <c r="I41" s="29"/>
      <c r="J41" s="29"/>
      <c r="K41" s="29"/>
    </row>
  </sheetData>
  <sheetProtection/>
  <mergeCells count="3">
    <mergeCell ref="A1:K1"/>
    <mergeCell ref="A2:K2"/>
    <mergeCell ref="A21:K21"/>
  </mergeCells>
  <printOptions/>
  <pageMargins left="0.7874015748031497" right="0.7874015748031497" top="0.5118110236220472" bottom="0.984251968503937" header="0.5118110236220472" footer="0.5118110236220472"/>
  <pageSetup fitToHeight="1" fitToWidth="1" horizontalDpi="600" verticalDpi="600" orientation="landscape" paperSize="9" scale="65" r:id="rId1"/>
</worksheet>
</file>

<file path=xl/worksheets/sheet26.xml><?xml version="1.0" encoding="utf-8"?>
<worksheet xmlns="http://schemas.openxmlformats.org/spreadsheetml/2006/main" xmlns:r="http://schemas.openxmlformats.org/officeDocument/2006/relationships">
  <dimension ref="A1:O107"/>
  <sheetViews>
    <sheetView view="pageBreakPreview" zoomScaleNormal="70" zoomScaleSheetLayoutView="100" zoomScalePageLayoutView="0" workbookViewId="0" topLeftCell="A1">
      <selection activeCell="A1" sqref="A1:O1"/>
    </sheetView>
  </sheetViews>
  <sheetFormatPr defaultColWidth="9.00390625" defaultRowHeight="13.5"/>
  <cols>
    <col min="1" max="1" width="14.375" style="2" customWidth="1"/>
    <col min="2" max="13" width="14.625" style="2" customWidth="1"/>
    <col min="14" max="14" width="5.375" style="2" customWidth="1"/>
    <col min="15" max="15" width="15.625" style="2" customWidth="1"/>
    <col min="16" max="16384" width="9.00390625" style="2" customWidth="1"/>
  </cols>
  <sheetData>
    <row r="1" spans="1:15" ht="17.25">
      <c r="A1" s="1286" t="s">
        <v>334</v>
      </c>
      <c r="B1" s="1286"/>
      <c r="C1" s="1286"/>
      <c r="D1" s="1286"/>
      <c r="E1" s="1286"/>
      <c r="F1" s="1286"/>
      <c r="G1" s="1286"/>
      <c r="H1" s="1286"/>
      <c r="I1" s="1286"/>
      <c r="J1" s="1286"/>
      <c r="K1" s="1286"/>
      <c r="L1" s="1286"/>
      <c r="M1" s="1286"/>
      <c r="N1" s="1286"/>
      <c r="O1" s="1286"/>
    </row>
    <row r="2" spans="1:15" ht="14.25">
      <c r="A2" s="1287" t="s">
        <v>335</v>
      </c>
      <c r="B2" s="1287"/>
      <c r="C2" s="1287"/>
      <c r="D2" s="1287"/>
      <c r="E2" s="1287"/>
      <c r="F2" s="1287"/>
      <c r="G2" s="1287"/>
      <c r="H2" s="1287"/>
      <c r="I2" s="1287"/>
      <c r="J2" s="1287"/>
      <c r="K2" s="1287"/>
      <c r="L2" s="1287"/>
      <c r="M2" s="1287"/>
      <c r="N2" s="1287"/>
      <c r="O2" s="1287"/>
    </row>
    <row r="3" spans="1:15" ht="14.25">
      <c r="A3" s="3"/>
      <c r="B3" s="3"/>
      <c r="C3" s="3"/>
      <c r="D3" s="3"/>
      <c r="E3" s="3"/>
      <c r="F3" s="3"/>
      <c r="G3" s="3"/>
      <c r="H3" s="3"/>
      <c r="I3" s="3"/>
      <c r="J3" s="3"/>
      <c r="K3" s="3"/>
      <c r="L3" s="3"/>
      <c r="M3" s="3"/>
      <c r="N3" s="3"/>
      <c r="O3" s="3"/>
    </row>
    <row r="4" ht="14.25" thickBot="1">
      <c r="A4" s="2" t="s">
        <v>336</v>
      </c>
    </row>
    <row r="5" spans="1:15" s="12" customFormat="1" ht="13.5" customHeight="1">
      <c r="A5" s="318"/>
      <c r="B5" s="1288" t="s">
        <v>337</v>
      </c>
      <c r="C5" s="6"/>
      <c r="D5" s="6"/>
      <c r="E5" s="6"/>
      <c r="F5" s="1291" t="s">
        <v>338</v>
      </c>
      <c r="G5" s="190"/>
      <c r="H5" s="190"/>
      <c r="I5" s="1309" t="s">
        <v>339</v>
      </c>
      <c r="J5" s="10"/>
      <c r="K5" s="10"/>
      <c r="L5" s="10"/>
      <c r="M5" s="11"/>
      <c r="N5" s="242"/>
      <c r="O5" s="1297" t="s">
        <v>340</v>
      </c>
    </row>
    <row r="6" spans="1:15" s="12" customFormat="1" ht="13.5" customHeight="1">
      <c r="A6" s="319"/>
      <c r="B6" s="1289"/>
      <c r="C6" s="1301" t="s">
        <v>341</v>
      </c>
      <c r="D6" s="1384" t="s">
        <v>342</v>
      </c>
      <c r="E6" s="1303" t="s">
        <v>343</v>
      </c>
      <c r="F6" s="1292"/>
      <c r="G6" s="1301" t="s">
        <v>344</v>
      </c>
      <c r="H6" s="1284" t="s">
        <v>345</v>
      </c>
      <c r="I6" s="1293"/>
      <c r="J6" s="1282" t="s">
        <v>346</v>
      </c>
      <c r="K6" s="15"/>
      <c r="L6" s="73"/>
      <c r="M6" s="1284" t="s">
        <v>347</v>
      </c>
      <c r="N6" s="242"/>
      <c r="O6" s="1298"/>
    </row>
    <row r="7" spans="1:15" s="12" customFormat="1" ht="27.75" customHeight="1" thickBot="1">
      <c r="A7" s="319"/>
      <c r="B7" s="1290"/>
      <c r="C7" s="1354"/>
      <c r="D7" s="1385"/>
      <c r="E7" s="1386"/>
      <c r="F7" s="1293"/>
      <c r="G7" s="1357"/>
      <c r="H7" s="1387"/>
      <c r="I7" s="1293"/>
      <c r="J7" s="1283"/>
      <c r="K7" s="320" t="s">
        <v>348</v>
      </c>
      <c r="L7" s="75" t="s">
        <v>349</v>
      </c>
      <c r="M7" s="1285"/>
      <c r="N7" s="193"/>
      <c r="O7" s="1298"/>
    </row>
    <row r="8" spans="1:15" s="27" customFormat="1" ht="14.25" customHeight="1" thickTop="1">
      <c r="A8" s="76"/>
      <c r="B8" s="20" t="s">
        <v>350</v>
      </c>
      <c r="C8" s="22" t="s">
        <v>350</v>
      </c>
      <c r="D8" s="22" t="s">
        <v>350</v>
      </c>
      <c r="E8" s="21" t="s">
        <v>350</v>
      </c>
      <c r="F8" s="23" t="s">
        <v>350</v>
      </c>
      <c r="G8" s="22" t="s">
        <v>350</v>
      </c>
      <c r="H8" s="24" t="s">
        <v>350</v>
      </c>
      <c r="I8" s="23" t="s">
        <v>350</v>
      </c>
      <c r="J8" s="22" t="s">
        <v>350</v>
      </c>
      <c r="K8" s="22" t="s">
        <v>350</v>
      </c>
      <c r="L8" s="22" t="s">
        <v>350</v>
      </c>
      <c r="M8" s="24" t="s">
        <v>350</v>
      </c>
      <c r="N8" s="412"/>
      <c r="O8" s="26" t="s">
        <v>350</v>
      </c>
    </row>
    <row r="9" spans="1:15" s="118" customFormat="1" ht="14.25" customHeight="1">
      <c r="A9" s="28"/>
      <c r="B9" s="29"/>
      <c r="C9" s="30"/>
      <c r="D9" s="413"/>
      <c r="E9" s="414"/>
      <c r="F9" s="415"/>
      <c r="G9" s="413"/>
      <c r="H9" s="416"/>
      <c r="I9" s="415"/>
      <c r="J9" s="413"/>
      <c r="K9" s="414"/>
      <c r="L9" s="414"/>
      <c r="M9" s="417"/>
      <c r="N9" s="418"/>
      <c r="O9" s="418"/>
    </row>
    <row r="10" spans="1:15" s="118" customFormat="1" ht="14.25" customHeight="1">
      <c r="A10" s="35" t="s">
        <v>351</v>
      </c>
      <c r="B10" s="419">
        <v>5305222</v>
      </c>
      <c r="C10" s="155">
        <v>5305222</v>
      </c>
      <c r="D10" s="177">
        <v>0</v>
      </c>
      <c r="E10" s="420">
        <v>0</v>
      </c>
      <c r="F10" s="421">
        <v>2318285</v>
      </c>
      <c r="G10" s="177">
        <v>7096</v>
      </c>
      <c r="H10" s="422">
        <v>2311188</v>
      </c>
      <c r="I10" s="423">
        <v>28421295</v>
      </c>
      <c r="J10" s="177">
        <v>22029767</v>
      </c>
      <c r="K10" s="177">
        <v>9383979</v>
      </c>
      <c r="L10" s="177">
        <v>12645787</v>
      </c>
      <c r="M10" s="420">
        <v>6391528</v>
      </c>
      <c r="N10" s="424"/>
      <c r="O10" s="425">
        <v>16559384</v>
      </c>
    </row>
    <row r="11" spans="1:15" s="118" customFormat="1" ht="14.25" customHeight="1">
      <c r="A11" s="35" t="s">
        <v>352</v>
      </c>
      <c r="B11" s="419">
        <v>7264021</v>
      </c>
      <c r="C11" s="155">
        <v>7261420</v>
      </c>
      <c r="D11" s="177">
        <v>600</v>
      </c>
      <c r="E11" s="420">
        <v>2000</v>
      </c>
      <c r="F11" s="421">
        <v>3246514</v>
      </c>
      <c r="G11" s="177">
        <v>172</v>
      </c>
      <c r="H11" s="422">
        <v>3246342</v>
      </c>
      <c r="I11" s="423">
        <v>49570311</v>
      </c>
      <c r="J11" s="177">
        <v>33215201</v>
      </c>
      <c r="K11" s="177">
        <v>12652613</v>
      </c>
      <c r="L11" s="177">
        <v>20562588</v>
      </c>
      <c r="M11" s="420">
        <v>16355109</v>
      </c>
      <c r="N11" s="424"/>
      <c r="O11" s="425">
        <v>20577084</v>
      </c>
    </row>
    <row r="12" spans="1:15" s="118" customFormat="1" ht="14.25" customHeight="1">
      <c r="A12" s="35" t="s">
        <v>353</v>
      </c>
      <c r="B12" s="419">
        <v>4579029</v>
      </c>
      <c r="C12" s="155">
        <v>4208772</v>
      </c>
      <c r="D12" s="177">
        <v>370247</v>
      </c>
      <c r="E12" s="420">
        <v>10</v>
      </c>
      <c r="F12" s="421">
        <v>3506963</v>
      </c>
      <c r="G12" s="177">
        <v>3092</v>
      </c>
      <c r="H12" s="422">
        <v>3503871</v>
      </c>
      <c r="I12" s="423">
        <v>48603796</v>
      </c>
      <c r="J12" s="177">
        <v>28045128</v>
      </c>
      <c r="K12" s="177">
        <v>8587514</v>
      </c>
      <c r="L12" s="177">
        <v>19457614</v>
      </c>
      <c r="M12" s="420">
        <v>20558668</v>
      </c>
      <c r="N12" s="424"/>
      <c r="O12" s="425">
        <v>21649150</v>
      </c>
    </row>
    <row r="13" spans="1:15" s="118" customFormat="1" ht="14.25" customHeight="1">
      <c r="A13" s="35" t="s">
        <v>354</v>
      </c>
      <c r="B13" s="419">
        <v>5772465</v>
      </c>
      <c r="C13" s="155">
        <v>5642327</v>
      </c>
      <c r="D13" s="177">
        <v>130137</v>
      </c>
      <c r="E13" s="420">
        <v>0</v>
      </c>
      <c r="F13" s="421">
        <v>4856578</v>
      </c>
      <c r="G13" s="177">
        <v>1025</v>
      </c>
      <c r="H13" s="422">
        <v>4855553</v>
      </c>
      <c r="I13" s="423">
        <v>62106860</v>
      </c>
      <c r="J13" s="177">
        <v>36254388</v>
      </c>
      <c r="K13" s="177">
        <v>10897122</v>
      </c>
      <c r="L13" s="177">
        <v>25357266</v>
      </c>
      <c r="M13" s="420">
        <v>25852472</v>
      </c>
      <c r="N13" s="424"/>
      <c r="O13" s="425">
        <v>22565037</v>
      </c>
    </row>
    <row r="14" spans="1:15" s="118" customFormat="1" ht="14.25" customHeight="1">
      <c r="A14" s="45" t="s">
        <v>934</v>
      </c>
      <c r="B14" s="426">
        <v>7439258</v>
      </c>
      <c r="C14" s="427">
        <v>7338318</v>
      </c>
      <c r="D14" s="379">
        <v>100939</v>
      </c>
      <c r="E14" s="428">
        <v>0</v>
      </c>
      <c r="F14" s="429">
        <v>5163888</v>
      </c>
      <c r="G14" s="379">
        <v>6227</v>
      </c>
      <c r="H14" s="430">
        <v>5157660</v>
      </c>
      <c r="I14" s="431">
        <v>76809303</v>
      </c>
      <c r="J14" s="379">
        <v>45800336</v>
      </c>
      <c r="K14" s="379">
        <v>13418922</v>
      </c>
      <c r="L14" s="379">
        <v>32381413</v>
      </c>
      <c r="M14" s="428">
        <v>31008967</v>
      </c>
      <c r="N14" s="424"/>
      <c r="O14" s="432">
        <v>24840408</v>
      </c>
    </row>
    <row r="15" spans="1:15" s="118" customFormat="1" ht="14.25" customHeight="1">
      <c r="A15" s="28"/>
      <c r="B15" s="419"/>
      <c r="C15" s="155"/>
      <c r="D15" s="177"/>
      <c r="E15" s="420"/>
      <c r="F15" s="421"/>
      <c r="G15" s="177"/>
      <c r="H15" s="422"/>
      <c r="I15" s="423"/>
      <c r="J15" s="177"/>
      <c r="K15" s="177"/>
      <c r="L15" s="177"/>
      <c r="M15" s="420"/>
      <c r="N15" s="424"/>
      <c r="O15" s="425"/>
    </row>
    <row r="16" spans="1:15" s="118" customFormat="1" ht="14.25" customHeight="1">
      <c r="A16" s="54" t="s">
        <v>355</v>
      </c>
      <c r="B16" s="419">
        <v>450723</v>
      </c>
      <c r="C16" s="155">
        <v>450713</v>
      </c>
      <c r="D16" s="177">
        <v>0</v>
      </c>
      <c r="E16" s="420">
        <v>10</v>
      </c>
      <c r="F16" s="421">
        <v>291837</v>
      </c>
      <c r="G16" s="177">
        <v>0</v>
      </c>
      <c r="H16" s="422">
        <v>291837</v>
      </c>
      <c r="I16" s="423">
        <v>4585593</v>
      </c>
      <c r="J16" s="177">
        <v>2690853</v>
      </c>
      <c r="K16" s="177">
        <v>806643</v>
      </c>
      <c r="L16" s="177">
        <v>1884209</v>
      </c>
      <c r="M16" s="420">
        <v>1894740</v>
      </c>
      <c r="N16" s="433"/>
      <c r="O16" s="425">
        <v>21649150</v>
      </c>
    </row>
    <row r="17" spans="1:15" s="118" customFormat="1" ht="14.25" customHeight="1">
      <c r="A17" s="54" t="s">
        <v>356</v>
      </c>
      <c r="B17" s="419">
        <v>367817</v>
      </c>
      <c r="C17" s="155">
        <v>367817</v>
      </c>
      <c r="D17" s="177">
        <v>0</v>
      </c>
      <c r="E17" s="420">
        <v>0</v>
      </c>
      <c r="F17" s="421">
        <v>381970</v>
      </c>
      <c r="G17" s="177">
        <v>11</v>
      </c>
      <c r="H17" s="422">
        <v>381959</v>
      </c>
      <c r="I17" s="423">
        <v>4387426</v>
      </c>
      <c r="J17" s="177">
        <v>2721756</v>
      </c>
      <c r="K17" s="177">
        <v>1102913</v>
      </c>
      <c r="L17" s="177">
        <v>1618842</v>
      </c>
      <c r="M17" s="420">
        <v>1665670</v>
      </c>
      <c r="N17" s="433"/>
      <c r="O17" s="425">
        <v>21634997</v>
      </c>
    </row>
    <row r="18" spans="1:15" s="118" customFormat="1" ht="14.25" customHeight="1">
      <c r="A18" s="54" t="s">
        <v>357</v>
      </c>
      <c r="B18" s="419">
        <v>297865</v>
      </c>
      <c r="C18" s="155">
        <v>297865</v>
      </c>
      <c r="D18" s="177">
        <v>0</v>
      </c>
      <c r="E18" s="420">
        <v>0</v>
      </c>
      <c r="F18" s="421">
        <v>259349</v>
      </c>
      <c r="G18" s="177">
        <v>0</v>
      </c>
      <c r="H18" s="422">
        <v>259349</v>
      </c>
      <c r="I18" s="423">
        <v>3470086</v>
      </c>
      <c r="J18" s="177">
        <v>2033468</v>
      </c>
      <c r="K18" s="177">
        <v>584625</v>
      </c>
      <c r="L18" s="177">
        <v>1448843</v>
      </c>
      <c r="M18" s="420">
        <v>1436617</v>
      </c>
      <c r="N18" s="433"/>
      <c r="O18" s="425">
        <v>21673513</v>
      </c>
    </row>
    <row r="19" spans="1:15" s="118" customFormat="1" ht="14.25" customHeight="1">
      <c r="A19" s="54" t="s">
        <v>358</v>
      </c>
      <c r="B19" s="419">
        <v>598380</v>
      </c>
      <c r="C19" s="155">
        <v>598380</v>
      </c>
      <c r="D19" s="177">
        <v>0</v>
      </c>
      <c r="E19" s="420">
        <v>0</v>
      </c>
      <c r="F19" s="421">
        <v>484861</v>
      </c>
      <c r="G19" s="177">
        <v>0</v>
      </c>
      <c r="H19" s="422">
        <v>484861</v>
      </c>
      <c r="I19" s="423">
        <v>5712521</v>
      </c>
      <c r="J19" s="177">
        <v>3125850</v>
      </c>
      <c r="K19" s="177">
        <v>916458</v>
      </c>
      <c r="L19" s="177">
        <v>2209391</v>
      </c>
      <c r="M19" s="420">
        <v>2586671</v>
      </c>
      <c r="N19" s="433"/>
      <c r="O19" s="425">
        <v>21787032</v>
      </c>
    </row>
    <row r="20" spans="1:15" s="118" customFormat="1" ht="14.25" customHeight="1">
      <c r="A20" s="54" t="s">
        <v>359</v>
      </c>
      <c r="B20" s="419">
        <v>415680</v>
      </c>
      <c r="C20" s="155">
        <v>415680</v>
      </c>
      <c r="D20" s="177">
        <v>0</v>
      </c>
      <c r="E20" s="420">
        <v>0</v>
      </c>
      <c r="F20" s="421">
        <v>242107</v>
      </c>
      <c r="G20" s="177">
        <v>0</v>
      </c>
      <c r="H20" s="422">
        <v>242107</v>
      </c>
      <c r="I20" s="423">
        <v>4174238</v>
      </c>
      <c r="J20" s="177">
        <v>2416035</v>
      </c>
      <c r="K20" s="177">
        <v>688284</v>
      </c>
      <c r="L20" s="177">
        <v>1727750</v>
      </c>
      <c r="M20" s="420">
        <v>1758203</v>
      </c>
      <c r="N20" s="433"/>
      <c r="O20" s="425">
        <v>21960606</v>
      </c>
    </row>
    <row r="21" spans="1:15" s="118" customFormat="1" ht="14.25" customHeight="1">
      <c r="A21" s="54" t="s">
        <v>360</v>
      </c>
      <c r="B21" s="419">
        <v>491925</v>
      </c>
      <c r="C21" s="155">
        <v>491925</v>
      </c>
      <c r="D21" s="177">
        <v>0</v>
      </c>
      <c r="E21" s="420">
        <v>0</v>
      </c>
      <c r="F21" s="421">
        <v>357301</v>
      </c>
      <c r="G21" s="177">
        <v>0</v>
      </c>
      <c r="H21" s="422">
        <v>357301</v>
      </c>
      <c r="I21" s="423">
        <v>5352796</v>
      </c>
      <c r="J21" s="177">
        <v>2984187</v>
      </c>
      <c r="K21" s="177">
        <v>872730</v>
      </c>
      <c r="L21" s="177">
        <v>2111457</v>
      </c>
      <c r="M21" s="420">
        <v>2368608</v>
      </c>
      <c r="N21" s="433"/>
      <c r="O21" s="425">
        <v>22095230</v>
      </c>
    </row>
    <row r="22" spans="1:15" s="118" customFormat="1" ht="14.25" customHeight="1">
      <c r="A22" s="54" t="s">
        <v>361</v>
      </c>
      <c r="B22" s="419">
        <v>354826</v>
      </c>
      <c r="C22" s="155">
        <v>354826</v>
      </c>
      <c r="D22" s="177">
        <v>0</v>
      </c>
      <c r="E22" s="420">
        <v>0</v>
      </c>
      <c r="F22" s="421">
        <v>592026</v>
      </c>
      <c r="G22" s="177">
        <v>1014</v>
      </c>
      <c r="H22" s="422">
        <v>591012</v>
      </c>
      <c r="I22" s="423">
        <v>5297893</v>
      </c>
      <c r="J22" s="177">
        <v>3082822</v>
      </c>
      <c r="K22" s="177">
        <v>851845</v>
      </c>
      <c r="L22" s="177">
        <v>2230976</v>
      </c>
      <c r="M22" s="420">
        <v>2215070</v>
      </c>
      <c r="N22" s="433"/>
      <c r="O22" s="425">
        <v>21858029</v>
      </c>
    </row>
    <row r="23" spans="1:15" s="118" customFormat="1" ht="14.25" customHeight="1">
      <c r="A23" s="54" t="s">
        <v>362</v>
      </c>
      <c r="B23" s="419">
        <v>799450</v>
      </c>
      <c r="C23" s="155">
        <v>669312</v>
      </c>
      <c r="D23" s="177">
        <v>130137</v>
      </c>
      <c r="E23" s="420">
        <v>0</v>
      </c>
      <c r="F23" s="421">
        <v>418360</v>
      </c>
      <c r="G23" s="177">
        <v>0</v>
      </c>
      <c r="H23" s="422">
        <v>418360</v>
      </c>
      <c r="I23" s="423">
        <v>5837489</v>
      </c>
      <c r="J23" s="177">
        <v>3344813</v>
      </c>
      <c r="K23" s="177">
        <v>883943</v>
      </c>
      <c r="L23" s="177">
        <v>2460869</v>
      </c>
      <c r="M23" s="420">
        <v>2492675</v>
      </c>
      <c r="N23" s="433"/>
      <c r="O23" s="425">
        <v>22239119</v>
      </c>
    </row>
    <row r="24" spans="1:15" s="118" customFormat="1" ht="14.25" customHeight="1">
      <c r="A24" s="54" t="s">
        <v>363</v>
      </c>
      <c r="B24" s="419">
        <v>470193</v>
      </c>
      <c r="C24" s="155">
        <v>470193</v>
      </c>
      <c r="D24" s="177">
        <v>0</v>
      </c>
      <c r="E24" s="420">
        <v>0</v>
      </c>
      <c r="F24" s="421">
        <v>363592</v>
      </c>
      <c r="G24" s="177">
        <v>0</v>
      </c>
      <c r="H24" s="422">
        <v>363592</v>
      </c>
      <c r="I24" s="423">
        <v>6071666</v>
      </c>
      <c r="J24" s="177">
        <v>3587482</v>
      </c>
      <c r="K24" s="177">
        <v>1085488</v>
      </c>
      <c r="L24" s="177">
        <v>2501993</v>
      </c>
      <c r="M24" s="420">
        <v>2484184</v>
      </c>
      <c r="N24" s="433"/>
      <c r="O24" s="425">
        <v>22345720</v>
      </c>
    </row>
    <row r="25" spans="1:15" s="118" customFormat="1" ht="14.25" customHeight="1">
      <c r="A25" s="54" t="s">
        <v>364</v>
      </c>
      <c r="B25" s="419">
        <v>416420</v>
      </c>
      <c r="C25" s="155">
        <v>416420</v>
      </c>
      <c r="D25" s="177">
        <v>0</v>
      </c>
      <c r="E25" s="420">
        <v>0</v>
      </c>
      <c r="F25" s="421">
        <v>593509</v>
      </c>
      <c r="G25" s="177">
        <v>0</v>
      </c>
      <c r="H25" s="422">
        <v>593509</v>
      </c>
      <c r="I25" s="423">
        <v>6093253</v>
      </c>
      <c r="J25" s="177">
        <v>3514538</v>
      </c>
      <c r="K25" s="177">
        <v>1118081</v>
      </c>
      <c r="L25" s="177">
        <v>2396457</v>
      </c>
      <c r="M25" s="420">
        <v>2578714</v>
      </c>
      <c r="N25" s="433"/>
      <c r="O25" s="425">
        <v>22168630</v>
      </c>
    </row>
    <row r="26" spans="1:15" s="118" customFormat="1" ht="14.25" customHeight="1">
      <c r="A26" s="54" t="s">
        <v>365</v>
      </c>
      <c r="B26" s="419">
        <v>517039</v>
      </c>
      <c r="C26" s="155">
        <v>517039</v>
      </c>
      <c r="D26" s="177">
        <v>0</v>
      </c>
      <c r="E26" s="420">
        <v>0</v>
      </c>
      <c r="F26" s="421">
        <v>359906</v>
      </c>
      <c r="G26" s="177">
        <v>0</v>
      </c>
      <c r="H26" s="422">
        <v>359906</v>
      </c>
      <c r="I26" s="423">
        <v>4404209</v>
      </c>
      <c r="J26" s="177">
        <v>2699198</v>
      </c>
      <c r="K26" s="177">
        <v>904315</v>
      </c>
      <c r="L26" s="177">
        <v>1794882</v>
      </c>
      <c r="M26" s="420">
        <v>1705010</v>
      </c>
      <c r="N26" s="433"/>
      <c r="O26" s="425">
        <v>22325763</v>
      </c>
    </row>
    <row r="27" spans="1:15" s="118" customFormat="1" ht="14.25" customHeight="1">
      <c r="A27" s="54" t="s">
        <v>366</v>
      </c>
      <c r="B27" s="419">
        <v>345325</v>
      </c>
      <c r="C27" s="155">
        <v>345325</v>
      </c>
      <c r="D27" s="177">
        <v>0</v>
      </c>
      <c r="E27" s="420">
        <v>0</v>
      </c>
      <c r="F27" s="421">
        <v>207073</v>
      </c>
      <c r="G27" s="177">
        <v>0</v>
      </c>
      <c r="H27" s="422">
        <v>207073</v>
      </c>
      <c r="I27" s="423">
        <v>3681673</v>
      </c>
      <c r="J27" s="177">
        <v>2253602</v>
      </c>
      <c r="K27" s="177">
        <v>597648</v>
      </c>
      <c r="L27" s="177">
        <v>1655953</v>
      </c>
      <c r="M27" s="420">
        <v>1428071</v>
      </c>
      <c r="N27" s="433"/>
      <c r="O27" s="425">
        <v>22464015</v>
      </c>
    </row>
    <row r="28" spans="1:15" s="118" customFormat="1" ht="14.25" customHeight="1">
      <c r="A28" s="54" t="s">
        <v>367</v>
      </c>
      <c r="B28" s="419">
        <v>697540</v>
      </c>
      <c r="C28" s="155">
        <v>697540</v>
      </c>
      <c r="D28" s="177">
        <v>0</v>
      </c>
      <c r="E28" s="420">
        <v>0</v>
      </c>
      <c r="F28" s="421">
        <v>596517</v>
      </c>
      <c r="G28" s="177">
        <v>0</v>
      </c>
      <c r="H28" s="422">
        <v>596517</v>
      </c>
      <c r="I28" s="423">
        <v>7623606</v>
      </c>
      <c r="J28" s="177">
        <v>4490632</v>
      </c>
      <c r="K28" s="177">
        <v>1290786</v>
      </c>
      <c r="L28" s="177">
        <v>3199845</v>
      </c>
      <c r="M28" s="420">
        <v>3132973</v>
      </c>
      <c r="N28" s="433"/>
      <c r="O28" s="425">
        <v>22565037</v>
      </c>
    </row>
    <row r="29" spans="1:15" s="118" customFormat="1" ht="14.25" customHeight="1">
      <c r="A29" s="54" t="s">
        <v>356</v>
      </c>
      <c r="B29" s="419">
        <v>562345</v>
      </c>
      <c r="C29" s="155">
        <v>562345</v>
      </c>
      <c r="D29" s="177">
        <v>0</v>
      </c>
      <c r="E29" s="420">
        <v>0</v>
      </c>
      <c r="F29" s="421">
        <v>379369</v>
      </c>
      <c r="G29" s="177">
        <v>50</v>
      </c>
      <c r="H29" s="422">
        <v>379318</v>
      </c>
      <c r="I29" s="423">
        <v>5039897</v>
      </c>
      <c r="J29" s="177">
        <v>2882825</v>
      </c>
      <c r="K29" s="177">
        <v>847418</v>
      </c>
      <c r="L29" s="177">
        <v>2035407</v>
      </c>
      <c r="M29" s="420">
        <v>2157071</v>
      </c>
      <c r="N29" s="433"/>
      <c r="O29" s="425">
        <v>22748014</v>
      </c>
    </row>
    <row r="30" spans="1:15" s="118" customFormat="1" ht="14.25" customHeight="1">
      <c r="A30" s="54" t="s">
        <v>357</v>
      </c>
      <c r="B30" s="419">
        <v>743331</v>
      </c>
      <c r="C30" s="155">
        <v>743331</v>
      </c>
      <c r="D30" s="177">
        <v>0</v>
      </c>
      <c r="E30" s="420">
        <v>0</v>
      </c>
      <c r="F30" s="421">
        <v>408273</v>
      </c>
      <c r="G30" s="177">
        <v>0</v>
      </c>
      <c r="H30" s="422">
        <v>408273</v>
      </c>
      <c r="I30" s="423">
        <v>6151572</v>
      </c>
      <c r="J30" s="177">
        <v>3491354</v>
      </c>
      <c r="K30" s="177">
        <v>1065193</v>
      </c>
      <c r="L30" s="177">
        <v>2426161</v>
      </c>
      <c r="M30" s="420">
        <v>2660217</v>
      </c>
      <c r="N30" s="433"/>
      <c r="O30" s="425">
        <v>23083072</v>
      </c>
    </row>
    <row r="31" spans="1:15" s="118" customFormat="1" ht="14.25" customHeight="1">
      <c r="A31" s="54" t="s">
        <v>358</v>
      </c>
      <c r="B31" s="419">
        <v>1140617</v>
      </c>
      <c r="C31" s="155">
        <v>1140617</v>
      </c>
      <c r="D31" s="177">
        <v>0</v>
      </c>
      <c r="E31" s="420">
        <v>0</v>
      </c>
      <c r="F31" s="421">
        <v>405602</v>
      </c>
      <c r="G31" s="177">
        <v>0</v>
      </c>
      <c r="H31" s="422">
        <v>405602</v>
      </c>
      <c r="I31" s="423">
        <v>8245348</v>
      </c>
      <c r="J31" s="177">
        <v>4663572</v>
      </c>
      <c r="K31" s="177">
        <v>1561106</v>
      </c>
      <c r="L31" s="177">
        <v>3102466</v>
      </c>
      <c r="M31" s="420">
        <v>3581776</v>
      </c>
      <c r="N31" s="433"/>
      <c r="O31" s="425">
        <v>23818087</v>
      </c>
    </row>
    <row r="32" spans="1:15" s="118" customFormat="1" ht="14.25" customHeight="1">
      <c r="A32" s="54" t="s">
        <v>359</v>
      </c>
      <c r="B32" s="419">
        <v>339226</v>
      </c>
      <c r="C32" s="155">
        <v>339226</v>
      </c>
      <c r="D32" s="177">
        <v>0</v>
      </c>
      <c r="E32" s="420">
        <v>0</v>
      </c>
      <c r="F32" s="421">
        <v>364956</v>
      </c>
      <c r="G32" s="177">
        <v>13</v>
      </c>
      <c r="H32" s="422">
        <v>364942</v>
      </c>
      <c r="I32" s="423">
        <v>4864903</v>
      </c>
      <c r="J32" s="177">
        <v>2996096</v>
      </c>
      <c r="K32" s="177">
        <v>915366</v>
      </c>
      <c r="L32" s="177">
        <v>2080729</v>
      </c>
      <c r="M32" s="420">
        <v>1868806</v>
      </c>
      <c r="N32" s="433"/>
      <c r="O32" s="425">
        <v>23792358</v>
      </c>
    </row>
    <row r="33" spans="1:15" s="118" customFormat="1" ht="14.25" customHeight="1">
      <c r="A33" s="54" t="s">
        <v>360</v>
      </c>
      <c r="B33" s="419">
        <v>345014</v>
      </c>
      <c r="C33" s="155">
        <v>345014</v>
      </c>
      <c r="D33" s="177">
        <v>0</v>
      </c>
      <c r="E33" s="420">
        <v>0</v>
      </c>
      <c r="F33" s="421">
        <v>307422</v>
      </c>
      <c r="G33" s="177">
        <v>0</v>
      </c>
      <c r="H33" s="422">
        <v>307422</v>
      </c>
      <c r="I33" s="423">
        <v>4725726</v>
      </c>
      <c r="J33" s="177">
        <v>2813250</v>
      </c>
      <c r="K33" s="177">
        <v>785735</v>
      </c>
      <c r="L33" s="177">
        <v>2027515</v>
      </c>
      <c r="M33" s="420">
        <v>1912476</v>
      </c>
      <c r="N33" s="433"/>
      <c r="O33" s="425">
        <v>23829949</v>
      </c>
    </row>
    <row r="34" spans="1:15" s="118" customFormat="1" ht="14.25" customHeight="1">
      <c r="A34" s="54" t="s">
        <v>361</v>
      </c>
      <c r="B34" s="419">
        <v>731357</v>
      </c>
      <c r="C34" s="155">
        <v>731357</v>
      </c>
      <c r="D34" s="177">
        <v>0</v>
      </c>
      <c r="E34" s="420">
        <v>0</v>
      </c>
      <c r="F34" s="421">
        <v>361251</v>
      </c>
      <c r="G34" s="177">
        <v>0</v>
      </c>
      <c r="H34" s="422">
        <v>361251</v>
      </c>
      <c r="I34" s="423">
        <v>7057162</v>
      </c>
      <c r="J34" s="177">
        <v>4298190</v>
      </c>
      <c r="K34" s="177">
        <v>1458407</v>
      </c>
      <c r="L34" s="177">
        <v>2839782</v>
      </c>
      <c r="M34" s="420">
        <v>2758972</v>
      </c>
      <c r="N34" s="433"/>
      <c r="O34" s="425">
        <v>24200055</v>
      </c>
    </row>
    <row r="35" spans="1:15" s="118" customFormat="1" ht="14.25" customHeight="1">
      <c r="A35" s="54" t="s">
        <v>362</v>
      </c>
      <c r="B35" s="419">
        <v>523230</v>
      </c>
      <c r="C35" s="155">
        <v>523230</v>
      </c>
      <c r="D35" s="177">
        <v>0</v>
      </c>
      <c r="E35" s="420">
        <v>0</v>
      </c>
      <c r="F35" s="421">
        <v>567892</v>
      </c>
      <c r="G35" s="177">
        <v>0</v>
      </c>
      <c r="H35" s="422">
        <v>567892</v>
      </c>
      <c r="I35" s="423">
        <v>6710691</v>
      </c>
      <c r="J35" s="177">
        <v>4078005</v>
      </c>
      <c r="K35" s="177">
        <v>1200725</v>
      </c>
      <c r="L35" s="177">
        <v>2877280</v>
      </c>
      <c r="M35" s="420">
        <v>2632686</v>
      </c>
      <c r="N35" s="433"/>
      <c r="O35" s="425">
        <v>24155393</v>
      </c>
    </row>
    <row r="36" spans="1:15" s="118" customFormat="1" ht="14.25" customHeight="1">
      <c r="A36" s="54" t="s">
        <v>363</v>
      </c>
      <c r="B36" s="419">
        <v>646721</v>
      </c>
      <c r="C36" s="155">
        <v>646721</v>
      </c>
      <c r="D36" s="177">
        <v>0</v>
      </c>
      <c r="E36" s="420">
        <v>0</v>
      </c>
      <c r="F36" s="421">
        <v>535270</v>
      </c>
      <c r="G36" s="177">
        <v>0</v>
      </c>
      <c r="H36" s="422">
        <v>535270</v>
      </c>
      <c r="I36" s="423">
        <v>7137317</v>
      </c>
      <c r="J36" s="177">
        <v>4242146</v>
      </c>
      <c r="K36" s="177">
        <v>1166077</v>
      </c>
      <c r="L36" s="177">
        <v>3076069</v>
      </c>
      <c r="M36" s="420">
        <v>2895170</v>
      </c>
      <c r="N36" s="433"/>
      <c r="O36" s="425">
        <v>24266844</v>
      </c>
    </row>
    <row r="37" spans="1:15" s="118" customFormat="1" ht="14.25" customHeight="1">
      <c r="A37" s="54" t="s">
        <v>364</v>
      </c>
      <c r="B37" s="419">
        <v>465183</v>
      </c>
      <c r="C37" s="155">
        <v>445167</v>
      </c>
      <c r="D37" s="177">
        <v>20016</v>
      </c>
      <c r="E37" s="420">
        <v>0</v>
      </c>
      <c r="F37" s="421">
        <v>693670</v>
      </c>
      <c r="G37" s="177">
        <v>0</v>
      </c>
      <c r="H37" s="422">
        <v>693670</v>
      </c>
      <c r="I37" s="423">
        <v>7164745</v>
      </c>
      <c r="J37" s="177">
        <v>4296027</v>
      </c>
      <c r="K37" s="177">
        <v>1079352</v>
      </c>
      <c r="L37" s="177">
        <v>3216674</v>
      </c>
      <c r="M37" s="420">
        <v>2868717</v>
      </c>
      <c r="N37" s="433"/>
      <c r="O37" s="425">
        <v>24038357</v>
      </c>
    </row>
    <row r="38" spans="1:15" s="118" customFormat="1" ht="14.25" customHeight="1">
      <c r="A38" s="54" t="s">
        <v>935</v>
      </c>
      <c r="B38" s="419">
        <v>744052</v>
      </c>
      <c r="C38" s="155">
        <v>663128</v>
      </c>
      <c r="D38" s="177">
        <v>80923</v>
      </c>
      <c r="E38" s="420">
        <v>0</v>
      </c>
      <c r="F38" s="421">
        <v>343611</v>
      </c>
      <c r="G38" s="177">
        <v>0</v>
      </c>
      <c r="H38" s="422">
        <v>343611</v>
      </c>
      <c r="I38" s="423">
        <v>6605509</v>
      </c>
      <c r="J38" s="177">
        <v>3935473</v>
      </c>
      <c r="K38" s="177">
        <v>1025686</v>
      </c>
      <c r="L38" s="177">
        <v>2909787</v>
      </c>
      <c r="M38" s="420">
        <v>2670035</v>
      </c>
      <c r="N38" s="433"/>
      <c r="O38" s="425">
        <v>24438798</v>
      </c>
    </row>
    <row r="39" spans="1:15" s="118" customFormat="1" ht="14.25" customHeight="1">
      <c r="A39" s="54" t="s">
        <v>366</v>
      </c>
      <c r="B39" s="419">
        <v>567855</v>
      </c>
      <c r="C39" s="155">
        <v>567855</v>
      </c>
      <c r="D39" s="177">
        <v>0</v>
      </c>
      <c r="E39" s="420">
        <v>0</v>
      </c>
      <c r="F39" s="421">
        <v>282141</v>
      </c>
      <c r="G39" s="177">
        <v>0</v>
      </c>
      <c r="H39" s="422">
        <v>282141</v>
      </c>
      <c r="I39" s="423">
        <v>6158256</v>
      </c>
      <c r="J39" s="177">
        <v>3889265</v>
      </c>
      <c r="K39" s="177">
        <v>1084818</v>
      </c>
      <c r="L39" s="177">
        <v>2804446</v>
      </c>
      <c r="M39" s="420">
        <v>2268991</v>
      </c>
      <c r="N39" s="433"/>
      <c r="O39" s="425">
        <v>24724511</v>
      </c>
    </row>
    <row r="40" spans="1:15" s="118" customFormat="1" ht="14.25" customHeight="1" thickBot="1">
      <c r="A40" s="58" t="s">
        <v>367</v>
      </c>
      <c r="B40" s="434">
        <v>630322</v>
      </c>
      <c r="C40" s="160">
        <v>630322</v>
      </c>
      <c r="D40" s="179">
        <v>0</v>
      </c>
      <c r="E40" s="435">
        <v>0</v>
      </c>
      <c r="F40" s="436">
        <v>514426</v>
      </c>
      <c r="G40" s="179">
        <v>6163</v>
      </c>
      <c r="H40" s="437">
        <v>508262</v>
      </c>
      <c r="I40" s="438">
        <v>6948173</v>
      </c>
      <c r="J40" s="179">
        <v>4214128</v>
      </c>
      <c r="K40" s="179">
        <v>1229034</v>
      </c>
      <c r="L40" s="179">
        <v>2985094</v>
      </c>
      <c r="M40" s="435">
        <v>2734045</v>
      </c>
      <c r="N40" s="433"/>
      <c r="O40" s="439">
        <v>24840408</v>
      </c>
    </row>
    <row r="41" s="29" customFormat="1" ht="13.5" customHeight="1">
      <c r="A41" s="69" t="s">
        <v>368</v>
      </c>
    </row>
    <row r="42" s="29" customFormat="1" ht="13.5" customHeight="1">
      <c r="A42" s="69" t="s">
        <v>369</v>
      </c>
    </row>
    <row r="43" s="29" customFormat="1" ht="13.5" customHeight="1">
      <c r="A43" s="69" t="s">
        <v>370</v>
      </c>
    </row>
    <row r="44" s="29" customFormat="1" ht="13.5" customHeight="1">
      <c r="A44" s="69" t="s">
        <v>371</v>
      </c>
    </row>
    <row r="45" s="29" customFormat="1" ht="13.5" customHeight="1">
      <c r="A45" s="69" t="s">
        <v>372</v>
      </c>
    </row>
    <row r="46" s="29" customFormat="1" ht="13.5" customHeight="1">
      <c r="A46" s="69" t="s">
        <v>373</v>
      </c>
    </row>
    <row r="47" s="29" customFormat="1" ht="13.5" customHeight="1">
      <c r="A47" s="69" t="s">
        <v>374</v>
      </c>
    </row>
    <row r="48" s="29" customFormat="1" ht="13.5" customHeight="1">
      <c r="A48" s="69" t="s">
        <v>374</v>
      </c>
    </row>
    <row r="49" spans="1:15" ht="17.25">
      <c r="A49" s="1286" t="s">
        <v>375</v>
      </c>
      <c r="B49" s="1286"/>
      <c r="C49" s="1286"/>
      <c r="D49" s="1286"/>
      <c r="E49" s="1286"/>
      <c r="F49" s="1286"/>
      <c r="G49" s="1286"/>
      <c r="H49" s="1286"/>
      <c r="I49" s="1286"/>
      <c r="J49" s="1286"/>
      <c r="K49" s="1286"/>
      <c r="L49" s="1286"/>
      <c r="M49" s="1286"/>
      <c r="N49" s="1286"/>
      <c r="O49" s="1286"/>
    </row>
    <row r="50" spans="1:15" ht="14.25">
      <c r="A50" s="1287" t="s">
        <v>376</v>
      </c>
      <c r="B50" s="1287"/>
      <c r="C50" s="1287"/>
      <c r="D50" s="1287"/>
      <c r="E50" s="1287"/>
      <c r="F50" s="1287"/>
      <c r="G50" s="1287"/>
      <c r="H50" s="1287"/>
      <c r="I50" s="1287"/>
      <c r="J50" s="1287"/>
      <c r="K50" s="1287"/>
      <c r="L50" s="1287"/>
      <c r="M50" s="1287"/>
      <c r="N50" s="1287"/>
      <c r="O50" s="1287"/>
    </row>
    <row r="51" spans="1:15" ht="14.25">
      <c r="A51" s="3"/>
      <c r="B51" s="3"/>
      <c r="C51" s="3"/>
      <c r="D51" s="3"/>
      <c r="E51" s="3"/>
      <c r="F51" s="3"/>
      <c r="G51" s="3"/>
      <c r="H51" s="3"/>
      <c r="I51" s="3"/>
      <c r="J51" s="3"/>
      <c r="K51" s="3"/>
      <c r="L51" s="3"/>
      <c r="M51" s="3"/>
      <c r="N51" s="3"/>
      <c r="O51" s="3"/>
    </row>
    <row r="52" spans="1:15" ht="14.25" thickBot="1">
      <c r="A52" s="2" t="s">
        <v>44</v>
      </c>
      <c r="D52" s="4"/>
      <c r="E52" s="4"/>
      <c r="F52" s="4"/>
      <c r="G52" s="4"/>
      <c r="H52" s="4"/>
      <c r="O52" s="2" t="s">
        <v>377</v>
      </c>
    </row>
    <row r="53" spans="1:15" s="12" customFormat="1" ht="13.5" customHeight="1">
      <c r="A53" s="318"/>
      <c r="B53" s="1288" t="s">
        <v>46</v>
      </c>
      <c r="C53" s="6"/>
      <c r="D53" s="440"/>
      <c r="E53" s="6"/>
      <c r="F53" s="1291" t="s">
        <v>47</v>
      </c>
      <c r="G53" s="190"/>
      <c r="H53" s="190"/>
      <c r="I53" s="1309" t="s">
        <v>48</v>
      </c>
      <c r="J53" s="10"/>
      <c r="K53" s="10"/>
      <c r="L53" s="10"/>
      <c r="M53" s="11"/>
      <c r="N53" s="242"/>
      <c r="O53" s="1297" t="s">
        <v>49</v>
      </c>
    </row>
    <row r="54" spans="1:15" s="12" customFormat="1" ht="13.5" customHeight="1">
      <c r="A54" s="319"/>
      <c r="B54" s="1289"/>
      <c r="C54" s="1301" t="s">
        <v>51</v>
      </c>
      <c r="D54" s="1384" t="s">
        <v>378</v>
      </c>
      <c r="E54" s="1303" t="s">
        <v>379</v>
      </c>
      <c r="F54" s="1292"/>
      <c r="G54" s="1301" t="s">
        <v>54</v>
      </c>
      <c r="H54" s="1284" t="s">
        <v>55</v>
      </c>
      <c r="I54" s="1295"/>
      <c r="J54" s="1282" t="s">
        <v>56</v>
      </c>
      <c r="K54" s="15"/>
      <c r="L54" s="73"/>
      <c r="M54" s="1284" t="s">
        <v>57</v>
      </c>
      <c r="N54" s="193"/>
      <c r="O54" s="1298"/>
    </row>
    <row r="55" spans="1:15" s="12" customFormat="1" ht="27.75" customHeight="1" thickBot="1">
      <c r="A55" s="441"/>
      <c r="B55" s="1388"/>
      <c r="C55" s="1354"/>
      <c r="D55" s="1385"/>
      <c r="E55" s="1386"/>
      <c r="F55" s="1310"/>
      <c r="G55" s="1357"/>
      <c r="H55" s="1387"/>
      <c r="I55" s="1296"/>
      <c r="J55" s="1283"/>
      <c r="K55" s="320" t="s">
        <v>58</v>
      </c>
      <c r="L55" s="75" t="s">
        <v>59</v>
      </c>
      <c r="M55" s="1285"/>
      <c r="N55" s="442"/>
      <c r="O55" s="1356"/>
    </row>
    <row r="56" spans="1:15" s="27" customFormat="1" ht="14.25" customHeight="1" thickTop="1">
      <c r="A56" s="76"/>
      <c r="B56" s="20" t="s">
        <v>60</v>
      </c>
      <c r="C56" s="22" t="s">
        <v>60</v>
      </c>
      <c r="D56" s="21" t="s">
        <v>60</v>
      </c>
      <c r="E56" s="21" t="s">
        <v>60</v>
      </c>
      <c r="F56" s="443" t="s">
        <v>60</v>
      </c>
      <c r="G56" s="20" t="s">
        <v>60</v>
      </c>
      <c r="H56" s="24" t="s">
        <v>60</v>
      </c>
      <c r="I56" s="20" t="s">
        <v>60</v>
      </c>
      <c r="J56" s="22" t="s">
        <v>60</v>
      </c>
      <c r="K56" s="22" t="s">
        <v>60</v>
      </c>
      <c r="L56" s="22" t="s">
        <v>60</v>
      </c>
      <c r="M56" s="24" t="s">
        <v>60</v>
      </c>
      <c r="N56" s="444"/>
      <c r="O56" s="412" t="s">
        <v>61</v>
      </c>
    </row>
    <row r="57" spans="1:15" s="118" customFormat="1" ht="14.25" customHeight="1">
      <c r="A57" s="28"/>
      <c r="B57" s="29"/>
      <c r="C57" s="30"/>
      <c r="D57" s="414"/>
      <c r="E57" s="32"/>
      <c r="F57" s="31"/>
      <c r="G57" s="30"/>
      <c r="H57" s="418"/>
      <c r="I57" s="29"/>
      <c r="J57" s="30"/>
      <c r="K57" s="32"/>
      <c r="L57" s="32"/>
      <c r="M57" s="33"/>
      <c r="N57" s="34"/>
      <c r="O57" s="418"/>
    </row>
    <row r="58" spans="1:15" s="118" customFormat="1" ht="14.25" customHeight="1">
      <c r="A58" s="35" t="s">
        <v>62</v>
      </c>
      <c r="B58" s="419">
        <v>7014</v>
      </c>
      <c r="C58" s="155">
        <v>7014</v>
      </c>
      <c r="D58" s="155">
        <v>0</v>
      </c>
      <c r="E58" s="178">
        <v>0</v>
      </c>
      <c r="F58" s="445">
        <v>3895</v>
      </c>
      <c r="G58" s="155">
        <v>385</v>
      </c>
      <c r="H58" s="178">
        <v>3510</v>
      </c>
      <c r="I58" s="446">
        <v>1577294</v>
      </c>
      <c r="J58" s="155">
        <v>1020896</v>
      </c>
      <c r="K58" s="155">
        <v>268733</v>
      </c>
      <c r="L58" s="155">
        <v>752163</v>
      </c>
      <c r="M58" s="178">
        <v>556398</v>
      </c>
      <c r="N58" s="424"/>
      <c r="O58" s="447">
        <v>181</v>
      </c>
    </row>
    <row r="59" spans="1:15" s="118" customFormat="1" ht="14.25" customHeight="1">
      <c r="A59" s="35" t="s">
        <v>63</v>
      </c>
      <c r="B59" s="419">
        <v>7787</v>
      </c>
      <c r="C59" s="155">
        <v>7686</v>
      </c>
      <c r="D59" s="155">
        <v>98</v>
      </c>
      <c r="E59" s="178">
        <v>3</v>
      </c>
      <c r="F59" s="445">
        <v>4269</v>
      </c>
      <c r="G59" s="155">
        <v>59</v>
      </c>
      <c r="H59" s="178">
        <v>4210</v>
      </c>
      <c r="I59" s="446">
        <v>1910637</v>
      </c>
      <c r="J59" s="155">
        <v>1248724</v>
      </c>
      <c r="K59" s="155">
        <v>309323</v>
      </c>
      <c r="L59" s="155">
        <v>939401</v>
      </c>
      <c r="M59" s="178">
        <v>661913</v>
      </c>
      <c r="N59" s="424"/>
      <c r="O59" s="447">
        <v>204</v>
      </c>
    </row>
    <row r="60" spans="1:15" s="118" customFormat="1" ht="14.25" customHeight="1">
      <c r="A60" s="35" t="s">
        <v>64</v>
      </c>
      <c r="B60" s="419">
        <v>10704</v>
      </c>
      <c r="C60" s="155">
        <v>10299</v>
      </c>
      <c r="D60" s="155">
        <v>394</v>
      </c>
      <c r="E60" s="178">
        <v>11</v>
      </c>
      <c r="F60" s="445">
        <v>5180</v>
      </c>
      <c r="G60" s="155">
        <v>160</v>
      </c>
      <c r="H60" s="178">
        <v>5020</v>
      </c>
      <c r="I60" s="446">
        <v>2269220</v>
      </c>
      <c r="J60" s="155">
        <v>1503484</v>
      </c>
      <c r="K60" s="155">
        <v>361894</v>
      </c>
      <c r="L60" s="155">
        <v>1141590</v>
      </c>
      <c r="M60" s="178">
        <v>765736</v>
      </c>
      <c r="N60" s="424"/>
      <c r="O60" s="447">
        <v>223</v>
      </c>
    </row>
    <row r="61" spans="1:15" s="118" customFormat="1" ht="14.25" customHeight="1">
      <c r="A61" s="35" t="s">
        <v>65</v>
      </c>
      <c r="B61" s="419">
        <v>11633</v>
      </c>
      <c r="C61" s="155">
        <v>11513</v>
      </c>
      <c r="D61" s="155">
        <v>120</v>
      </c>
      <c r="E61" s="178">
        <v>0</v>
      </c>
      <c r="F61" s="445">
        <v>6335</v>
      </c>
      <c r="G61" s="155">
        <v>63</v>
      </c>
      <c r="H61" s="178">
        <v>6272</v>
      </c>
      <c r="I61" s="446">
        <v>2403820</v>
      </c>
      <c r="J61" s="155">
        <v>1576071</v>
      </c>
      <c r="K61" s="155">
        <v>346933</v>
      </c>
      <c r="L61" s="155">
        <v>1229138</v>
      </c>
      <c r="M61" s="178">
        <v>827749</v>
      </c>
      <c r="N61" s="424"/>
      <c r="O61" s="447">
        <v>250</v>
      </c>
    </row>
    <row r="62" spans="1:15" s="118" customFormat="1" ht="14.25" customHeight="1">
      <c r="A62" s="45" t="s">
        <v>840</v>
      </c>
      <c r="B62" s="426">
        <v>14423</v>
      </c>
      <c r="C62" s="427">
        <v>14198</v>
      </c>
      <c r="D62" s="427">
        <v>225</v>
      </c>
      <c r="E62" s="448">
        <v>0</v>
      </c>
      <c r="F62" s="449">
        <v>6534</v>
      </c>
      <c r="G62" s="427">
        <v>175</v>
      </c>
      <c r="H62" s="448">
        <v>6359</v>
      </c>
      <c r="I62" s="450">
        <v>2897409</v>
      </c>
      <c r="J62" s="427">
        <v>1924975</v>
      </c>
      <c r="K62" s="427">
        <v>469628</v>
      </c>
      <c r="L62" s="427">
        <v>1455347</v>
      </c>
      <c r="M62" s="448">
        <v>972434</v>
      </c>
      <c r="N62" s="424"/>
      <c r="O62" s="451">
        <v>295</v>
      </c>
    </row>
    <row r="63" spans="1:15" s="118" customFormat="1" ht="14.25" customHeight="1">
      <c r="A63" s="28"/>
      <c r="B63" s="419"/>
      <c r="C63" s="155"/>
      <c r="D63" s="155"/>
      <c r="E63" s="178"/>
      <c r="F63" s="445"/>
      <c r="G63" s="155"/>
      <c r="H63" s="178"/>
      <c r="I63" s="446"/>
      <c r="J63" s="155"/>
      <c r="K63" s="155"/>
      <c r="L63" s="155"/>
      <c r="M63" s="178"/>
      <c r="N63" s="424"/>
      <c r="O63" s="447"/>
    </row>
    <row r="64" spans="1:15" s="118" customFormat="1" ht="14.25" customHeight="1">
      <c r="A64" s="54" t="s">
        <v>66</v>
      </c>
      <c r="B64" s="419">
        <v>959</v>
      </c>
      <c r="C64" s="155">
        <v>949</v>
      </c>
      <c r="D64" s="155">
        <v>0</v>
      </c>
      <c r="E64" s="178">
        <v>10</v>
      </c>
      <c r="F64" s="445">
        <v>617</v>
      </c>
      <c r="G64" s="155">
        <v>0</v>
      </c>
      <c r="H64" s="178">
        <v>617</v>
      </c>
      <c r="I64" s="446">
        <v>220879</v>
      </c>
      <c r="J64" s="155">
        <v>145814</v>
      </c>
      <c r="K64" s="155">
        <v>31759</v>
      </c>
      <c r="L64" s="155">
        <v>114055</v>
      </c>
      <c r="M64" s="178">
        <v>75065</v>
      </c>
      <c r="N64" s="433"/>
      <c r="O64" s="447">
        <v>223</v>
      </c>
    </row>
    <row r="65" spans="1:15" s="118" customFormat="1" ht="14.25" customHeight="1">
      <c r="A65" s="54" t="s">
        <v>67</v>
      </c>
      <c r="B65" s="419">
        <v>845</v>
      </c>
      <c r="C65" s="155">
        <v>845</v>
      </c>
      <c r="D65" s="155">
        <v>0</v>
      </c>
      <c r="E65" s="178">
        <v>0</v>
      </c>
      <c r="F65" s="445">
        <v>503</v>
      </c>
      <c r="G65" s="155">
        <v>19</v>
      </c>
      <c r="H65" s="178">
        <v>484</v>
      </c>
      <c r="I65" s="446">
        <v>187365</v>
      </c>
      <c r="J65" s="155">
        <v>123128</v>
      </c>
      <c r="K65" s="155">
        <v>27859</v>
      </c>
      <c r="L65" s="155">
        <v>95269</v>
      </c>
      <c r="M65" s="178">
        <v>64237</v>
      </c>
      <c r="N65" s="433"/>
      <c r="O65" s="447">
        <v>223</v>
      </c>
    </row>
    <row r="66" spans="1:15" s="118" customFormat="1" ht="14.25" customHeight="1">
      <c r="A66" s="54" t="s">
        <v>68</v>
      </c>
      <c r="B66" s="419">
        <v>1038</v>
      </c>
      <c r="C66" s="155">
        <v>1038</v>
      </c>
      <c r="D66" s="155">
        <v>0</v>
      </c>
      <c r="E66" s="178">
        <v>0</v>
      </c>
      <c r="F66" s="445">
        <v>464</v>
      </c>
      <c r="G66" s="155">
        <v>0</v>
      </c>
      <c r="H66" s="178">
        <v>464</v>
      </c>
      <c r="I66" s="446">
        <v>177241</v>
      </c>
      <c r="J66" s="155">
        <v>115890</v>
      </c>
      <c r="K66" s="155">
        <v>24584</v>
      </c>
      <c r="L66" s="155">
        <v>91306</v>
      </c>
      <c r="M66" s="178">
        <v>61351</v>
      </c>
      <c r="N66" s="433"/>
      <c r="O66" s="447">
        <v>225</v>
      </c>
    </row>
    <row r="67" spans="1:15" s="118" customFormat="1" ht="14.25" customHeight="1">
      <c r="A67" s="54" t="s">
        <v>69</v>
      </c>
      <c r="B67" s="419">
        <v>1219</v>
      </c>
      <c r="C67" s="155">
        <v>1219</v>
      </c>
      <c r="D67" s="155">
        <v>0</v>
      </c>
      <c r="E67" s="178">
        <v>0</v>
      </c>
      <c r="F67" s="445">
        <v>605</v>
      </c>
      <c r="G67" s="155">
        <v>0</v>
      </c>
      <c r="H67" s="178">
        <v>605</v>
      </c>
      <c r="I67" s="446">
        <v>217132</v>
      </c>
      <c r="J67" s="155">
        <v>141278</v>
      </c>
      <c r="K67" s="155">
        <v>30513</v>
      </c>
      <c r="L67" s="155">
        <v>110765</v>
      </c>
      <c r="M67" s="178">
        <v>75854</v>
      </c>
      <c r="N67" s="433"/>
      <c r="O67" s="447">
        <v>228</v>
      </c>
    </row>
    <row r="68" spans="1:15" s="118" customFormat="1" ht="14.25" customHeight="1">
      <c r="A68" s="54" t="s">
        <v>70</v>
      </c>
      <c r="B68" s="419">
        <v>786</v>
      </c>
      <c r="C68" s="155">
        <v>786</v>
      </c>
      <c r="D68" s="155">
        <v>0</v>
      </c>
      <c r="E68" s="178">
        <v>0</v>
      </c>
      <c r="F68" s="445">
        <v>539</v>
      </c>
      <c r="G68" s="155">
        <v>0</v>
      </c>
      <c r="H68" s="178">
        <v>539</v>
      </c>
      <c r="I68" s="446">
        <v>182753</v>
      </c>
      <c r="J68" s="155">
        <v>119539</v>
      </c>
      <c r="K68" s="155">
        <v>25713</v>
      </c>
      <c r="L68" s="155">
        <v>93826</v>
      </c>
      <c r="M68" s="178">
        <v>63214</v>
      </c>
      <c r="N68" s="433"/>
      <c r="O68" s="447">
        <v>231</v>
      </c>
    </row>
    <row r="69" spans="1:15" s="118" customFormat="1" ht="14.25" customHeight="1">
      <c r="A69" s="54" t="s">
        <v>71</v>
      </c>
      <c r="B69" s="419">
        <v>859</v>
      </c>
      <c r="C69" s="155">
        <v>859</v>
      </c>
      <c r="D69" s="155">
        <v>0</v>
      </c>
      <c r="E69" s="178">
        <v>0</v>
      </c>
      <c r="F69" s="445">
        <v>609</v>
      </c>
      <c r="G69" s="155">
        <v>0</v>
      </c>
      <c r="H69" s="178">
        <v>609</v>
      </c>
      <c r="I69" s="446">
        <v>206388</v>
      </c>
      <c r="J69" s="155">
        <v>134206</v>
      </c>
      <c r="K69" s="155">
        <v>29114</v>
      </c>
      <c r="L69" s="155">
        <v>105092</v>
      </c>
      <c r="M69" s="178">
        <v>72182</v>
      </c>
      <c r="N69" s="433"/>
      <c r="O69" s="447">
        <v>235</v>
      </c>
    </row>
    <row r="70" spans="1:15" s="118" customFormat="1" ht="14.25" customHeight="1">
      <c r="A70" s="54" t="s">
        <v>72</v>
      </c>
      <c r="B70" s="419">
        <v>995</v>
      </c>
      <c r="C70" s="155">
        <v>995</v>
      </c>
      <c r="D70" s="155">
        <v>0</v>
      </c>
      <c r="E70" s="178">
        <v>0</v>
      </c>
      <c r="F70" s="445">
        <v>504</v>
      </c>
      <c r="G70" s="155">
        <v>44</v>
      </c>
      <c r="H70" s="178">
        <v>460</v>
      </c>
      <c r="I70" s="446">
        <v>197972</v>
      </c>
      <c r="J70" s="155">
        <v>129972</v>
      </c>
      <c r="K70" s="155">
        <v>28191</v>
      </c>
      <c r="L70" s="155">
        <v>101781</v>
      </c>
      <c r="M70" s="178">
        <v>68000</v>
      </c>
      <c r="N70" s="433"/>
      <c r="O70" s="447">
        <v>238</v>
      </c>
    </row>
    <row r="71" spans="1:15" s="118" customFormat="1" ht="14.25" customHeight="1">
      <c r="A71" s="54" t="s">
        <v>73</v>
      </c>
      <c r="B71" s="419">
        <v>1115</v>
      </c>
      <c r="C71" s="155">
        <v>995</v>
      </c>
      <c r="D71" s="155">
        <v>120</v>
      </c>
      <c r="E71" s="178">
        <v>0</v>
      </c>
      <c r="F71" s="445">
        <v>501</v>
      </c>
      <c r="G71" s="155">
        <v>0</v>
      </c>
      <c r="H71" s="178">
        <v>501</v>
      </c>
      <c r="I71" s="446">
        <v>199399</v>
      </c>
      <c r="J71" s="155">
        <v>130902</v>
      </c>
      <c r="K71" s="155">
        <v>28454</v>
      </c>
      <c r="L71" s="155">
        <v>102448</v>
      </c>
      <c r="M71" s="178">
        <v>68497</v>
      </c>
      <c r="N71" s="433"/>
      <c r="O71" s="447">
        <v>238</v>
      </c>
    </row>
    <row r="72" spans="1:15" s="118" customFormat="1" ht="14.25" customHeight="1">
      <c r="A72" s="54" t="s">
        <v>74</v>
      </c>
      <c r="B72" s="419">
        <v>805</v>
      </c>
      <c r="C72" s="155">
        <v>805</v>
      </c>
      <c r="D72" s="155">
        <v>0</v>
      </c>
      <c r="E72" s="178">
        <v>0</v>
      </c>
      <c r="F72" s="445">
        <v>515</v>
      </c>
      <c r="G72" s="155">
        <v>0</v>
      </c>
      <c r="H72" s="178">
        <v>515</v>
      </c>
      <c r="I72" s="446">
        <v>194937</v>
      </c>
      <c r="J72" s="155">
        <v>127910</v>
      </c>
      <c r="K72" s="155">
        <v>28733</v>
      </c>
      <c r="L72" s="155">
        <v>99177</v>
      </c>
      <c r="M72" s="178">
        <v>67027</v>
      </c>
      <c r="N72" s="433"/>
      <c r="O72" s="447">
        <v>242</v>
      </c>
    </row>
    <row r="73" spans="1:15" s="118" customFormat="1" ht="14.25" customHeight="1">
      <c r="A73" s="54" t="s">
        <v>75</v>
      </c>
      <c r="B73" s="419">
        <v>1116</v>
      </c>
      <c r="C73" s="155">
        <v>1116</v>
      </c>
      <c r="D73" s="155">
        <v>0</v>
      </c>
      <c r="E73" s="178">
        <v>0</v>
      </c>
      <c r="F73" s="445">
        <v>517</v>
      </c>
      <c r="G73" s="155">
        <v>0</v>
      </c>
      <c r="H73" s="178">
        <v>517</v>
      </c>
      <c r="I73" s="446">
        <v>221583</v>
      </c>
      <c r="J73" s="155">
        <v>146122</v>
      </c>
      <c r="K73" s="155">
        <v>32385</v>
      </c>
      <c r="L73" s="155">
        <v>113737</v>
      </c>
      <c r="M73" s="178">
        <v>75461</v>
      </c>
      <c r="N73" s="433"/>
      <c r="O73" s="447">
        <v>243</v>
      </c>
    </row>
    <row r="74" spans="1:15" s="118" customFormat="1" ht="14.25" customHeight="1">
      <c r="A74" s="54" t="s">
        <v>76</v>
      </c>
      <c r="B74" s="419">
        <v>842</v>
      </c>
      <c r="C74" s="155">
        <v>842</v>
      </c>
      <c r="D74" s="155">
        <v>0</v>
      </c>
      <c r="E74" s="178">
        <v>0</v>
      </c>
      <c r="F74" s="445">
        <v>496</v>
      </c>
      <c r="G74" s="155">
        <v>0</v>
      </c>
      <c r="H74" s="178">
        <v>496</v>
      </c>
      <c r="I74" s="446">
        <v>194082</v>
      </c>
      <c r="J74" s="155">
        <v>127582</v>
      </c>
      <c r="K74" s="155">
        <v>28059</v>
      </c>
      <c r="L74" s="155">
        <v>99523</v>
      </c>
      <c r="M74" s="178">
        <v>66500</v>
      </c>
      <c r="N74" s="433"/>
      <c r="O74" s="447">
        <v>246</v>
      </c>
    </row>
    <row r="75" spans="1:15" s="118" customFormat="1" ht="14.25" customHeight="1">
      <c r="A75" s="54" t="s">
        <v>77</v>
      </c>
      <c r="B75" s="419">
        <v>800</v>
      </c>
      <c r="C75" s="155">
        <v>800</v>
      </c>
      <c r="D75" s="155">
        <v>0</v>
      </c>
      <c r="E75" s="178">
        <v>0</v>
      </c>
      <c r="F75" s="445">
        <v>484</v>
      </c>
      <c r="G75" s="155">
        <v>0</v>
      </c>
      <c r="H75" s="178">
        <v>484</v>
      </c>
      <c r="I75" s="446">
        <v>189272</v>
      </c>
      <c r="J75" s="155">
        <v>124026</v>
      </c>
      <c r="K75" s="155">
        <v>28042</v>
      </c>
      <c r="L75" s="155">
        <v>95984</v>
      </c>
      <c r="M75" s="178">
        <v>65246</v>
      </c>
      <c r="N75" s="433"/>
      <c r="O75" s="447">
        <v>246</v>
      </c>
    </row>
    <row r="76" spans="1:15" s="118" customFormat="1" ht="14.25" customHeight="1">
      <c r="A76" s="54" t="s">
        <v>78</v>
      </c>
      <c r="B76" s="419">
        <v>1213</v>
      </c>
      <c r="C76" s="155">
        <v>1213</v>
      </c>
      <c r="D76" s="155">
        <v>0</v>
      </c>
      <c r="E76" s="178">
        <v>0</v>
      </c>
      <c r="F76" s="445">
        <v>598</v>
      </c>
      <c r="G76" s="155">
        <v>0</v>
      </c>
      <c r="H76" s="178">
        <v>598</v>
      </c>
      <c r="I76" s="446">
        <v>235696</v>
      </c>
      <c r="J76" s="155">
        <v>155516</v>
      </c>
      <c r="K76" s="155">
        <v>35286</v>
      </c>
      <c r="L76" s="155">
        <v>120230</v>
      </c>
      <c r="M76" s="178">
        <v>80180</v>
      </c>
      <c r="N76" s="433"/>
      <c r="O76" s="447">
        <v>250</v>
      </c>
    </row>
    <row r="77" spans="1:15" s="118" customFormat="1" ht="14.25" customHeight="1">
      <c r="A77" s="54" t="s">
        <v>67</v>
      </c>
      <c r="B77" s="419">
        <v>775</v>
      </c>
      <c r="C77" s="155">
        <v>775</v>
      </c>
      <c r="D77" s="155">
        <v>0</v>
      </c>
      <c r="E77" s="178">
        <v>0</v>
      </c>
      <c r="F77" s="445">
        <v>548</v>
      </c>
      <c r="G77" s="155">
        <v>31</v>
      </c>
      <c r="H77" s="178">
        <v>517</v>
      </c>
      <c r="I77" s="446">
        <v>205470</v>
      </c>
      <c r="J77" s="155">
        <v>135165</v>
      </c>
      <c r="K77" s="155">
        <v>30936</v>
      </c>
      <c r="L77" s="155">
        <v>104229</v>
      </c>
      <c r="M77" s="178">
        <v>70305</v>
      </c>
      <c r="N77" s="433"/>
      <c r="O77" s="447">
        <v>253</v>
      </c>
    </row>
    <row r="78" spans="1:15" s="118" customFormat="1" ht="14.25" customHeight="1">
      <c r="A78" s="54" t="s">
        <v>68</v>
      </c>
      <c r="B78" s="419">
        <v>1098</v>
      </c>
      <c r="C78" s="155">
        <v>1098</v>
      </c>
      <c r="D78" s="155">
        <v>0</v>
      </c>
      <c r="E78" s="178">
        <v>0</v>
      </c>
      <c r="F78" s="445">
        <v>551</v>
      </c>
      <c r="G78" s="155">
        <v>0</v>
      </c>
      <c r="H78" s="178">
        <v>551</v>
      </c>
      <c r="I78" s="446">
        <v>223391</v>
      </c>
      <c r="J78" s="155">
        <v>148710</v>
      </c>
      <c r="K78" s="155">
        <v>34343</v>
      </c>
      <c r="L78" s="155">
        <v>114367</v>
      </c>
      <c r="M78" s="178">
        <v>74681</v>
      </c>
      <c r="N78" s="433"/>
      <c r="O78" s="447">
        <v>256</v>
      </c>
    </row>
    <row r="79" spans="1:15" s="118" customFormat="1" ht="14.25" customHeight="1">
      <c r="A79" s="54" t="s">
        <v>69</v>
      </c>
      <c r="B79" s="419">
        <v>1213</v>
      </c>
      <c r="C79" s="155">
        <v>1213</v>
      </c>
      <c r="D79" s="155">
        <v>0</v>
      </c>
      <c r="E79" s="178">
        <v>0</v>
      </c>
      <c r="F79" s="445">
        <v>528</v>
      </c>
      <c r="G79" s="155">
        <v>0</v>
      </c>
      <c r="H79" s="178">
        <v>528</v>
      </c>
      <c r="I79" s="446">
        <v>255867</v>
      </c>
      <c r="J79" s="155">
        <v>171703</v>
      </c>
      <c r="K79" s="155">
        <v>42583</v>
      </c>
      <c r="L79" s="155">
        <v>129120</v>
      </c>
      <c r="M79" s="178">
        <v>84164</v>
      </c>
      <c r="N79" s="433"/>
      <c r="O79" s="447">
        <v>258</v>
      </c>
    </row>
    <row r="80" spans="1:15" s="118" customFormat="1" ht="14.25" customHeight="1">
      <c r="A80" s="54" t="s">
        <v>70</v>
      </c>
      <c r="B80" s="419">
        <v>1010</v>
      </c>
      <c r="C80" s="155">
        <v>1010</v>
      </c>
      <c r="D80" s="155">
        <v>0</v>
      </c>
      <c r="E80" s="178">
        <v>0</v>
      </c>
      <c r="F80" s="445">
        <v>498</v>
      </c>
      <c r="G80" s="155">
        <v>43</v>
      </c>
      <c r="H80" s="178">
        <v>455</v>
      </c>
      <c r="I80" s="446">
        <v>225040</v>
      </c>
      <c r="J80" s="155">
        <v>150645</v>
      </c>
      <c r="K80" s="155">
        <v>38430</v>
      </c>
      <c r="L80" s="155">
        <v>112215</v>
      </c>
      <c r="M80" s="178">
        <v>74395</v>
      </c>
      <c r="N80" s="433"/>
      <c r="O80" s="447">
        <v>259</v>
      </c>
    </row>
    <row r="81" spans="1:15" s="118" customFormat="1" ht="14.25" customHeight="1">
      <c r="A81" s="54" t="s">
        <v>71</v>
      </c>
      <c r="B81" s="419">
        <v>1169</v>
      </c>
      <c r="C81" s="155">
        <v>1169</v>
      </c>
      <c r="D81" s="155">
        <v>0</v>
      </c>
      <c r="E81" s="178">
        <v>0</v>
      </c>
      <c r="F81" s="445">
        <v>472</v>
      </c>
      <c r="G81" s="155">
        <v>0</v>
      </c>
      <c r="H81" s="178">
        <v>472</v>
      </c>
      <c r="I81" s="446">
        <v>249016</v>
      </c>
      <c r="J81" s="155">
        <v>166594</v>
      </c>
      <c r="K81" s="155">
        <v>41565</v>
      </c>
      <c r="L81" s="155">
        <v>125029</v>
      </c>
      <c r="M81" s="178">
        <v>82422</v>
      </c>
      <c r="N81" s="433"/>
      <c r="O81" s="447">
        <v>259</v>
      </c>
    </row>
    <row r="82" spans="1:15" s="118" customFormat="1" ht="14.25" customHeight="1">
      <c r="A82" s="54" t="s">
        <v>72</v>
      </c>
      <c r="B82" s="419">
        <v>1186</v>
      </c>
      <c r="C82" s="155">
        <v>1186</v>
      </c>
      <c r="D82" s="155">
        <v>0</v>
      </c>
      <c r="E82" s="178">
        <v>0</v>
      </c>
      <c r="F82" s="445">
        <v>430</v>
      </c>
      <c r="G82" s="155">
        <v>0</v>
      </c>
      <c r="H82" s="178">
        <v>430</v>
      </c>
      <c r="I82" s="446">
        <v>232163</v>
      </c>
      <c r="J82" s="155">
        <v>154762</v>
      </c>
      <c r="K82" s="155">
        <v>38165</v>
      </c>
      <c r="L82" s="155">
        <v>116597</v>
      </c>
      <c r="M82" s="178">
        <v>77401</v>
      </c>
      <c r="N82" s="433"/>
      <c r="O82" s="447">
        <v>272</v>
      </c>
    </row>
    <row r="83" spans="1:15" s="118" customFormat="1" ht="14.25" customHeight="1">
      <c r="A83" s="54" t="s">
        <v>73</v>
      </c>
      <c r="B83" s="419">
        <v>1482</v>
      </c>
      <c r="C83" s="155">
        <v>1482</v>
      </c>
      <c r="D83" s="155">
        <v>0</v>
      </c>
      <c r="E83" s="178">
        <v>0</v>
      </c>
      <c r="F83" s="445">
        <v>512</v>
      </c>
      <c r="G83" s="155">
        <v>0</v>
      </c>
      <c r="H83" s="178">
        <v>512</v>
      </c>
      <c r="I83" s="446">
        <v>249637</v>
      </c>
      <c r="J83" s="155">
        <v>165987</v>
      </c>
      <c r="K83" s="155">
        <v>39529</v>
      </c>
      <c r="L83" s="155">
        <v>126458</v>
      </c>
      <c r="M83" s="178">
        <v>83650</v>
      </c>
      <c r="N83" s="433"/>
      <c r="O83" s="447">
        <v>278</v>
      </c>
    </row>
    <row r="84" spans="1:15" s="118" customFormat="1" ht="14.25" customHeight="1">
      <c r="A84" s="54" t="s">
        <v>74</v>
      </c>
      <c r="B84" s="419">
        <v>1114</v>
      </c>
      <c r="C84" s="155">
        <v>1114</v>
      </c>
      <c r="D84" s="155">
        <v>0</v>
      </c>
      <c r="E84" s="178">
        <v>0</v>
      </c>
      <c r="F84" s="445">
        <v>636</v>
      </c>
      <c r="G84" s="155">
        <v>0</v>
      </c>
      <c r="H84" s="178">
        <v>636</v>
      </c>
      <c r="I84" s="446">
        <v>235463</v>
      </c>
      <c r="J84" s="155">
        <v>155423</v>
      </c>
      <c r="K84" s="155">
        <v>38207</v>
      </c>
      <c r="L84" s="155">
        <v>117216</v>
      </c>
      <c r="M84" s="178">
        <v>80040</v>
      </c>
      <c r="N84" s="433"/>
      <c r="O84" s="447">
        <v>284</v>
      </c>
    </row>
    <row r="85" spans="1:15" s="118" customFormat="1" ht="14.25" customHeight="1">
      <c r="A85" s="54" t="s">
        <v>75</v>
      </c>
      <c r="B85" s="419">
        <v>1252</v>
      </c>
      <c r="C85" s="155">
        <v>1173</v>
      </c>
      <c r="D85" s="155">
        <v>79</v>
      </c>
      <c r="E85" s="178">
        <v>0</v>
      </c>
      <c r="F85" s="445">
        <v>592</v>
      </c>
      <c r="G85" s="155">
        <v>0</v>
      </c>
      <c r="H85" s="178">
        <v>592</v>
      </c>
      <c r="I85" s="446">
        <v>253074</v>
      </c>
      <c r="J85" s="155">
        <v>167446</v>
      </c>
      <c r="K85" s="155">
        <v>41474</v>
      </c>
      <c r="L85" s="155">
        <v>125972</v>
      </c>
      <c r="M85" s="178">
        <v>85628</v>
      </c>
      <c r="N85" s="433"/>
      <c r="O85" s="447">
        <v>284</v>
      </c>
    </row>
    <row r="86" spans="1:15" s="118" customFormat="1" ht="14.25" customHeight="1">
      <c r="A86" s="54" t="s">
        <v>203</v>
      </c>
      <c r="B86" s="419">
        <v>1398</v>
      </c>
      <c r="C86" s="155">
        <v>1252</v>
      </c>
      <c r="D86" s="155">
        <v>146</v>
      </c>
      <c r="E86" s="178">
        <v>0</v>
      </c>
      <c r="F86" s="445">
        <v>608</v>
      </c>
      <c r="G86" s="155">
        <v>0</v>
      </c>
      <c r="H86" s="178">
        <v>608</v>
      </c>
      <c r="I86" s="446">
        <v>245994</v>
      </c>
      <c r="J86" s="155">
        <v>162456</v>
      </c>
      <c r="K86" s="155">
        <v>39555</v>
      </c>
      <c r="L86" s="155">
        <v>122901</v>
      </c>
      <c r="M86" s="178">
        <v>83538</v>
      </c>
      <c r="N86" s="433"/>
      <c r="O86" s="447">
        <v>293</v>
      </c>
    </row>
    <row r="87" spans="1:15" s="118" customFormat="1" ht="14.25" customHeight="1">
      <c r="A87" s="54" t="s">
        <v>77</v>
      </c>
      <c r="B87" s="419">
        <v>1350</v>
      </c>
      <c r="C87" s="155">
        <v>1350</v>
      </c>
      <c r="D87" s="155">
        <v>0</v>
      </c>
      <c r="E87" s="178">
        <v>0</v>
      </c>
      <c r="F87" s="445">
        <v>441</v>
      </c>
      <c r="G87" s="155">
        <v>0</v>
      </c>
      <c r="H87" s="178">
        <v>441</v>
      </c>
      <c r="I87" s="446">
        <v>250071</v>
      </c>
      <c r="J87" s="155">
        <v>165032</v>
      </c>
      <c r="K87" s="155">
        <v>40651</v>
      </c>
      <c r="L87" s="155">
        <v>124381</v>
      </c>
      <c r="M87" s="178">
        <v>85039</v>
      </c>
      <c r="N87" s="433"/>
      <c r="O87" s="447">
        <v>294</v>
      </c>
    </row>
    <row r="88" spans="1:15" s="118" customFormat="1" ht="14.25" customHeight="1" thickBot="1">
      <c r="A88" s="58" t="s">
        <v>78</v>
      </c>
      <c r="B88" s="434">
        <v>1376</v>
      </c>
      <c r="C88" s="160">
        <v>1376</v>
      </c>
      <c r="D88" s="160">
        <v>0</v>
      </c>
      <c r="E88" s="180">
        <v>0</v>
      </c>
      <c r="F88" s="452">
        <v>718</v>
      </c>
      <c r="G88" s="160">
        <v>101</v>
      </c>
      <c r="H88" s="180">
        <v>617</v>
      </c>
      <c r="I88" s="453">
        <v>272223</v>
      </c>
      <c r="J88" s="160">
        <v>181052</v>
      </c>
      <c r="K88" s="160">
        <v>44190</v>
      </c>
      <c r="L88" s="160">
        <v>136862</v>
      </c>
      <c r="M88" s="180">
        <v>91171</v>
      </c>
      <c r="N88" s="433"/>
      <c r="O88" s="454">
        <v>295</v>
      </c>
    </row>
    <row r="89" spans="1:15" s="29" customFormat="1" ht="13.5" customHeight="1">
      <c r="A89" s="84" t="s">
        <v>380</v>
      </c>
      <c r="B89" s="455"/>
      <c r="C89" s="455"/>
      <c r="D89" s="181"/>
      <c r="E89" s="181"/>
      <c r="F89" s="181"/>
      <c r="G89" s="181"/>
      <c r="H89" s="181"/>
      <c r="I89" s="181"/>
      <c r="J89" s="181"/>
      <c r="K89" s="181"/>
      <c r="L89" s="181"/>
      <c r="M89" s="181"/>
      <c r="N89" s="181"/>
      <c r="O89" s="181"/>
    </row>
    <row r="90" s="29" customFormat="1" ht="13.5" customHeight="1">
      <c r="A90" s="84" t="s">
        <v>381</v>
      </c>
    </row>
    <row r="91" spans="1:15" s="72" customFormat="1" ht="13.5" customHeight="1">
      <c r="A91" s="84" t="s">
        <v>382</v>
      </c>
      <c r="B91" s="29"/>
      <c r="C91" s="29"/>
      <c r="D91" s="29"/>
      <c r="E91" s="29"/>
      <c r="F91" s="29"/>
      <c r="G91" s="29"/>
      <c r="H91" s="29"/>
      <c r="I91" s="29"/>
      <c r="J91" s="29"/>
      <c r="K91" s="29"/>
      <c r="L91" s="29"/>
      <c r="M91" s="29"/>
      <c r="N91" s="29"/>
      <c r="O91" s="29"/>
    </row>
    <row r="92" s="29" customFormat="1" ht="13.5" customHeight="1">
      <c r="A92" s="84" t="s">
        <v>383</v>
      </c>
    </row>
    <row r="93" spans="1:15" s="72" customFormat="1" ht="13.5" customHeight="1">
      <c r="A93" s="84" t="s">
        <v>384</v>
      </c>
      <c r="B93" s="29"/>
      <c r="C93" s="29"/>
      <c r="D93" s="29"/>
      <c r="E93" s="29"/>
      <c r="F93" s="29"/>
      <c r="G93" s="29"/>
      <c r="H93" s="29"/>
      <c r="I93" s="29"/>
      <c r="J93" s="29"/>
      <c r="K93" s="29"/>
      <c r="L93" s="29"/>
      <c r="M93" s="29"/>
      <c r="N93" s="29"/>
      <c r="O93" s="29"/>
    </row>
    <row r="94" spans="1:15" s="72" customFormat="1" ht="13.5" customHeight="1">
      <c r="A94" s="84" t="s">
        <v>385</v>
      </c>
      <c r="B94" s="29"/>
      <c r="C94" s="29"/>
      <c r="D94" s="29"/>
      <c r="E94" s="29"/>
      <c r="F94" s="29"/>
      <c r="G94" s="29"/>
      <c r="H94" s="29"/>
      <c r="I94" s="29"/>
      <c r="J94" s="29"/>
      <c r="K94" s="29"/>
      <c r="L94" s="29"/>
      <c r="M94" s="29"/>
      <c r="N94" s="29"/>
      <c r="O94" s="29"/>
    </row>
    <row r="95" spans="1:15" s="72" customFormat="1" ht="13.5" customHeight="1">
      <c r="A95" s="84" t="s">
        <v>386</v>
      </c>
      <c r="B95" s="29"/>
      <c r="C95" s="29"/>
      <c r="D95" s="29"/>
      <c r="E95" s="29"/>
      <c r="F95" s="29"/>
      <c r="G95" s="29"/>
      <c r="H95" s="29"/>
      <c r="I95" s="29"/>
      <c r="J95" s="29"/>
      <c r="K95" s="29"/>
      <c r="L95" s="29"/>
      <c r="M95" s="29"/>
      <c r="N95" s="29"/>
      <c r="O95" s="29"/>
    </row>
    <row r="96" spans="1:15" s="72" customFormat="1" ht="13.5" customHeight="1">
      <c r="A96" s="84" t="s">
        <v>387</v>
      </c>
      <c r="B96" s="29"/>
      <c r="C96" s="29"/>
      <c r="D96" s="29"/>
      <c r="E96" s="29"/>
      <c r="F96" s="29"/>
      <c r="G96" s="29"/>
      <c r="H96" s="29"/>
      <c r="I96" s="29"/>
      <c r="J96" s="29"/>
      <c r="K96" s="29"/>
      <c r="L96" s="29"/>
      <c r="M96" s="29"/>
      <c r="N96" s="29"/>
      <c r="O96" s="29"/>
    </row>
    <row r="97" spans="1:15" s="72" customFormat="1" ht="13.5" customHeight="1">
      <c r="A97" s="84" t="s">
        <v>388</v>
      </c>
      <c r="B97" s="29"/>
      <c r="C97" s="29"/>
      <c r="D97" s="29"/>
      <c r="E97" s="29"/>
      <c r="F97" s="29"/>
      <c r="G97" s="29"/>
      <c r="H97" s="29"/>
      <c r="I97" s="29"/>
      <c r="J97" s="29"/>
      <c r="K97" s="29"/>
      <c r="L97" s="29"/>
      <c r="M97" s="29"/>
      <c r="N97" s="29"/>
      <c r="O97" s="29"/>
    </row>
    <row r="98" spans="1:15" s="72" customFormat="1" ht="13.5" customHeight="1">
      <c r="A98" s="84" t="s">
        <v>389</v>
      </c>
      <c r="B98" s="29"/>
      <c r="C98" s="29"/>
      <c r="D98" s="29"/>
      <c r="E98" s="29"/>
      <c r="F98" s="29"/>
      <c r="G98" s="29"/>
      <c r="H98" s="29"/>
      <c r="I98" s="29"/>
      <c r="J98" s="29"/>
      <c r="K98" s="29"/>
      <c r="L98" s="29"/>
      <c r="M98" s="29"/>
      <c r="N98" s="29"/>
      <c r="O98" s="29"/>
    </row>
    <row r="99" spans="1:15" s="72" customFormat="1" ht="13.5" customHeight="1">
      <c r="A99" s="84" t="s">
        <v>390</v>
      </c>
      <c r="B99" s="29"/>
      <c r="C99" s="29"/>
      <c r="D99" s="29"/>
      <c r="E99" s="29"/>
      <c r="F99" s="29"/>
      <c r="G99" s="29"/>
      <c r="H99" s="29"/>
      <c r="I99" s="29"/>
      <c r="J99" s="29"/>
      <c r="K99" s="29"/>
      <c r="L99" s="29"/>
      <c r="M99" s="29"/>
      <c r="N99" s="29"/>
      <c r="O99" s="29"/>
    </row>
    <row r="100" spans="1:15" s="72" customFormat="1" ht="13.5" customHeight="1">
      <c r="A100" s="84" t="s">
        <v>391</v>
      </c>
      <c r="B100" s="29"/>
      <c r="C100" s="29"/>
      <c r="D100" s="29"/>
      <c r="E100" s="29"/>
      <c r="F100" s="29"/>
      <c r="G100" s="29"/>
      <c r="H100" s="29"/>
      <c r="I100" s="29"/>
      <c r="J100" s="29"/>
      <c r="K100" s="29"/>
      <c r="L100" s="29"/>
      <c r="M100" s="29"/>
      <c r="N100" s="29"/>
      <c r="O100" s="29"/>
    </row>
    <row r="101" spans="1:15" s="72" customFormat="1" ht="13.5" customHeight="1">
      <c r="A101" s="84" t="s">
        <v>392</v>
      </c>
      <c r="B101" s="29"/>
      <c r="C101" s="29"/>
      <c r="D101" s="29"/>
      <c r="E101" s="29"/>
      <c r="F101" s="29"/>
      <c r="G101" s="29"/>
      <c r="H101" s="29"/>
      <c r="I101" s="29"/>
      <c r="J101" s="29"/>
      <c r="K101" s="29"/>
      <c r="L101" s="29"/>
      <c r="M101" s="29"/>
      <c r="N101" s="29"/>
      <c r="O101" s="29"/>
    </row>
    <row r="102" s="29" customFormat="1" ht="13.5" customHeight="1">
      <c r="A102" s="84"/>
    </row>
    <row r="103" spans="1:15" ht="13.5" customHeight="1">
      <c r="A103" s="84"/>
      <c r="B103" s="29"/>
      <c r="C103" s="29"/>
      <c r="D103" s="29"/>
      <c r="E103" s="29"/>
      <c r="F103" s="29"/>
      <c r="G103" s="29"/>
      <c r="H103" s="29"/>
      <c r="I103" s="29"/>
      <c r="J103" s="29"/>
      <c r="K103" s="29"/>
      <c r="L103" s="29"/>
      <c r="M103" s="29"/>
      <c r="N103" s="29"/>
      <c r="O103" s="29"/>
    </row>
    <row r="104" spans="1:15" ht="13.5" customHeight="1">
      <c r="A104" s="84"/>
      <c r="B104" s="29"/>
      <c r="C104" s="29"/>
      <c r="D104" s="29"/>
      <c r="E104" s="29"/>
      <c r="F104" s="29"/>
      <c r="G104" s="29"/>
      <c r="H104" s="29"/>
      <c r="I104" s="29"/>
      <c r="J104" s="29"/>
      <c r="K104" s="29"/>
      <c r="L104" s="29"/>
      <c r="M104" s="29"/>
      <c r="N104" s="29"/>
      <c r="O104" s="29"/>
    </row>
    <row r="105" spans="1:15" ht="13.5" customHeight="1">
      <c r="A105" s="84"/>
      <c r="B105" s="29"/>
      <c r="C105" s="29"/>
      <c r="D105" s="29"/>
      <c r="E105" s="29"/>
      <c r="F105" s="29"/>
      <c r="G105" s="29"/>
      <c r="H105" s="29"/>
      <c r="I105" s="29"/>
      <c r="J105" s="29"/>
      <c r="K105" s="29"/>
      <c r="L105" s="29"/>
      <c r="M105" s="29"/>
      <c r="N105" s="29"/>
      <c r="O105" s="29"/>
    </row>
    <row r="106" spans="1:15" ht="13.5" customHeight="1">
      <c r="A106" s="84"/>
      <c r="B106" s="29"/>
      <c r="C106" s="29"/>
      <c r="D106" s="29"/>
      <c r="E106" s="29"/>
      <c r="F106" s="29"/>
      <c r="G106" s="29"/>
      <c r="H106" s="29"/>
      <c r="I106" s="29"/>
      <c r="J106" s="29"/>
      <c r="K106" s="29"/>
      <c r="L106" s="29"/>
      <c r="M106" s="29"/>
      <c r="N106" s="29"/>
      <c r="O106" s="29"/>
    </row>
    <row r="107" spans="1:15" ht="13.5" customHeight="1">
      <c r="A107" s="84"/>
      <c r="B107" s="29"/>
      <c r="C107" s="29"/>
      <c r="D107" s="29"/>
      <c r="E107" s="29"/>
      <c r="F107" s="29"/>
      <c r="G107" s="29"/>
      <c r="H107" s="29"/>
      <c r="I107" s="29"/>
      <c r="J107" s="29"/>
      <c r="K107" s="29"/>
      <c r="L107" s="29"/>
      <c r="M107" s="29"/>
      <c r="N107" s="29"/>
      <c r="O107" s="29"/>
    </row>
  </sheetData>
  <sheetProtection/>
  <mergeCells count="26">
    <mergeCell ref="D54:D55"/>
    <mergeCell ref="E54:E55"/>
    <mergeCell ref="G54:G55"/>
    <mergeCell ref="H54:H55"/>
    <mergeCell ref="J54:J55"/>
    <mergeCell ref="M54:M55"/>
    <mergeCell ref="H6:H7"/>
    <mergeCell ref="J6:J7"/>
    <mergeCell ref="M6:M7"/>
    <mergeCell ref="A49:O49"/>
    <mergeCell ref="A50:O50"/>
    <mergeCell ref="B53:B55"/>
    <mergeCell ref="F53:F55"/>
    <mergeCell ref="I53:I55"/>
    <mergeCell ref="O53:O55"/>
    <mergeCell ref="C54:C55"/>
    <mergeCell ref="A1:O1"/>
    <mergeCell ref="A2:O2"/>
    <mergeCell ref="B5:B7"/>
    <mergeCell ref="F5:F7"/>
    <mergeCell ref="I5:I7"/>
    <mergeCell ref="O5:O7"/>
    <mergeCell ref="C6:C7"/>
    <mergeCell ref="D6:D7"/>
    <mergeCell ref="E6:E7"/>
    <mergeCell ref="G6:G7"/>
  </mergeCells>
  <printOptions/>
  <pageMargins left="0.3937007874015748" right="0.1968503937007874" top="0.3937007874015748" bottom="0.3937007874015748" header="0.5118110236220472" footer="0.5118110236220472"/>
  <pageSetup fitToHeight="2" horizontalDpi="600" verticalDpi="600" orientation="landscape" paperSize="9" scale="68" r:id="rId1"/>
  <rowBreaks count="1" manualBreakCount="1">
    <brk id="48" max="14" man="1"/>
  </rowBreaks>
</worksheet>
</file>

<file path=xl/worksheets/sheet27.xml><?xml version="1.0" encoding="utf-8"?>
<worksheet xmlns="http://schemas.openxmlformats.org/spreadsheetml/2006/main" xmlns:r="http://schemas.openxmlformats.org/officeDocument/2006/relationships">
  <sheetPr>
    <pageSetUpPr fitToPage="1"/>
  </sheetPr>
  <dimension ref="A1:I49"/>
  <sheetViews>
    <sheetView view="pageBreakPreview" zoomScaleNormal="80" zoomScaleSheetLayoutView="100" zoomScalePageLayoutView="0" workbookViewId="0" topLeftCell="A1">
      <selection activeCell="A1" sqref="A1:I1"/>
    </sheetView>
  </sheetViews>
  <sheetFormatPr defaultColWidth="15.00390625" defaultRowHeight="13.5"/>
  <cols>
    <col min="1" max="6" width="16.25390625" style="0" customWidth="1"/>
    <col min="7" max="7" width="13.75390625" style="0" customWidth="1"/>
    <col min="8" max="9" width="15.00390625" style="99" customWidth="1"/>
    <col min="10" max="10" width="10.625" style="0" customWidth="1"/>
  </cols>
  <sheetData>
    <row r="1" spans="1:9" s="2" customFormat="1" ht="17.25">
      <c r="A1" s="1286" t="s">
        <v>393</v>
      </c>
      <c r="B1" s="1286"/>
      <c r="C1" s="1286"/>
      <c r="D1" s="1286"/>
      <c r="E1" s="1286"/>
      <c r="F1" s="1286"/>
      <c r="G1" s="1286"/>
      <c r="H1" s="1286"/>
      <c r="I1" s="1286"/>
    </row>
    <row r="2" spans="1:9" s="2" customFormat="1" ht="14.25" customHeight="1">
      <c r="A2" s="1287" t="s">
        <v>394</v>
      </c>
      <c r="B2" s="1287"/>
      <c r="C2" s="1287"/>
      <c r="D2" s="1287"/>
      <c r="E2" s="1287"/>
      <c r="F2" s="1287"/>
      <c r="G2" s="1287"/>
      <c r="H2" s="1287"/>
      <c r="I2" s="1287"/>
    </row>
    <row r="3" spans="1:9" s="2" customFormat="1" ht="14.25" customHeight="1">
      <c r="A3" s="3"/>
      <c r="B3" s="3"/>
      <c r="C3" s="3"/>
      <c r="D3" s="3"/>
      <c r="E3" s="3"/>
      <c r="F3" s="3"/>
      <c r="G3" s="3"/>
      <c r="H3" s="3"/>
      <c r="I3" s="3"/>
    </row>
    <row r="4" spans="1:8" s="2" customFormat="1" ht="14.25" customHeight="1" thickBot="1">
      <c r="A4" s="2" t="s">
        <v>93</v>
      </c>
      <c r="H4" s="2" t="s">
        <v>94</v>
      </c>
    </row>
    <row r="5" spans="1:9" s="2" customFormat="1" ht="18.75" customHeight="1">
      <c r="A5" s="86"/>
      <c r="B5" s="1311" t="s">
        <v>95</v>
      </c>
      <c r="C5" s="88"/>
      <c r="D5" s="88"/>
      <c r="E5" s="88"/>
      <c r="F5" s="89"/>
      <c r="H5" s="86"/>
      <c r="I5" s="1314" t="s">
        <v>96</v>
      </c>
    </row>
    <row r="6" spans="1:9" s="2" customFormat="1" ht="18.75" customHeight="1">
      <c r="A6" s="90"/>
      <c r="B6" s="1312"/>
      <c r="C6" s="1317" t="s">
        <v>56</v>
      </c>
      <c r="D6" s="92"/>
      <c r="E6" s="93"/>
      <c r="F6" s="1319" t="s">
        <v>57</v>
      </c>
      <c r="H6" s="90"/>
      <c r="I6" s="1315"/>
    </row>
    <row r="7" spans="1:9" s="2" customFormat="1" ht="20.25" customHeight="1" thickBot="1">
      <c r="A7" s="94"/>
      <c r="B7" s="1313"/>
      <c r="C7" s="1318"/>
      <c r="D7" s="18" t="s">
        <v>58</v>
      </c>
      <c r="E7" s="17" t="s">
        <v>59</v>
      </c>
      <c r="F7" s="1320"/>
      <c r="H7" s="94"/>
      <c r="I7" s="1316"/>
    </row>
    <row r="8" spans="1:9" s="99" customFormat="1" ht="14.25" customHeight="1" thickTop="1">
      <c r="A8" s="28"/>
      <c r="B8" s="96" t="s">
        <v>97</v>
      </c>
      <c r="C8" s="97" t="s">
        <v>97</v>
      </c>
      <c r="D8" s="97" t="s">
        <v>97</v>
      </c>
      <c r="E8" s="97" t="s">
        <v>97</v>
      </c>
      <c r="F8" s="98" t="s">
        <v>97</v>
      </c>
      <c r="H8" s="28"/>
      <c r="I8" s="100" t="s">
        <v>97</v>
      </c>
    </row>
    <row r="9" spans="1:9" s="2" customFormat="1" ht="14.25" customHeight="1">
      <c r="A9" s="28"/>
      <c r="B9" s="456"/>
      <c r="C9" s="457"/>
      <c r="D9" s="457"/>
      <c r="E9" s="457"/>
      <c r="F9" s="458"/>
      <c r="H9" s="28"/>
      <c r="I9" s="459"/>
    </row>
    <row r="10" spans="1:9" s="2" customFormat="1" ht="14.25" customHeight="1">
      <c r="A10" s="35" t="s">
        <v>62</v>
      </c>
      <c r="B10" s="154">
        <v>85102732</v>
      </c>
      <c r="C10" s="155">
        <v>65538911</v>
      </c>
      <c r="D10" s="155">
        <v>28301698</v>
      </c>
      <c r="E10" s="155">
        <v>37237212</v>
      </c>
      <c r="F10" s="178">
        <v>19563821</v>
      </c>
      <c r="H10" s="35" t="s">
        <v>62</v>
      </c>
      <c r="I10" s="153">
        <v>37617325</v>
      </c>
    </row>
    <row r="11" spans="1:9" s="2" customFormat="1" ht="14.25" customHeight="1">
      <c r="A11" s="35" t="s">
        <v>63</v>
      </c>
      <c r="B11" s="154">
        <v>101167210</v>
      </c>
      <c r="C11" s="155">
        <v>68875911</v>
      </c>
      <c r="D11" s="155">
        <v>29967983</v>
      </c>
      <c r="E11" s="155">
        <v>38907928</v>
      </c>
      <c r="F11" s="178">
        <v>32291298</v>
      </c>
      <c r="H11" s="35" t="s">
        <v>63</v>
      </c>
      <c r="I11" s="153">
        <v>60777418</v>
      </c>
    </row>
    <row r="12" spans="1:9" s="2" customFormat="1" ht="14.25" customHeight="1">
      <c r="A12" s="35" t="s">
        <v>64</v>
      </c>
      <c r="B12" s="154">
        <v>121653812</v>
      </c>
      <c r="C12" s="155">
        <v>67544503</v>
      </c>
      <c r="D12" s="155">
        <v>24885050</v>
      </c>
      <c r="E12" s="155">
        <v>42659452</v>
      </c>
      <c r="F12" s="178">
        <v>54109309</v>
      </c>
      <c r="H12" s="35" t="s">
        <v>64</v>
      </c>
      <c r="I12" s="153">
        <v>61822294</v>
      </c>
    </row>
    <row r="13" spans="1:9" s="2" customFormat="1" ht="14.25" customHeight="1">
      <c r="A13" s="35" t="s">
        <v>65</v>
      </c>
      <c r="B13" s="154">
        <v>111659382</v>
      </c>
      <c r="C13" s="155">
        <v>63153587</v>
      </c>
      <c r="D13" s="155">
        <v>21635938</v>
      </c>
      <c r="E13" s="155">
        <v>41517648</v>
      </c>
      <c r="F13" s="178">
        <v>48505795</v>
      </c>
      <c r="H13" s="35" t="s">
        <v>65</v>
      </c>
      <c r="I13" s="153">
        <v>63342328</v>
      </c>
    </row>
    <row r="14" spans="1:9" s="2" customFormat="1" ht="14.25" customHeight="1">
      <c r="A14" s="45" t="s">
        <v>840</v>
      </c>
      <c r="B14" s="154">
        <v>135340666</v>
      </c>
      <c r="C14" s="155">
        <v>77015509</v>
      </c>
      <c r="D14" s="155">
        <v>27441298</v>
      </c>
      <c r="E14" s="155">
        <v>49574210</v>
      </c>
      <c r="F14" s="178">
        <v>58325156</v>
      </c>
      <c r="H14" s="45" t="s">
        <v>840</v>
      </c>
      <c r="I14" s="361">
        <v>89797296</v>
      </c>
    </row>
    <row r="15" spans="1:9" s="2" customFormat="1" ht="14.25" customHeight="1">
      <c r="A15" s="28"/>
      <c r="B15" s="460"/>
      <c r="C15" s="461"/>
      <c r="D15" s="461"/>
      <c r="E15" s="461"/>
      <c r="F15" s="462"/>
      <c r="H15" s="28"/>
      <c r="I15" s="109"/>
    </row>
    <row r="16" spans="1:9" s="2" customFormat="1" ht="14.25" customHeight="1">
      <c r="A16" s="54" t="s">
        <v>66</v>
      </c>
      <c r="B16" s="154">
        <v>9964726</v>
      </c>
      <c r="C16" s="155">
        <v>5768869</v>
      </c>
      <c r="D16" s="155">
        <v>2007277</v>
      </c>
      <c r="E16" s="155">
        <v>3761592</v>
      </c>
      <c r="F16" s="178">
        <v>4195856</v>
      </c>
      <c r="H16" s="54" t="s">
        <v>66</v>
      </c>
      <c r="I16" s="153">
        <v>61822294</v>
      </c>
    </row>
    <row r="17" spans="1:9" s="2" customFormat="1" ht="14.25" customHeight="1">
      <c r="A17" s="54" t="s">
        <v>67</v>
      </c>
      <c r="B17" s="154">
        <v>7796895</v>
      </c>
      <c r="C17" s="155">
        <v>4638743</v>
      </c>
      <c r="D17" s="155">
        <v>1945211</v>
      </c>
      <c r="E17" s="155">
        <v>2693532</v>
      </c>
      <c r="F17" s="178">
        <v>3158151</v>
      </c>
      <c r="H17" s="54" t="s">
        <v>67</v>
      </c>
      <c r="I17" s="153">
        <v>60111604</v>
      </c>
    </row>
    <row r="18" spans="1:9" s="2" customFormat="1" ht="14.25" customHeight="1">
      <c r="A18" s="54" t="s">
        <v>68</v>
      </c>
      <c r="B18" s="154">
        <v>7584820</v>
      </c>
      <c r="C18" s="155">
        <v>4329061</v>
      </c>
      <c r="D18" s="155">
        <v>1397860</v>
      </c>
      <c r="E18" s="155">
        <v>2931200</v>
      </c>
      <c r="F18" s="178">
        <v>3255759</v>
      </c>
      <c r="H18" s="54" t="s">
        <v>68</v>
      </c>
      <c r="I18" s="153">
        <v>60881164</v>
      </c>
    </row>
    <row r="19" spans="1:9" s="2" customFormat="1" ht="14.25" customHeight="1">
      <c r="A19" s="54" t="s">
        <v>69</v>
      </c>
      <c r="B19" s="154">
        <v>11547248</v>
      </c>
      <c r="C19" s="155">
        <v>6128385</v>
      </c>
      <c r="D19" s="155">
        <v>2095222</v>
      </c>
      <c r="E19" s="155">
        <v>4033162</v>
      </c>
      <c r="F19" s="178">
        <v>5418863</v>
      </c>
      <c r="H19" s="54" t="s">
        <v>69</v>
      </c>
      <c r="I19" s="153">
        <v>59654538</v>
      </c>
    </row>
    <row r="20" spans="1:9" s="2" customFormat="1" ht="14.25" customHeight="1">
      <c r="A20" s="54" t="s">
        <v>70</v>
      </c>
      <c r="B20" s="154">
        <v>8734166</v>
      </c>
      <c r="C20" s="155">
        <v>4966862</v>
      </c>
      <c r="D20" s="155">
        <v>1792746</v>
      </c>
      <c r="E20" s="155">
        <v>3174116</v>
      </c>
      <c r="F20" s="178">
        <v>3767303</v>
      </c>
      <c r="H20" s="54" t="s">
        <v>70</v>
      </c>
      <c r="I20" s="153">
        <v>60709943</v>
      </c>
    </row>
    <row r="21" spans="1:9" s="2" customFormat="1" ht="14.25" customHeight="1">
      <c r="A21" s="54" t="s">
        <v>71</v>
      </c>
      <c r="B21" s="154">
        <v>10741377</v>
      </c>
      <c r="C21" s="155">
        <v>5792380</v>
      </c>
      <c r="D21" s="155">
        <v>2128139</v>
      </c>
      <c r="E21" s="155">
        <v>3664241</v>
      </c>
      <c r="F21" s="178">
        <v>4948996</v>
      </c>
      <c r="H21" s="54" t="s">
        <v>71</v>
      </c>
      <c r="I21" s="153">
        <v>61320388</v>
      </c>
    </row>
    <row r="22" spans="1:9" s="2" customFormat="1" ht="14.25" customHeight="1">
      <c r="A22" s="54" t="s">
        <v>72</v>
      </c>
      <c r="B22" s="154">
        <v>10053500</v>
      </c>
      <c r="C22" s="155">
        <v>5721607</v>
      </c>
      <c r="D22" s="155">
        <v>1829029</v>
      </c>
      <c r="E22" s="155">
        <v>3892577</v>
      </c>
      <c r="F22" s="178">
        <v>4331892</v>
      </c>
      <c r="H22" s="54" t="s">
        <v>72</v>
      </c>
      <c r="I22" s="153">
        <v>57881015</v>
      </c>
    </row>
    <row r="23" spans="1:9" s="2" customFormat="1" ht="14.25" customHeight="1">
      <c r="A23" s="54" t="s">
        <v>73</v>
      </c>
      <c r="B23" s="154">
        <v>10616993</v>
      </c>
      <c r="C23" s="155">
        <v>6008059</v>
      </c>
      <c r="D23" s="155">
        <v>1894543</v>
      </c>
      <c r="E23" s="155">
        <v>4113515</v>
      </c>
      <c r="F23" s="178">
        <v>4608933</v>
      </c>
      <c r="H23" s="54" t="s">
        <v>73</v>
      </c>
      <c r="I23" s="153">
        <v>61024916</v>
      </c>
    </row>
    <row r="24" spans="1:9" s="2" customFormat="1" ht="14.25" customHeight="1">
      <c r="A24" s="54" t="s">
        <v>74</v>
      </c>
      <c r="B24" s="154">
        <v>10505949</v>
      </c>
      <c r="C24" s="155">
        <v>5986828</v>
      </c>
      <c r="D24" s="155">
        <v>2216788</v>
      </c>
      <c r="E24" s="155">
        <v>3770040</v>
      </c>
      <c r="F24" s="178">
        <v>4519120</v>
      </c>
      <c r="H24" s="54" t="s">
        <v>74</v>
      </c>
      <c r="I24" s="153">
        <v>62064033</v>
      </c>
    </row>
    <row r="25" spans="1:9" s="2" customFormat="1" ht="14.25" customHeight="1">
      <c r="A25" s="54" t="s">
        <v>75</v>
      </c>
      <c r="B25" s="154">
        <v>10017629</v>
      </c>
      <c r="C25" s="155">
        <v>5590276</v>
      </c>
      <c r="D25" s="155">
        <v>1891517</v>
      </c>
      <c r="E25" s="155">
        <v>3698758</v>
      </c>
      <c r="F25" s="178">
        <v>4427352</v>
      </c>
      <c r="H25" s="54" t="s">
        <v>75</v>
      </c>
      <c r="I25" s="153">
        <v>59201211</v>
      </c>
    </row>
    <row r="26" spans="1:9" s="2" customFormat="1" ht="14.25" customHeight="1">
      <c r="A26" s="54" t="s">
        <v>76</v>
      </c>
      <c r="B26" s="154">
        <v>7075073</v>
      </c>
      <c r="C26" s="155">
        <v>4087458</v>
      </c>
      <c r="D26" s="155">
        <v>1282063</v>
      </c>
      <c r="E26" s="155">
        <v>2805395</v>
      </c>
      <c r="F26" s="178">
        <v>2987614</v>
      </c>
      <c r="H26" s="54" t="s">
        <v>76</v>
      </c>
      <c r="I26" s="153">
        <v>61599578</v>
      </c>
    </row>
    <row r="27" spans="1:9" s="2" customFormat="1" ht="14.25" customHeight="1">
      <c r="A27" s="54" t="s">
        <v>77</v>
      </c>
      <c r="B27" s="154">
        <v>6395734</v>
      </c>
      <c r="C27" s="155">
        <v>3801482</v>
      </c>
      <c r="D27" s="155">
        <v>1188841</v>
      </c>
      <c r="E27" s="155">
        <v>2612641</v>
      </c>
      <c r="F27" s="178">
        <v>2594252</v>
      </c>
      <c r="H27" s="54" t="s">
        <v>77</v>
      </c>
      <c r="I27" s="153">
        <v>61904628</v>
      </c>
    </row>
    <row r="28" spans="1:9" s="2" customFormat="1" ht="14.25" customHeight="1">
      <c r="A28" s="54" t="s">
        <v>78</v>
      </c>
      <c r="B28" s="154">
        <v>10589992</v>
      </c>
      <c r="C28" s="155">
        <v>6102440</v>
      </c>
      <c r="D28" s="155">
        <v>1973975</v>
      </c>
      <c r="E28" s="155">
        <v>4128464</v>
      </c>
      <c r="F28" s="178">
        <v>4487552</v>
      </c>
      <c r="H28" s="54" t="s">
        <v>78</v>
      </c>
      <c r="I28" s="153">
        <v>63342328</v>
      </c>
    </row>
    <row r="29" spans="1:9" s="2" customFormat="1" ht="14.25" customHeight="1">
      <c r="A29" s="54" t="s">
        <v>67</v>
      </c>
      <c r="B29" s="154">
        <v>8491342</v>
      </c>
      <c r="C29" s="155">
        <v>4879961</v>
      </c>
      <c r="D29" s="155">
        <v>1666555</v>
      </c>
      <c r="E29" s="155">
        <v>3213406</v>
      </c>
      <c r="F29" s="178">
        <v>3611380</v>
      </c>
      <c r="H29" s="54" t="s">
        <v>67</v>
      </c>
      <c r="I29" s="153">
        <v>64742748</v>
      </c>
    </row>
    <row r="30" spans="1:9" s="2" customFormat="1" ht="14.25" customHeight="1">
      <c r="A30" s="54" t="s">
        <v>68</v>
      </c>
      <c r="B30" s="154">
        <v>12675447</v>
      </c>
      <c r="C30" s="155">
        <v>6797164</v>
      </c>
      <c r="D30" s="155">
        <v>2582217</v>
      </c>
      <c r="E30" s="155">
        <v>4214946</v>
      </c>
      <c r="F30" s="178">
        <v>5878282</v>
      </c>
      <c r="H30" s="54" t="s">
        <v>68</v>
      </c>
      <c r="I30" s="153">
        <v>67432588</v>
      </c>
    </row>
    <row r="31" spans="1:9" s="2" customFormat="1" ht="14.25" customHeight="1">
      <c r="A31" s="54" t="s">
        <v>69</v>
      </c>
      <c r="B31" s="154">
        <v>13723662</v>
      </c>
      <c r="C31" s="155">
        <v>7751672</v>
      </c>
      <c r="D31" s="155">
        <v>2964240</v>
      </c>
      <c r="E31" s="155">
        <v>4787431</v>
      </c>
      <c r="F31" s="178">
        <v>5971990</v>
      </c>
      <c r="H31" s="54" t="s">
        <v>69</v>
      </c>
      <c r="I31" s="153">
        <v>72812887</v>
      </c>
    </row>
    <row r="32" spans="1:9" s="2" customFormat="1" ht="14.25" customHeight="1">
      <c r="A32" s="54" t="s">
        <v>70</v>
      </c>
      <c r="B32" s="154">
        <v>7965812</v>
      </c>
      <c r="C32" s="155">
        <v>4727721</v>
      </c>
      <c r="D32" s="155">
        <v>1665078</v>
      </c>
      <c r="E32" s="155">
        <v>3062642</v>
      </c>
      <c r="F32" s="178">
        <v>3238091</v>
      </c>
      <c r="H32" s="54" t="s">
        <v>70</v>
      </c>
      <c r="I32" s="153">
        <v>72452127</v>
      </c>
    </row>
    <row r="33" spans="1:9" s="2" customFormat="1" ht="14.25" customHeight="1">
      <c r="A33" s="54" t="s">
        <v>71</v>
      </c>
      <c r="B33" s="154">
        <v>9030074</v>
      </c>
      <c r="C33" s="155">
        <v>5115538</v>
      </c>
      <c r="D33" s="155">
        <v>1543437</v>
      </c>
      <c r="E33" s="155">
        <v>3572101</v>
      </c>
      <c r="F33" s="178">
        <v>3914535</v>
      </c>
      <c r="H33" s="54" t="s">
        <v>71</v>
      </c>
      <c r="I33" s="153">
        <v>72766537</v>
      </c>
    </row>
    <row r="34" spans="1:9" s="2" customFormat="1" ht="14.25" customHeight="1">
      <c r="A34" s="54" t="s">
        <v>72</v>
      </c>
      <c r="B34" s="154">
        <v>11346544</v>
      </c>
      <c r="C34" s="155">
        <v>6546605</v>
      </c>
      <c r="D34" s="155">
        <v>2497890</v>
      </c>
      <c r="E34" s="155">
        <v>4048715</v>
      </c>
      <c r="F34" s="178">
        <v>4799938</v>
      </c>
      <c r="H34" s="54" t="s">
        <v>72</v>
      </c>
      <c r="I34" s="153">
        <v>73182833</v>
      </c>
    </row>
    <row r="35" spans="1:9" s="2" customFormat="1" ht="14.25" customHeight="1">
      <c r="A35" s="54" t="s">
        <v>73</v>
      </c>
      <c r="B35" s="154">
        <v>11649415</v>
      </c>
      <c r="C35" s="155">
        <v>6503061</v>
      </c>
      <c r="D35" s="155">
        <v>2222056</v>
      </c>
      <c r="E35" s="155">
        <v>4281005</v>
      </c>
      <c r="F35" s="178">
        <v>5146353</v>
      </c>
      <c r="H35" s="54" t="s">
        <v>73</v>
      </c>
      <c r="I35" s="153">
        <v>71403128</v>
      </c>
    </row>
    <row r="36" spans="1:9" s="2" customFormat="1" ht="14.25" customHeight="1">
      <c r="A36" s="54" t="s">
        <v>74</v>
      </c>
      <c r="B36" s="154">
        <v>11238033</v>
      </c>
      <c r="C36" s="155">
        <v>6297069</v>
      </c>
      <c r="D36" s="155">
        <v>2039808</v>
      </c>
      <c r="E36" s="155">
        <v>4257261</v>
      </c>
      <c r="F36" s="178">
        <v>4940963</v>
      </c>
      <c r="H36" s="54" t="s">
        <v>74</v>
      </c>
      <c r="I36" s="153">
        <v>75127546</v>
      </c>
    </row>
    <row r="37" spans="1:9" s="2" customFormat="1" ht="14.25" customHeight="1">
      <c r="A37" s="54" t="s">
        <v>75</v>
      </c>
      <c r="B37" s="154">
        <v>9946750</v>
      </c>
      <c r="C37" s="155">
        <v>5751024</v>
      </c>
      <c r="D37" s="155">
        <v>1701229</v>
      </c>
      <c r="E37" s="155">
        <v>4049794</v>
      </c>
      <c r="F37" s="178">
        <v>4195726</v>
      </c>
      <c r="H37" s="54" t="s">
        <v>75</v>
      </c>
      <c r="I37" s="153">
        <v>74916365</v>
      </c>
    </row>
    <row r="38" spans="1:9" s="2" customFormat="1" ht="14.25" customHeight="1">
      <c r="A38" s="54" t="s">
        <v>203</v>
      </c>
      <c r="B38" s="154">
        <v>11894372</v>
      </c>
      <c r="C38" s="155">
        <v>6882482</v>
      </c>
      <c r="D38" s="155">
        <v>2600501</v>
      </c>
      <c r="E38" s="155">
        <v>4281980</v>
      </c>
      <c r="F38" s="178">
        <v>5011890</v>
      </c>
      <c r="H38" s="54" t="s">
        <v>203</v>
      </c>
      <c r="I38" s="153">
        <v>80719895</v>
      </c>
    </row>
    <row r="39" spans="1:9" s="2" customFormat="1" ht="14.25" customHeight="1">
      <c r="A39" s="54" t="s">
        <v>77</v>
      </c>
      <c r="B39" s="154">
        <v>11407970</v>
      </c>
      <c r="C39" s="155">
        <v>6739007</v>
      </c>
      <c r="D39" s="155">
        <v>2432099</v>
      </c>
      <c r="E39" s="155">
        <v>4306907</v>
      </c>
      <c r="F39" s="178">
        <v>4668963</v>
      </c>
      <c r="H39" s="54" t="s">
        <v>77</v>
      </c>
      <c r="I39" s="153">
        <v>85427494</v>
      </c>
    </row>
    <row r="40" spans="1:9" s="2" customFormat="1" ht="14.25" customHeight="1" thickBot="1">
      <c r="A40" s="58" t="s">
        <v>78</v>
      </c>
      <c r="B40" s="159">
        <v>15971239</v>
      </c>
      <c r="C40" s="160">
        <v>9024199</v>
      </c>
      <c r="D40" s="160">
        <v>3526181</v>
      </c>
      <c r="E40" s="160">
        <v>5498017</v>
      </c>
      <c r="F40" s="180">
        <v>6947039</v>
      </c>
      <c r="H40" s="58" t="s">
        <v>78</v>
      </c>
      <c r="I40" s="158">
        <v>89797296</v>
      </c>
    </row>
    <row r="41" s="29" customFormat="1" ht="13.5" customHeight="1">
      <c r="A41" s="84" t="s">
        <v>395</v>
      </c>
    </row>
    <row r="42" s="29" customFormat="1" ht="13.5" customHeight="1">
      <c r="A42" s="84" t="s">
        <v>396</v>
      </c>
    </row>
    <row r="43" s="29" customFormat="1" ht="13.5" customHeight="1">
      <c r="A43" s="84" t="s">
        <v>397</v>
      </c>
    </row>
    <row r="44" s="29" customFormat="1" ht="13.5" customHeight="1">
      <c r="A44" s="84" t="s">
        <v>398</v>
      </c>
    </row>
    <row r="45" spans="1:9" ht="13.5">
      <c r="A45" s="84" t="s">
        <v>399</v>
      </c>
      <c r="B45" s="29"/>
      <c r="C45" s="29"/>
      <c r="D45" s="29"/>
      <c r="E45" s="29"/>
      <c r="F45" s="29"/>
      <c r="G45" s="29"/>
      <c r="H45" s="29"/>
      <c r="I45" s="29"/>
    </row>
    <row r="46" spans="1:9" ht="13.5">
      <c r="A46" s="84" t="s">
        <v>400</v>
      </c>
      <c r="B46" s="29"/>
      <c r="C46" s="29"/>
      <c r="D46" s="29"/>
      <c r="E46" s="29"/>
      <c r="F46" s="29"/>
      <c r="G46" s="29"/>
      <c r="H46" s="29"/>
      <c r="I46" s="29"/>
    </row>
    <row r="47" spans="1:9" ht="13.5">
      <c r="A47" s="84"/>
      <c r="B47" s="29"/>
      <c r="C47" s="29"/>
      <c r="D47" s="29"/>
      <c r="E47" s="29"/>
      <c r="F47" s="29"/>
      <c r="G47" s="29"/>
      <c r="H47" s="29"/>
      <c r="I47" s="29"/>
    </row>
    <row r="48" spans="1:9" ht="13.5">
      <c r="A48" s="84"/>
      <c r="B48" s="29"/>
      <c r="C48" s="29"/>
      <c r="D48" s="29"/>
      <c r="E48" s="29"/>
      <c r="F48" s="29"/>
      <c r="G48" s="29"/>
      <c r="H48" s="29"/>
      <c r="I48" s="29"/>
    </row>
    <row r="49" spans="1:9" ht="13.5">
      <c r="A49" s="84"/>
      <c r="B49" s="29"/>
      <c r="C49" s="29"/>
      <c r="D49" s="29"/>
      <c r="E49" s="29"/>
      <c r="F49" s="29"/>
      <c r="G49" s="29"/>
      <c r="H49" s="29"/>
      <c r="I49" s="29"/>
    </row>
  </sheetData>
  <sheetProtection/>
  <mergeCells count="6">
    <mergeCell ref="A1:I1"/>
    <mergeCell ref="A2:I2"/>
    <mergeCell ref="B5:B7"/>
    <mergeCell ref="I5:I7"/>
    <mergeCell ref="C6:C7"/>
    <mergeCell ref="F6:F7"/>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79" r:id="rId1"/>
</worksheet>
</file>

<file path=xl/worksheets/sheet28.xml><?xml version="1.0" encoding="utf-8"?>
<worksheet xmlns="http://schemas.openxmlformats.org/spreadsheetml/2006/main" xmlns:r="http://schemas.openxmlformats.org/officeDocument/2006/relationships">
  <sheetPr>
    <pageSetUpPr fitToPage="1"/>
  </sheetPr>
  <dimension ref="A1:L39"/>
  <sheetViews>
    <sheetView view="pageBreakPreview" zoomScaleNormal="90" zoomScaleSheetLayoutView="100" zoomScalePageLayoutView="0" workbookViewId="0" topLeftCell="A1">
      <selection activeCell="A1" sqref="A1:L1"/>
    </sheetView>
  </sheetViews>
  <sheetFormatPr defaultColWidth="14.375" defaultRowHeight="13.5"/>
  <cols>
    <col min="1" max="1" width="24.375" style="0" customWidth="1"/>
    <col min="2" max="10" width="15.625" style="0" customWidth="1"/>
    <col min="11" max="11" width="16.875" style="0" customWidth="1"/>
    <col min="12" max="12" width="15.625" style="0" customWidth="1"/>
  </cols>
  <sheetData>
    <row r="1" spans="1:12" ht="17.25">
      <c r="A1" s="1286" t="s">
        <v>401</v>
      </c>
      <c r="B1" s="1286"/>
      <c r="C1" s="1286"/>
      <c r="D1" s="1286"/>
      <c r="E1" s="1286"/>
      <c r="F1" s="1286"/>
      <c r="G1" s="1286"/>
      <c r="H1" s="1286"/>
      <c r="I1" s="1286"/>
      <c r="J1" s="1286"/>
      <c r="K1" s="1286"/>
      <c r="L1" s="1286"/>
    </row>
    <row r="2" spans="1:12" ht="14.25">
      <c r="A2" s="1287" t="s">
        <v>402</v>
      </c>
      <c r="B2" s="1287"/>
      <c r="C2" s="1287"/>
      <c r="D2" s="1287"/>
      <c r="E2" s="1287"/>
      <c r="F2" s="1287"/>
      <c r="G2" s="1287"/>
      <c r="H2" s="1287"/>
      <c r="I2" s="1287"/>
      <c r="J2" s="1287"/>
      <c r="K2" s="1287"/>
      <c r="L2" s="1287"/>
    </row>
    <row r="3" spans="1:12" ht="18.75" customHeight="1">
      <c r="A3" s="117"/>
      <c r="B3" s="118"/>
      <c r="C3" s="118"/>
      <c r="D3" s="118"/>
      <c r="E3" s="118"/>
      <c r="F3" s="118"/>
      <c r="G3" s="118"/>
      <c r="H3" s="118"/>
      <c r="I3" s="118"/>
      <c r="J3" s="2"/>
      <c r="K3" s="2"/>
      <c r="L3" s="2"/>
    </row>
    <row r="4" spans="1:12" ht="18.75" customHeight="1" thickBot="1">
      <c r="A4" s="119" t="s">
        <v>403</v>
      </c>
      <c r="B4" s="118"/>
      <c r="C4" s="118"/>
      <c r="D4" s="118"/>
      <c r="E4" s="118"/>
      <c r="F4" s="118"/>
      <c r="G4" s="118"/>
      <c r="H4" s="118"/>
      <c r="I4" s="118"/>
      <c r="J4" s="2"/>
      <c r="K4" s="2"/>
      <c r="L4" s="2"/>
    </row>
    <row r="5" spans="1:12" s="25" customFormat="1" ht="26.25" customHeight="1" thickBot="1">
      <c r="A5" s="120" t="s">
        <v>404</v>
      </c>
      <c r="B5" s="121" t="s">
        <v>108</v>
      </c>
      <c r="C5" s="122" t="s">
        <v>109</v>
      </c>
      <c r="D5" s="123" t="s">
        <v>110</v>
      </c>
      <c r="E5" s="123" t="s">
        <v>111</v>
      </c>
      <c r="F5" s="123" t="s">
        <v>112</v>
      </c>
      <c r="G5" s="123" t="s">
        <v>113</v>
      </c>
      <c r="H5" s="123" t="s">
        <v>114</v>
      </c>
      <c r="I5" s="123" t="s">
        <v>115</v>
      </c>
      <c r="J5" s="123" t="s">
        <v>116</v>
      </c>
      <c r="K5" s="123" t="s">
        <v>117</v>
      </c>
      <c r="L5" s="124" t="s">
        <v>118</v>
      </c>
    </row>
    <row r="6" spans="1:12" ht="18.75" customHeight="1" thickTop="1">
      <c r="A6" s="125"/>
      <c r="B6" s="126"/>
      <c r="C6" s="127" t="s">
        <v>61</v>
      </c>
      <c r="D6" s="128" t="s">
        <v>61</v>
      </c>
      <c r="E6" s="128" t="s">
        <v>61</v>
      </c>
      <c r="F6" s="128" t="s">
        <v>61</v>
      </c>
      <c r="G6" s="128" t="s">
        <v>61</v>
      </c>
      <c r="H6" s="128" t="s">
        <v>61</v>
      </c>
      <c r="I6" s="128" t="s">
        <v>61</v>
      </c>
      <c r="J6" s="128" t="s">
        <v>61</v>
      </c>
      <c r="K6" s="128" t="s">
        <v>61</v>
      </c>
      <c r="L6" s="129" t="s">
        <v>61</v>
      </c>
    </row>
    <row r="7" spans="1:12" ht="18.75" customHeight="1">
      <c r="A7" s="130" t="s">
        <v>936</v>
      </c>
      <c r="B7" s="153">
        <v>53</v>
      </c>
      <c r="C7" s="154">
        <v>26</v>
      </c>
      <c r="D7" s="155">
        <v>8</v>
      </c>
      <c r="E7" s="155">
        <v>3</v>
      </c>
      <c r="F7" s="155">
        <v>5</v>
      </c>
      <c r="G7" s="155">
        <v>3</v>
      </c>
      <c r="H7" s="155">
        <v>2</v>
      </c>
      <c r="I7" s="155">
        <v>3</v>
      </c>
      <c r="J7" s="155">
        <v>2</v>
      </c>
      <c r="K7" s="155">
        <v>1</v>
      </c>
      <c r="L7" s="178">
        <v>0</v>
      </c>
    </row>
    <row r="8" spans="1:12" ht="18.75" customHeight="1">
      <c r="A8" s="130" t="s">
        <v>937</v>
      </c>
      <c r="B8" s="153">
        <v>26</v>
      </c>
      <c r="C8" s="154">
        <v>11</v>
      </c>
      <c r="D8" s="155">
        <v>0</v>
      </c>
      <c r="E8" s="155">
        <v>2</v>
      </c>
      <c r="F8" s="155">
        <v>2</v>
      </c>
      <c r="G8" s="155">
        <v>0</v>
      </c>
      <c r="H8" s="155">
        <v>1</v>
      </c>
      <c r="I8" s="155">
        <v>4</v>
      </c>
      <c r="J8" s="155">
        <v>3</v>
      </c>
      <c r="K8" s="155">
        <v>2</v>
      </c>
      <c r="L8" s="178">
        <v>1</v>
      </c>
    </row>
    <row r="9" spans="1:12" ht="18.75" customHeight="1">
      <c r="A9" s="130" t="s">
        <v>938</v>
      </c>
      <c r="B9" s="153">
        <v>32</v>
      </c>
      <c r="C9" s="154">
        <v>16</v>
      </c>
      <c r="D9" s="155">
        <v>2</v>
      </c>
      <c r="E9" s="155">
        <v>5</v>
      </c>
      <c r="F9" s="155">
        <v>1</v>
      </c>
      <c r="G9" s="155">
        <v>1</v>
      </c>
      <c r="H9" s="155">
        <v>2</v>
      </c>
      <c r="I9" s="155">
        <v>1</v>
      </c>
      <c r="J9" s="155">
        <v>2</v>
      </c>
      <c r="K9" s="155">
        <v>2</v>
      </c>
      <c r="L9" s="178">
        <v>0</v>
      </c>
    </row>
    <row r="10" spans="1:12" ht="18.75" customHeight="1">
      <c r="A10" s="130" t="s">
        <v>939</v>
      </c>
      <c r="B10" s="153">
        <v>108</v>
      </c>
      <c r="C10" s="154">
        <v>46</v>
      </c>
      <c r="D10" s="155">
        <v>17</v>
      </c>
      <c r="E10" s="155">
        <v>8</v>
      </c>
      <c r="F10" s="155">
        <v>5</v>
      </c>
      <c r="G10" s="155">
        <v>4</v>
      </c>
      <c r="H10" s="155">
        <v>9</v>
      </c>
      <c r="I10" s="155">
        <v>7</v>
      </c>
      <c r="J10" s="155">
        <v>7</v>
      </c>
      <c r="K10" s="155">
        <v>5</v>
      </c>
      <c r="L10" s="178">
        <v>0</v>
      </c>
    </row>
    <row r="11" spans="1:12" ht="18.75" customHeight="1">
      <c r="A11" s="130" t="s">
        <v>940</v>
      </c>
      <c r="B11" s="153">
        <v>44</v>
      </c>
      <c r="C11" s="154">
        <v>20</v>
      </c>
      <c r="D11" s="155">
        <v>2</v>
      </c>
      <c r="E11" s="155">
        <v>6</v>
      </c>
      <c r="F11" s="155">
        <v>1</v>
      </c>
      <c r="G11" s="155">
        <v>1</v>
      </c>
      <c r="H11" s="155">
        <v>4</v>
      </c>
      <c r="I11" s="155">
        <v>3</v>
      </c>
      <c r="J11" s="155">
        <v>4</v>
      </c>
      <c r="K11" s="155">
        <v>3</v>
      </c>
      <c r="L11" s="178">
        <v>0</v>
      </c>
    </row>
    <row r="12" spans="1:12" ht="18.75" customHeight="1">
      <c r="A12" s="130" t="s">
        <v>941</v>
      </c>
      <c r="B12" s="153">
        <v>46</v>
      </c>
      <c r="C12" s="154">
        <v>22</v>
      </c>
      <c r="D12" s="155">
        <v>7</v>
      </c>
      <c r="E12" s="155">
        <v>5</v>
      </c>
      <c r="F12" s="155">
        <v>1</v>
      </c>
      <c r="G12" s="155">
        <v>2</v>
      </c>
      <c r="H12" s="155">
        <v>4</v>
      </c>
      <c r="I12" s="155">
        <v>3</v>
      </c>
      <c r="J12" s="155">
        <v>2</v>
      </c>
      <c r="K12" s="155">
        <v>0</v>
      </c>
      <c r="L12" s="178">
        <v>0</v>
      </c>
    </row>
    <row r="13" spans="1:12" ht="18.75" customHeight="1">
      <c r="A13" s="130" t="s">
        <v>942</v>
      </c>
      <c r="B13" s="153">
        <v>53</v>
      </c>
      <c r="C13" s="154">
        <v>25</v>
      </c>
      <c r="D13" s="155">
        <v>7</v>
      </c>
      <c r="E13" s="155">
        <v>5</v>
      </c>
      <c r="F13" s="155">
        <v>1</v>
      </c>
      <c r="G13" s="155">
        <v>3</v>
      </c>
      <c r="H13" s="155">
        <v>3</v>
      </c>
      <c r="I13" s="155">
        <v>5</v>
      </c>
      <c r="J13" s="155">
        <v>2</v>
      </c>
      <c r="K13" s="155">
        <v>2</v>
      </c>
      <c r="L13" s="178">
        <v>0</v>
      </c>
    </row>
    <row r="14" spans="1:12" ht="18.75" customHeight="1">
      <c r="A14" s="130" t="s">
        <v>943</v>
      </c>
      <c r="B14" s="153">
        <v>30</v>
      </c>
      <c r="C14" s="154">
        <v>17</v>
      </c>
      <c r="D14" s="155">
        <v>0</v>
      </c>
      <c r="E14" s="155">
        <v>2</v>
      </c>
      <c r="F14" s="155">
        <v>1</v>
      </c>
      <c r="G14" s="155">
        <v>0</v>
      </c>
      <c r="H14" s="155">
        <v>2</v>
      </c>
      <c r="I14" s="155">
        <v>2</v>
      </c>
      <c r="J14" s="155">
        <v>4</v>
      </c>
      <c r="K14" s="155">
        <v>2</v>
      </c>
      <c r="L14" s="178">
        <v>0</v>
      </c>
    </row>
    <row r="15" spans="1:12" ht="18.75" customHeight="1">
      <c r="A15" s="130" t="s">
        <v>944</v>
      </c>
      <c r="B15" s="153">
        <v>39</v>
      </c>
      <c r="C15" s="154">
        <v>21</v>
      </c>
      <c r="D15" s="155">
        <v>4</v>
      </c>
      <c r="E15" s="155">
        <v>4</v>
      </c>
      <c r="F15" s="155">
        <v>1</v>
      </c>
      <c r="G15" s="155">
        <v>0</v>
      </c>
      <c r="H15" s="155">
        <v>4</v>
      </c>
      <c r="I15" s="155">
        <v>0</v>
      </c>
      <c r="J15" s="155">
        <v>3</v>
      </c>
      <c r="K15" s="155">
        <v>2</v>
      </c>
      <c r="L15" s="178">
        <v>0</v>
      </c>
    </row>
    <row r="16" spans="1:12" ht="18.75" customHeight="1">
      <c r="A16" s="130" t="s">
        <v>203</v>
      </c>
      <c r="B16" s="153">
        <v>100</v>
      </c>
      <c r="C16" s="154">
        <v>48</v>
      </c>
      <c r="D16" s="155">
        <v>9</v>
      </c>
      <c r="E16" s="155">
        <v>10</v>
      </c>
      <c r="F16" s="155">
        <v>4</v>
      </c>
      <c r="G16" s="155">
        <v>3</v>
      </c>
      <c r="H16" s="155">
        <v>11</v>
      </c>
      <c r="I16" s="155">
        <v>6</v>
      </c>
      <c r="J16" s="155">
        <v>6</v>
      </c>
      <c r="K16" s="155">
        <v>3</v>
      </c>
      <c r="L16" s="178">
        <v>0</v>
      </c>
    </row>
    <row r="17" spans="1:12" ht="18.75" customHeight="1">
      <c r="A17" s="130" t="s">
        <v>945</v>
      </c>
      <c r="B17" s="153">
        <v>54</v>
      </c>
      <c r="C17" s="154">
        <v>25</v>
      </c>
      <c r="D17" s="155">
        <v>7</v>
      </c>
      <c r="E17" s="155">
        <v>4</v>
      </c>
      <c r="F17" s="155">
        <v>1</v>
      </c>
      <c r="G17" s="155">
        <v>3</v>
      </c>
      <c r="H17" s="155">
        <v>3</v>
      </c>
      <c r="I17" s="155">
        <v>2</v>
      </c>
      <c r="J17" s="155">
        <v>5</v>
      </c>
      <c r="K17" s="155">
        <v>4</v>
      </c>
      <c r="L17" s="178">
        <v>0</v>
      </c>
    </row>
    <row r="18" spans="1:12" ht="18.75" customHeight="1" thickBot="1">
      <c r="A18" s="133" t="s">
        <v>1285</v>
      </c>
      <c r="B18" s="158">
        <v>52</v>
      </c>
      <c r="C18" s="159">
        <v>24</v>
      </c>
      <c r="D18" s="160">
        <v>7</v>
      </c>
      <c r="E18" s="160">
        <v>5</v>
      </c>
      <c r="F18" s="160">
        <v>1</v>
      </c>
      <c r="G18" s="160">
        <v>1</v>
      </c>
      <c r="H18" s="160">
        <v>5</v>
      </c>
      <c r="I18" s="160">
        <v>3</v>
      </c>
      <c r="J18" s="160">
        <v>4</v>
      </c>
      <c r="K18" s="160">
        <v>2</v>
      </c>
      <c r="L18" s="180">
        <v>0</v>
      </c>
    </row>
    <row r="19" spans="1:12" ht="18.75" customHeight="1">
      <c r="A19" s="136" t="s">
        <v>405</v>
      </c>
      <c r="B19" s="29"/>
      <c r="C19" s="29"/>
      <c r="D19" s="29"/>
      <c r="E19" s="29"/>
      <c r="F19" s="29"/>
      <c r="G19" s="29"/>
      <c r="H19" s="29"/>
      <c r="I19" s="29"/>
      <c r="J19" s="29"/>
      <c r="K19" s="29"/>
      <c r="L19" s="29"/>
    </row>
    <row r="20" spans="1:12" ht="18.75" customHeight="1">
      <c r="A20" s="164"/>
      <c r="B20" s="164"/>
      <c r="C20" s="164"/>
      <c r="D20" s="164"/>
      <c r="E20" s="164"/>
      <c r="F20" s="164"/>
      <c r="G20" s="164"/>
      <c r="H20" s="164"/>
      <c r="I20" s="164"/>
      <c r="J20" s="164"/>
      <c r="K20" s="164"/>
      <c r="L20" s="164"/>
    </row>
    <row r="21" spans="1:12" ht="18.75" customHeight="1">
      <c r="A21" s="365"/>
      <c r="B21" s="137"/>
      <c r="C21" s="137"/>
      <c r="D21" s="137"/>
      <c r="E21" s="137"/>
      <c r="F21" s="138"/>
      <c r="G21" s="138"/>
      <c r="H21" s="137"/>
      <c r="I21" s="137"/>
      <c r="J21" s="137"/>
      <c r="K21" s="137"/>
      <c r="L21" s="137"/>
    </row>
    <row r="22" spans="1:12" ht="18.75" customHeight="1">
      <c r="A22" s="365"/>
      <c r="B22" s="137"/>
      <c r="C22" s="137"/>
      <c r="D22" s="137"/>
      <c r="E22" s="137"/>
      <c r="F22" s="138"/>
      <c r="G22" s="138"/>
      <c r="H22" s="137"/>
      <c r="I22" s="137"/>
      <c r="J22" s="137"/>
      <c r="K22" s="137"/>
      <c r="L22" s="137"/>
    </row>
    <row r="23" spans="1:12" ht="18.75" customHeight="1" thickBot="1">
      <c r="A23" s="119" t="s">
        <v>946</v>
      </c>
      <c r="B23" s="137"/>
      <c r="C23" s="137"/>
      <c r="D23" s="137"/>
      <c r="E23" s="137"/>
      <c r="F23" s="138"/>
      <c r="G23" s="138"/>
      <c r="H23" s="137"/>
      <c r="I23" s="137"/>
      <c r="J23" s="137"/>
      <c r="K23" s="137"/>
      <c r="L23" s="137"/>
    </row>
    <row r="24" spans="1:12" s="25" customFormat="1" ht="26.25" customHeight="1" thickBot="1">
      <c r="A24" s="120" t="s">
        <v>404</v>
      </c>
      <c r="B24" s="121" t="s">
        <v>108</v>
      </c>
      <c r="C24" s="122" t="s">
        <v>109</v>
      </c>
      <c r="D24" s="123" t="s">
        <v>110</v>
      </c>
      <c r="E24" s="123" t="s">
        <v>111</v>
      </c>
      <c r="F24" s="123" t="s">
        <v>112</v>
      </c>
      <c r="G24" s="123" t="s">
        <v>113</v>
      </c>
      <c r="H24" s="123" t="s">
        <v>114</v>
      </c>
      <c r="I24" s="123" t="s">
        <v>115</v>
      </c>
      <c r="J24" s="123" t="s">
        <v>116</v>
      </c>
      <c r="K24" s="123" t="s">
        <v>117</v>
      </c>
      <c r="L24" s="124" t="s">
        <v>118</v>
      </c>
    </row>
    <row r="25" spans="1:12" ht="18.75" customHeight="1" thickTop="1">
      <c r="A25" s="139"/>
      <c r="B25" s="126"/>
      <c r="C25" s="127" t="s">
        <v>61</v>
      </c>
      <c r="D25" s="128" t="s">
        <v>61</v>
      </c>
      <c r="E25" s="128" t="s">
        <v>61</v>
      </c>
      <c r="F25" s="128" t="s">
        <v>61</v>
      </c>
      <c r="G25" s="128" t="s">
        <v>61</v>
      </c>
      <c r="H25" s="128" t="s">
        <v>61</v>
      </c>
      <c r="I25" s="128" t="s">
        <v>61</v>
      </c>
      <c r="J25" s="128" t="s">
        <v>61</v>
      </c>
      <c r="K25" s="128" t="s">
        <v>61</v>
      </c>
      <c r="L25" s="129" t="s">
        <v>61</v>
      </c>
    </row>
    <row r="26" spans="1:12" ht="18.75" customHeight="1">
      <c r="A26" s="140" t="s">
        <v>947</v>
      </c>
      <c r="B26" s="153">
        <v>255</v>
      </c>
      <c r="C26" s="154">
        <v>122</v>
      </c>
      <c r="D26" s="155">
        <v>34</v>
      </c>
      <c r="E26" s="155">
        <v>19</v>
      </c>
      <c r="F26" s="177">
        <v>7</v>
      </c>
      <c r="G26" s="177">
        <v>8</v>
      </c>
      <c r="H26" s="155">
        <v>22</v>
      </c>
      <c r="I26" s="155">
        <v>11</v>
      </c>
      <c r="J26" s="155">
        <v>15</v>
      </c>
      <c r="K26" s="155">
        <v>16</v>
      </c>
      <c r="L26" s="178">
        <v>1</v>
      </c>
    </row>
    <row r="27" spans="1:12" ht="18.75" customHeight="1">
      <c r="A27" s="140" t="s">
        <v>948</v>
      </c>
      <c r="B27" s="153">
        <v>260</v>
      </c>
      <c r="C27" s="154">
        <v>127</v>
      </c>
      <c r="D27" s="155">
        <v>34</v>
      </c>
      <c r="E27" s="155">
        <v>19</v>
      </c>
      <c r="F27" s="177">
        <v>7</v>
      </c>
      <c r="G27" s="177">
        <v>8</v>
      </c>
      <c r="H27" s="155">
        <v>22</v>
      </c>
      <c r="I27" s="155">
        <v>11</v>
      </c>
      <c r="J27" s="155">
        <v>15</v>
      </c>
      <c r="K27" s="155">
        <v>16</v>
      </c>
      <c r="L27" s="178">
        <v>1</v>
      </c>
    </row>
    <row r="28" spans="1:12" ht="18.75" customHeight="1">
      <c r="A28" s="140" t="s">
        <v>949</v>
      </c>
      <c r="B28" s="153">
        <v>263</v>
      </c>
      <c r="C28" s="154">
        <v>129</v>
      </c>
      <c r="D28" s="155">
        <v>35</v>
      </c>
      <c r="E28" s="155">
        <v>18</v>
      </c>
      <c r="F28" s="177">
        <v>8</v>
      </c>
      <c r="G28" s="177">
        <v>8</v>
      </c>
      <c r="H28" s="155">
        <v>22</v>
      </c>
      <c r="I28" s="155">
        <v>11</v>
      </c>
      <c r="J28" s="155">
        <v>15</v>
      </c>
      <c r="K28" s="155">
        <v>16</v>
      </c>
      <c r="L28" s="178">
        <v>1</v>
      </c>
    </row>
    <row r="29" spans="1:12" ht="18.75" customHeight="1">
      <c r="A29" s="140" t="s">
        <v>950</v>
      </c>
      <c r="B29" s="153">
        <v>274</v>
      </c>
      <c r="C29" s="154">
        <v>137</v>
      </c>
      <c r="D29" s="155">
        <v>32</v>
      </c>
      <c r="E29" s="155">
        <v>22</v>
      </c>
      <c r="F29" s="177">
        <v>8</v>
      </c>
      <c r="G29" s="177">
        <v>8</v>
      </c>
      <c r="H29" s="155">
        <v>23</v>
      </c>
      <c r="I29" s="155">
        <v>10</v>
      </c>
      <c r="J29" s="155">
        <v>17</v>
      </c>
      <c r="K29" s="155">
        <v>16</v>
      </c>
      <c r="L29" s="178">
        <v>1</v>
      </c>
    </row>
    <row r="30" spans="1:12" ht="18.75" customHeight="1">
      <c r="A30" s="140" t="s">
        <v>951</v>
      </c>
      <c r="B30" s="153">
        <v>276</v>
      </c>
      <c r="C30" s="154">
        <v>137</v>
      </c>
      <c r="D30" s="155">
        <v>33</v>
      </c>
      <c r="E30" s="155">
        <v>23</v>
      </c>
      <c r="F30" s="177">
        <v>6</v>
      </c>
      <c r="G30" s="177">
        <v>11</v>
      </c>
      <c r="H30" s="155">
        <v>21</v>
      </c>
      <c r="I30" s="155">
        <v>10</v>
      </c>
      <c r="J30" s="155">
        <v>18</v>
      </c>
      <c r="K30" s="155">
        <v>16</v>
      </c>
      <c r="L30" s="178">
        <v>1</v>
      </c>
    </row>
    <row r="31" spans="1:12" ht="18.75" customHeight="1" thickBot="1">
      <c r="A31" s="141" t="s">
        <v>1286</v>
      </c>
      <c r="B31" s="158">
        <v>279</v>
      </c>
      <c r="C31" s="159">
        <v>139</v>
      </c>
      <c r="D31" s="160">
        <v>32</v>
      </c>
      <c r="E31" s="160">
        <v>24</v>
      </c>
      <c r="F31" s="179">
        <v>5</v>
      </c>
      <c r="G31" s="179">
        <v>10</v>
      </c>
      <c r="H31" s="160">
        <v>21</v>
      </c>
      <c r="I31" s="160">
        <v>11</v>
      </c>
      <c r="J31" s="160">
        <v>19</v>
      </c>
      <c r="K31" s="160">
        <v>17</v>
      </c>
      <c r="L31" s="180">
        <v>1</v>
      </c>
    </row>
    <row r="32" s="29" customFormat="1" ht="13.5" customHeight="1">
      <c r="A32" s="366" t="s">
        <v>952</v>
      </c>
    </row>
    <row r="33" s="29" customFormat="1" ht="13.5" customHeight="1">
      <c r="A33" s="366" t="s">
        <v>953</v>
      </c>
    </row>
    <row r="34" s="29" customFormat="1" ht="13.5" customHeight="1">
      <c r="A34" s="366" t="s">
        <v>854</v>
      </c>
    </row>
    <row r="35" s="29" customFormat="1" ht="13.5" customHeight="1">
      <c r="A35" s="84"/>
    </row>
    <row r="36" s="29" customFormat="1" ht="13.5" customHeight="1">
      <c r="A36" s="84"/>
    </row>
    <row r="37" s="29" customFormat="1" ht="13.5" customHeight="1">
      <c r="A37" s="84"/>
    </row>
    <row r="38" s="29" customFormat="1" ht="13.5" customHeight="1">
      <c r="A38" s="84"/>
    </row>
    <row r="39" s="29" customFormat="1" ht="13.5" customHeight="1">
      <c r="A39" s="84"/>
    </row>
  </sheetData>
  <sheetProtection/>
  <mergeCells count="2">
    <mergeCell ref="A1:L1"/>
    <mergeCell ref="A2:L2"/>
  </mergeCells>
  <printOptions/>
  <pageMargins left="0.2755905511811024" right="0.4330708661417323" top="0.5511811023622047" bottom="0.984251968503937" header="0.5118110236220472" footer="0.5118110236220472"/>
  <pageSetup fitToHeight="1" fitToWidth="1" horizontalDpi="600" verticalDpi="600" orientation="landscape" paperSize="9" scale="72" r:id="rId1"/>
</worksheet>
</file>

<file path=xl/worksheets/sheet29.xml><?xml version="1.0" encoding="utf-8"?>
<worksheet xmlns="http://schemas.openxmlformats.org/spreadsheetml/2006/main" xmlns:r="http://schemas.openxmlformats.org/officeDocument/2006/relationships">
  <sheetPr>
    <pageSetUpPr fitToPage="1"/>
  </sheetPr>
  <dimension ref="A1:P49"/>
  <sheetViews>
    <sheetView view="pageBreakPreview" zoomScaleNormal="90" zoomScaleSheetLayoutView="100" zoomScalePageLayoutView="0" workbookViewId="0" topLeftCell="A1">
      <selection activeCell="A1" sqref="A1:P1"/>
    </sheetView>
  </sheetViews>
  <sheetFormatPr defaultColWidth="15.625" defaultRowHeight="13.5"/>
  <cols>
    <col min="1" max="1" width="23.50390625" style="0" customWidth="1"/>
    <col min="2" max="2" width="15.625" style="0" customWidth="1"/>
    <col min="3" max="16" width="16.125" style="0" customWidth="1"/>
  </cols>
  <sheetData>
    <row r="1" spans="1:16" ht="21">
      <c r="A1" s="1335" t="s">
        <v>406</v>
      </c>
      <c r="B1" s="1335"/>
      <c r="C1" s="1335"/>
      <c r="D1" s="1335"/>
      <c r="E1" s="1335"/>
      <c r="F1" s="1335"/>
      <c r="G1" s="1335"/>
      <c r="H1" s="1335"/>
      <c r="I1" s="1335"/>
      <c r="J1" s="1335"/>
      <c r="K1" s="1335"/>
      <c r="L1" s="1335"/>
      <c r="M1" s="1335"/>
      <c r="N1" s="1335"/>
      <c r="O1" s="1335"/>
      <c r="P1" s="1335"/>
    </row>
    <row r="2" spans="1:16" ht="18.75">
      <c r="A2" s="1336" t="s">
        <v>407</v>
      </c>
      <c r="B2" s="1336"/>
      <c r="C2" s="1336"/>
      <c r="D2" s="1336"/>
      <c r="E2" s="1336"/>
      <c r="F2" s="1336"/>
      <c r="G2" s="1336"/>
      <c r="H2" s="1336"/>
      <c r="I2" s="1336"/>
      <c r="J2" s="1336"/>
      <c r="K2" s="1336"/>
      <c r="L2" s="1336"/>
      <c r="M2" s="1336"/>
      <c r="N2" s="1336"/>
      <c r="O2" s="1336"/>
      <c r="P2" s="1336"/>
    </row>
    <row r="3" spans="1:16" ht="18.75" customHeight="1">
      <c r="A3" s="144"/>
      <c r="B3" s="144"/>
      <c r="C3" s="144"/>
      <c r="D3" s="144"/>
      <c r="E3" s="144"/>
      <c r="F3" s="144"/>
      <c r="G3" s="144"/>
      <c r="H3" s="144"/>
      <c r="I3" s="144"/>
      <c r="J3" s="144"/>
      <c r="K3" s="144"/>
      <c r="L3" s="144"/>
      <c r="M3" s="144"/>
      <c r="N3" s="144"/>
      <c r="O3" s="144"/>
      <c r="P3" s="144"/>
    </row>
    <row r="4" spans="1:16" ht="18.75" customHeight="1" thickBot="1">
      <c r="A4" s="2" t="s">
        <v>408</v>
      </c>
      <c r="B4" s="2"/>
      <c r="C4" s="2"/>
      <c r="D4" s="2"/>
      <c r="E4" s="2"/>
      <c r="F4" s="2"/>
      <c r="G4" s="2"/>
      <c r="H4" s="2"/>
      <c r="I4" s="2"/>
      <c r="J4" s="2"/>
      <c r="K4" s="2"/>
      <c r="L4" s="2"/>
      <c r="M4" s="2"/>
      <c r="N4" s="2"/>
      <c r="O4" s="2"/>
      <c r="P4" s="2"/>
    </row>
    <row r="5" spans="1:16" ht="18.75" customHeight="1">
      <c r="A5" s="1323" t="s">
        <v>404</v>
      </c>
      <c r="B5" s="1391" t="s">
        <v>108</v>
      </c>
      <c r="C5" s="1394"/>
      <c r="D5" s="1332" t="s">
        <v>409</v>
      </c>
      <c r="E5" s="1333"/>
      <c r="F5" s="1333"/>
      <c r="G5" s="1333"/>
      <c r="H5" s="1333"/>
      <c r="I5" s="1334"/>
      <c r="J5" s="1394"/>
      <c r="K5" s="1332" t="s">
        <v>410</v>
      </c>
      <c r="L5" s="1333"/>
      <c r="M5" s="1333"/>
      <c r="N5" s="1333"/>
      <c r="O5" s="1333"/>
      <c r="P5" s="1334"/>
    </row>
    <row r="6" spans="1:16" ht="18.75" customHeight="1">
      <c r="A6" s="1324"/>
      <c r="B6" s="1392"/>
      <c r="C6" s="1395"/>
      <c r="D6" s="1389" t="s">
        <v>125</v>
      </c>
      <c r="E6" s="464"/>
      <c r="F6" s="465"/>
      <c r="G6" s="1389" t="s">
        <v>126</v>
      </c>
      <c r="H6" s="464"/>
      <c r="I6" s="466"/>
      <c r="J6" s="1395"/>
      <c r="K6" s="1389" t="s">
        <v>125</v>
      </c>
      <c r="L6" s="464"/>
      <c r="M6" s="465"/>
      <c r="N6" s="1389" t="s">
        <v>126</v>
      </c>
      <c r="O6" s="464"/>
      <c r="P6" s="466"/>
    </row>
    <row r="7" spans="1:16" ht="18.75" customHeight="1" thickBot="1">
      <c r="A7" s="1325"/>
      <c r="B7" s="1393"/>
      <c r="C7" s="1396"/>
      <c r="D7" s="1390"/>
      <c r="E7" s="468" t="s">
        <v>127</v>
      </c>
      <c r="F7" s="468" t="s">
        <v>128</v>
      </c>
      <c r="G7" s="1390"/>
      <c r="H7" s="468" t="s">
        <v>127</v>
      </c>
      <c r="I7" s="469" t="s">
        <v>128</v>
      </c>
      <c r="J7" s="1396"/>
      <c r="K7" s="1390"/>
      <c r="L7" s="468" t="s">
        <v>127</v>
      </c>
      <c r="M7" s="468" t="s">
        <v>128</v>
      </c>
      <c r="N7" s="1390"/>
      <c r="O7" s="468" t="s">
        <v>127</v>
      </c>
      <c r="P7" s="469" t="s">
        <v>128</v>
      </c>
    </row>
    <row r="8" spans="1:16" ht="18.75" customHeight="1" thickTop="1">
      <c r="A8" s="150"/>
      <c r="B8" s="470"/>
      <c r="C8" s="471" t="s">
        <v>129</v>
      </c>
      <c r="D8" s="472" t="s">
        <v>129</v>
      </c>
      <c r="E8" s="472" t="s">
        <v>129</v>
      </c>
      <c r="F8" s="472" t="s">
        <v>129</v>
      </c>
      <c r="G8" s="472" t="s">
        <v>129</v>
      </c>
      <c r="H8" s="472" t="s">
        <v>129</v>
      </c>
      <c r="I8" s="473" t="s">
        <v>129</v>
      </c>
      <c r="J8" s="471" t="s">
        <v>129</v>
      </c>
      <c r="K8" s="472" t="s">
        <v>129</v>
      </c>
      <c r="L8" s="472" t="s">
        <v>129</v>
      </c>
      <c r="M8" s="472" t="s">
        <v>129</v>
      </c>
      <c r="N8" s="472" t="s">
        <v>129</v>
      </c>
      <c r="O8" s="472" t="s">
        <v>129</v>
      </c>
      <c r="P8" s="473" t="s">
        <v>129</v>
      </c>
    </row>
    <row r="9" spans="1:16" ht="18.75" customHeight="1">
      <c r="A9" s="404" t="s">
        <v>936</v>
      </c>
      <c r="B9" s="153">
        <v>53</v>
      </c>
      <c r="C9" s="154">
        <v>102151</v>
      </c>
      <c r="D9" s="155">
        <v>100942</v>
      </c>
      <c r="E9" s="155">
        <v>100877</v>
      </c>
      <c r="F9" s="155">
        <v>65</v>
      </c>
      <c r="G9" s="155">
        <v>1209</v>
      </c>
      <c r="H9" s="155">
        <v>1101</v>
      </c>
      <c r="I9" s="178">
        <v>108</v>
      </c>
      <c r="J9" s="154">
        <v>150171</v>
      </c>
      <c r="K9" s="155">
        <v>146939</v>
      </c>
      <c r="L9" s="155">
        <v>146854</v>
      </c>
      <c r="M9" s="154">
        <v>85</v>
      </c>
      <c r="N9" s="155">
        <v>3232</v>
      </c>
      <c r="O9" s="156">
        <v>2602</v>
      </c>
      <c r="P9" s="157">
        <v>630</v>
      </c>
    </row>
    <row r="10" spans="1:16" ht="18.75" customHeight="1">
      <c r="A10" s="404" t="s">
        <v>937</v>
      </c>
      <c r="B10" s="153">
        <v>26</v>
      </c>
      <c r="C10" s="154">
        <v>247623</v>
      </c>
      <c r="D10" s="155">
        <v>244888</v>
      </c>
      <c r="E10" s="155">
        <v>244767</v>
      </c>
      <c r="F10" s="155">
        <v>121</v>
      </c>
      <c r="G10" s="155">
        <v>2735</v>
      </c>
      <c r="H10" s="155">
        <v>2600</v>
      </c>
      <c r="I10" s="178">
        <v>135</v>
      </c>
      <c r="J10" s="154">
        <v>293517</v>
      </c>
      <c r="K10" s="155">
        <v>289328</v>
      </c>
      <c r="L10" s="155">
        <v>289182</v>
      </c>
      <c r="M10" s="154">
        <v>146</v>
      </c>
      <c r="N10" s="155">
        <v>4189</v>
      </c>
      <c r="O10" s="156">
        <v>3727</v>
      </c>
      <c r="P10" s="157">
        <v>462</v>
      </c>
    </row>
    <row r="11" spans="1:16" ht="18.75" customHeight="1">
      <c r="A11" s="404" t="s">
        <v>938</v>
      </c>
      <c r="B11" s="153">
        <v>32</v>
      </c>
      <c r="C11" s="154">
        <v>94710</v>
      </c>
      <c r="D11" s="155">
        <v>93878</v>
      </c>
      <c r="E11" s="155">
        <v>93806</v>
      </c>
      <c r="F11" s="155">
        <v>72</v>
      </c>
      <c r="G11" s="155">
        <v>832</v>
      </c>
      <c r="H11" s="155">
        <v>762</v>
      </c>
      <c r="I11" s="178">
        <v>70</v>
      </c>
      <c r="J11" s="154">
        <v>128376</v>
      </c>
      <c r="K11" s="155">
        <v>126417</v>
      </c>
      <c r="L11" s="155">
        <v>126317</v>
      </c>
      <c r="M11" s="154">
        <v>100</v>
      </c>
      <c r="N11" s="155">
        <v>1959</v>
      </c>
      <c r="O11" s="156">
        <v>1604</v>
      </c>
      <c r="P11" s="157">
        <v>355</v>
      </c>
    </row>
    <row r="12" spans="1:16" ht="18.75" customHeight="1">
      <c r="A12" s="404" t="s">
        <v>939</v>
      </c>
      <c r="B12" s="153">
        <v>108</v>
      </c>
      <c r="C12" s="154">
        <v>307209</v>
      </c>
      <c r="D12" s="155">
        <v>304310</v>
      </c>
      <c r="E12" s="155">
        <v>303980</v>
      </c>
      <c r="F12" s="155">
        <v>330</v>
      </c>
      <c r="G12" s="155">
        <v>2899</v>
      </c>
      <c r="H12" s="155">
        <v>2489</v>
      </c>
      <c r="I12" s="178">
        <v>410</v>
      </c>
      <c r="J12" s="154">
        <v>463049</v>
      </c>
      <c r="K12" s="155">
        <v>454009</v>
      </c>
      <c r="L12" s="155">
        <v>453528</v>
      </c>
      <c r="M12" s="154">
        <v>481</v>
      </c>
      <c r="N12" s="155">
        <v>9040</v>
      </c>
      <c r="O12" s="156">
        <v>6810</v>
      </c>
      <c r="P12" s="157">
        <v>2230</v>
      </c>
    </row>
    <row r="13" spans="1:16" ht="18.75" customHeight="1">
      <c r="A13" s="404" t="s">
        <v>940</v>
      </c>
      <c r="B13" s="153">
        <v>44</v>
      </c>
      <c r="C13" s="154">
        <v>195206</v>
      </c>
      <c r="D13" s="155">
        <v>193399</v>
      </c>
      <c r="E13" s="155">
        <v>193265</v>
      </c>
      <c r="F13" s="155">
        <v>134</v>
      </c>
      <c r="G13" s="155">
        <v>1807</v>
      </c>
      <c r="H13" s="155">
        <v>1565</v>
      </c>
      <c r="I13" s="178">
        <v>242</v>
      </c>
      <c r="J13" s="154">
        <v>275266</v>
      </c>
      <c r="K13" s="155">
        <v>271109</v>
      </c>
      <c r="L13" s="155">
        <v>270883</v>
      </c>
      <c r="M13" s="154">
        <v>226</v>
      </c>
      <c r="N13" s="155">
        <v>4157</v>
      </c>
      <c r="O13" s="156">
        <v>3230</v>
      </c>
      <c r="P13" s="157">
        <v>927</v>
      </c>
    </row>
    <row r="14" spans="1:16" ht="18.75" customHeight="1">
      <c r="A14" s="404" t="s">
        <v>941</v>
      </c>
      <c r="B14" s="153">
        <v>46</v>
      </c>
      <c r="C14" s="154">
        <v>88866</v>
      </c>
      <c r="D14" s="155">
        <v>87903</v>
      </c>
      <c r="E14" s="155">
        <v>87836</v>
      </c>
      <c r="F14" s="155">
        <v>67</v>
      </c>
      <c r="G14" s="155">
        <v>963</v>
      </c>
      <c r="H14" s="155">
        <v>894</v>
      </c>
      <c r="I14" s="178">
        <v>69</v>
      </c>
      <c r="J14" s="154">
        <v>125373</v>
      </c>
      <c r="K14" s="155">
        <v>122761</v>
      </c>
      <c r="L14" s="155">
        <v>122663</v>
      </c>
      <c r="M14" s="154">
        <v>98</v>
      </c>
      <c r="N14" s="155">
        <v>2612</v>
      </c>
      <c r="O14" s="156">
        <v>2083</v>
      </c>
      <c r="P14" s="157">
        <v>529</v>
      </c>
    </row>
    <row r="15" spans="1:16" ht="18.75" customHeight="1">
      <c r="A15" s="404" t="s">
        <v>942</v>
      </c>
      <c r="B15" s="153">
        <v>53</v>
      </c>
      <c r="C15" s="154">
        <v>131998</v>
      </c>
      <c r="D15" s="155">
        <v>130503</v>
      </c>
      <c r="E15" s="155">
        <v>130419</v>
      </c>
      <c r="F15" s="155">
        <v>84</v>
      </c>
      <c r="G15" s="155">
        <v>1495</v>
      </c>
      <c r="H15" s="155">
        <v>1362</v>
      </c>
      <c r="I15" s="178">
        <v>133</v>
      </c>
      <c r="J15" s="154">
        <v>195585</v>
      </c>
      <c r="K15" s="155">
        <v>191605</v>
      </c>
      <c r="L15" s="155">
        <v>191479</v>
      </c>
      <c r="M15" s="154">
        <v>126</v>
      </c>
      <c r="N15" s="155">
        <v>3980</v>
      </c>
      <c r="O15" s="156">
        <v>3136</v>
      </c>
      <c r="P15" s="157">
        <v>844</v>
      </c>
    </row>
    <row r="16" spans="1:16" ht="18.75" customHeight="1">
      <c r="A16" s="404" t="s">
        <v>943</v>
      </c>
      <c r="B16" s="153">
        <v>30</v>
      </c>
      <c r="C16" s="154">
        <v>119045</v>
      </c>
      <c r="D16" s="155">
        <v>117608</v>
      </c>
      <c r="E16" s="155">
        <v>117511</v>
      </c>
      <c r="F16" s="155">
        <v>97</v>
      </c>
      <c r="G16" s="155">
        <v>1437</v>
      </c>
      <c r="H16" s="155">
        <v>1329</v>
      </c>
      <c r="I16" s="178">
        <v>108</v>
      </c>
      <c r="J16" s="154">
        <v>156259</v>
      </c>
      <c r="K16" s="155">
        <v>153535</v>
      </c>
      <c r="L16" s="155">
        <v>153409</v>
      </c>
      <c r="M16" s="154">
        <v>126</v>
      </c>
      <c r="N16" s="155">
        <v>2724</v>
      </c>
      <c r="O16" s="156">
        <v>2305</v>
      </c>
      <c r="P16" s="157">
        <v>419</v>
      </c>
    </row>
    <row r="17" spans="1:16" ht="18.75" customHeight="1">
      <c r="A17" s="404" t="s">
        <v>944</v>
      </c>
      <c r="B17" s="153">
        <v>39</v>
      </c>
      <c r="C17" s="154">
        <v>106961</v>
      </c>
      <c r="D17" s="155">
        <v>106059</v>
      </c>
      <c r="E17" s="155">
        <v>105964</v>
      </c>
      <c r="F17" s="155">
        <v>95</v>
      </c>
      <c r="G17" s="155">
        <v>902</v>
      </c>
      <c r="H17" s="155">
        <v>827</v>
      </c>
      <c r="I17" s="178">
        <v>75</v>
      </c>
      <c r="J17" s="154">
        <v>146067</v>
      </c>
      <c r="K17" s="155">
        <v>143783</v>
      </c>
      <c r="L17" s="155">
        <v>143653</v>
      </c>
      <c r="M17" s="154">
        <v>130</v>
      </c>
      <c r="N17" s="155">
        <v>2284</v>
      </c>
      <c r="O17" s="156">
        <v>1824</v>
      </c>
      <c r="P17" s="157">
        <v>460</v>
      </c>
    </row>
    <row r="18" spans="1:16" ht="18.75" customHeight="1">
      <c r="A18" s="404" t="s">
        <v>203</v>
      </c>
      <c r="B18" s="153">
        <v>100</v>
      </c>
      <c r="C18" s="154">
        <v>241106</v>
      </c>
      <c r="D18" s="155">
        <v>238882</v>
      </c>
      <c r="E18" s="155">
        <v>238689</v>
      </c>
      <c r="F18" s="155">
        <v>193</v>
      </c>
      <c r="G18" s="155">
        <v>2224</v>
      </c>
      <c r="H18" s="155">
        <v>2072</v>
      </c>
      <c r="I18" s="178">
        <v>152</v>
      </c>
      <c r="J18" s="154">
        <v>374087</v>
      </c>
      <c r="K18" s="155">
        <v>367169</v>
      </c>
      <c r="L18" s="155">
        <v>366884</v>
      </c>
      <c r="M18" s="154">
        <v>285</v>
      </c>
      <c r="N18" s="155">
        <v>6918</v>
      </c>
      <c r="O18" s="156">
        <v>5530</v>
      </c>
      <c r="P18" s="157">
        <v>1388</v>
      </c>
    </row>
    <row r="19" spans="1:16" ht="18.75" customHeight="1">
      <c r="A19" s="404" t="s">
        <v>945</v>
      </c>
      <c r="B19" s="153">
        <v>54</v>
      </c>
      <c r="C19" s="154">
        <v>208378</v>
      </c>
      <c r="D19" s="155">
        <v>206361</v>
      </c>
      <c r="E19" s="155">
        <v>206206</v>
      </c>
      <c r="F19" s="155">
        <v>155</v>
      </c>
      <c r="G19" s="155">
        <v>2017</v>
      </c>
      <c r="H19" s="155">
        <v>1765</v>
      </c>
      <c r="I19" s="178">
        <v>252</v>
      </c>
      <c r="J19" s="154">
        <v>279493</v>
      </c>
      <c r="K19" s="155">
        <v>274787</v>
      </c>
      <c r="L19" s="155">
        <v>274565</v>
      </c>
      <c r="M19" s="154">
        <v>222</v>
      </c>
      <c r="N19" s="155">
        <v>4706</v>
      </c>
      <c r="O19" s="156">
        <v>3555</v>
      </c>
      <c r="P19" s="157">
        <v>1151</v>
      </c>
    </row>
    <row r="20" spans="1:16" ht="18.75" customHeight="1" thickBot="1">
      <c r="A20" s="405" t="s">
        <v>1285</v>
      </c>
      <c r="B20" s="158">
        <v>52</v>
      </c>
      <c r="C20" s="159">
        <v>160050</v>
      </c>
      <c r="D20" s="160">
        <v>158750</v>
      </c>
      <c r="E20" s="160">
        <v>158667</v>
      </c>
      <c r="F20" s="160">
        <v>83</v>
      </c>
      <c r="G20" s="160">
        <v>1300</v>
      </c>
      <c r="H20" s="160">
        <v>1218</v>
      </c>
      <c r="I20" s="180">
        <v>82</v>
      </c>
      <c r="J20" s="159">
        <v>215537</v>
      </c>
      <c r="K20" s="160">
        <v>212227</v>
      </c>
      <c r="L20" s="160">
        <v>212107</v>
      </c>
      <c r="M20" s="159">
        <v>120</v>
      </c>
      <c r="N20" s="160">
        <v>3310</v>
      </c>
      <c r="O20" s="161">
        <v>2636</v>
      </c>
      <c r="P20" s="162">
        <v>674</v>
      </c>
    </row>
    <row r="21" spans="1:16" ht="18.75" customHeight="1">
      <c r="A21" s="84" t="s">
        <v>411</v>
      </c>
      <c r="B21" s="29"/>
      <c r="C21" s="29"/>
      <c r="D21" s="29"/>
      <c r="E21" s="29"/>
      <c r="F21" s="29"/>
      <c r="G21" s="29"/>
      <c r="H21" s="163"/>
      <c r="I21" s="163"/>
      <c r="J21" s="29"/>
      <c r="K21" s="29"/>
      <c r="L21" s="29"/>
      <c r="M21" s="29"/>
      <c r="N21" s="29"/>
      <c r="O21" s="163"/>
      <c r="P21" s="163"/>
    </row>
    <row r="22" spans="1:16" ht="18.75" customHeight="1">
      <c r="A22" s="84" t="s">
        <v>412</v>
      </c>
      <c r="B22" s="29"/>
      <c r="C22" s="29"/>
      <c r="D22" s="29"/>
      <c r="E22" s="29"/>
      <c r="F22" s="29"/>
      <c r="G22" s="29"/>
      <c r="H22" s="163"/>
      <c r="I22" s="163"/>
      <c r="J22" s="29"/>
      <c r="K22" s="29"/>
      <c r="L22" s="29"/>
      <c r="M22" s="29"/>
      <c r="N22" s="29"/>
      <c r="O22" s="163"/>
      <c r="P22" s="163"/>
    </row>
    <row r="23" spans="1:16" ht="18.75" customHeight="1">
      <c r="A23" s="84" t="s">
        <v>413</v>
      </c>
      <c r="B23" s="29"/>
      <c r="C23" s="29"/>
      <c r="D23" s="29"/>
      <c r="E23" s="29"/>
      <c r="F23" s="29"/>
      <c r="G23" s="29"/>
      <c r="H23" s="163"/>
      <c r="I23" s="163"/>
      <c r="J23" s="29"/>
      <c r="K23" s="29"/>
      <c r="L23" s="29"/>
      <c r="M23" s="29"/>
      <c r="N23" s="29"/>
      <c r="O23" s="163"/>
      <c r="P23" s="163"/>
    </row>
    <row r="24" spans="1:16" ht="18.75" customHeight="1">
      <c r="A24" s="474"/>
      <c r="B24" s="474"/>
      <c r="C24" s="474"/>
      <c r="D24" s="474"/>
      <c r="E24" s="474"/>
      <c r="F24" s="474"/>
      <c r="G24" s="474"/>
      <c r="H24" s="475"/>
      <c r="I24" s="475"/>
      <c r="J24" s="474"/>
      <c r="K24" s="474"/>
      <c r="L24" s="474"/>
      <c r="M24" s="474"/>
      <c r="N24" s="474"/>
      <c r="O24" s="475"/>
      <c r="P24" s="475"/>
    </row>
    <row r="25" spans="1:16" ht="18.75" customHeight="1">
      <c r="A25" s="474"/>
      <c r="B25" s="474"/>
      <c r="C25" s="474"/>
      <c r="D25" s="474"/>
      <c r="E25" s="474"/>
      <c r="F25" s="474"/>
      <c r="G25" s="474"/>
      <c r="H25" s="475"/>
      <c r="I25" s="475"/>
      <c r="J25" s="474"/>
      <c r="K25" s="474"/>
      <c r="L25" s="474"/>
      <c r="M25" s="474"/>
      <c r="N25" s="474"/>
      <c r="O25" s="475"/>
      <c r="P25" s="475"/>
    </row>
    <row r="26" spans="1:16" ht="18.75" customHeight="1">
      <c r="A26" s="474"/>
      <c r="B26" s="474"/>
      <c r="C26" s="474"/>
      <c r="D26" s="474"/>
      <c r="E26" s="474"/>
      <c r="F26" s="474"/>
      <c r="G26" s="474"/>
      <c r="H26" s="475"/>
      <c r="I26" s="475"/>
      <c r="J26" s="474"/>
      <c r="K26" s="474"/>
      <c r="L26" s="474"/>
      <c r="M26" s="474"/>
      <c r="N26" s="474"/>
      <c r="O26" s="475"/>
      <c r="P26" s="475"/>
    </row>
    <row r="27" spans="1:16" ht="18.75" customHeight="1">
      <c r="A27" s="474"/>
      <c r="B27" s="474"/>
      <c r="C27" s="474"/>
      <c r="D27" s="474"/>
      <c r="E27" s="474"/>
      <c r="F27" s="474"/>
      <c r="G27" s="474"/>
      <c r="H27" s="475"/>
      <c r="I27" s="475"/>
      <c r="J27" s="474"/>
      <c r="K27" s="474"/>
      <c r="L27" s="474"/>
      <c r="M27" s="474"/>
      <c r="N27" s="474"/>
      <c r="O27" s="475"/>
      <c r="P27" s="475"/>
    </row>
    <row r="28" spans="1:16" ht="18.75" customHeight="1">
      <c r="A28" s="474"/>
      <c r="B28" s="474"/>
      <c r="C28" s="474"/>
      <c r="D28" s="474"/>
      <c r="E28" s="474"/>
      <c r="F28" s="474"/>
      <c r="G28" s="474"/>
      <c r="H28" s="475"/>
      <c r="I28" s="475"/>
      <c r="J28" s="474"/>
      <c r="K28" s="474"/>
      <c r="L28" s="474"/>
      <c r="M28" s="474"/>
      <c r="N28" s="474"/>
      <c r="O28" s="475"/>
      <c r="P28" s="475"/>
    </row>
    <row r="29" spans="1:16" ht="18.75" customHeight="1" thickBot="1">
      <c r="A29" s="2" t="s">
        <v>954</v>
      </c>
      <c r="B29" s="474"/>
      <c r="C29" s="474"/>
      <c r="D29" s="474"/>
      <c r="E29" s="474"/>
      <c r="F29" s="474"/>
      <c r="G29" s="474"/>
      <c r="H29" s="475"/>
      <c r="I29" s="475"/>
      <c r="J29" s="474"/>
      <c r="K29" s="474"/>
      <c r="L29" s="474"/>
      <c r="M29" s="474"/>
      <c r="N29" s="474"/>
      <c r="O29" s="475"/>
      <c r="P29" s="475"/>
    </row>
    <row r="30" spans="1:16" ht="18.75" customHeight="1">
      <c r="A30" s="1323" t="s">
        <v>404</v>
      </c>
      <c r="B30" s="1391" t="s">
        <v>108</v>
      </c>
      <c r="C30" s="1394"/>
      <c r="D30" s="1332" t="s">
        <v>409</v>
      </c>
      <c r="E30" s="1333"/>
      <c r="F30" s="1333"/>
      <c r="G30" s="1333"/>
      <c r="H30" s="1333"/>
      <c r="I30" s="1334"/>
      <c r="J30" s="1394"/>
      <c r="K30" s="1332" t="s">
        <v>410</v>
      </c>
      <c r="L30" s="1333"/>
      <c r="M30" s="1333"/>
      <c r="N30" s="1333"/>
      <c r="O30" s="1333"/>
      <c r="P30" s="1334"/>
    </row>
    <row r="31" spans="1:16" ht="18.75" customHeight="1">
      <c r="A31" s="1324"/>
      <c r="B31" s="1392"/>
      <c r="C31" s="1395"/>
      <c r="D31" s="1389" t="s">
        <v>125</v>
      </c>
      <c r="E31" s="464"/>
      <c r="F31" s="465"/>
      <c r="G31" s="1389" t="s">
        <v>126</v>
      </c>
      <c r="H31" s="464"/>
      <c r="I31" s="466"/>
      <c r="J31" s="1395"/>
      <c r="K31" s="1389" t="s">
        <v>125</v>
      </c>
      <c r="L31" s="464"/>
      <c r="M31" s="465"/>
      <c r="N31" s="1389" t="s">
        <v>126</v>
      </c>
      <c r="O31" s="464"/>
      <c r="P31" s="466"/>
    </row>
    <row r="32" spans="1:16" ht="18.75" customHeight="1" thickBot="1">
      <c r="A32" s="1325"/>
      <c r="B32" s="1393"/>
      <c r="C32" s="1396"/>
      <c r="D32" s="1390"/>
      <c r="E32" s="468" t="s">
        <v>127</v>
      </c>
      <c r="F32" s="468" t="s">
        <v>128</v>
      </c>
      <c r="G32" s="1390"/>
      <c r="H32" s="468" t="s">
        <v>127</v>
      </c>
      <c r="I32" s="469" t="s">
        <v>128</v>
      </c>
      <c r="J32" s="1396"/>
      <c r="K32" s="1390"/>
      <c r="L32" s="468" t="s">
        <v>127</v>
      </c>
      <c r="M32" s="468" t="s">
        <v>128</v>
      </c>
      <c r="N32" s="1390"/>
      <c r="O32" s="468" t="s">
        <v>127</v>
      </c>
      <c r="P32" s="469" t="s">
        <v>128</v>
      </c>
    </row>
    <row r="33" spans="1:16" ht="18.75" customHeight="1" thickTop="1">
      <c r="A33" s="150"/>
      <c r="B33" s="470"/>
      <c r="C33" s="471" t="s">
        <v>129</v>
      </c>
      <c r="D33" s="472" t="s">
        <v>129</v>
      </c>
      <c r="E33" s="472" t="s">
        <v>129</v>
      </c>
      <c r="F33" s="472" t="s">
        <v>129</v>
      </c>
      <c r="G33" s="472" t="s">
        <v>129</v>
      </c>
      <c r="H33" s="472" t="s">
        <v>129</v>
      </c>
      <c r="I33" s="473" t="s">
        <v>129</v>
      </c>
      <c r="J33" s="471" t="s">
        <v>129</v>
      </c>
      <c r="K33" s="472" t="s">
        <v>129</v>
      </c>
      <c r="L33" s="472" t="s">
        <v>129</v>
      </c>
      <c r="M33" s="472" t="s">
        <v>129</v>
      </c>
      <c r="N33" s="472" t="s">
        <v>129</v>
      </c>
      <c r="O33" s="472" t="s">
        <v>129</v>
      </c>
      <c r="P33" s="473" t="s">
        <v>129</v>
      </c>
    </row>
    <row r="34" spans="1:16" ht="18.75" customHeight="1">
      <c r="A34" s="406" t="s">
        <v>947</v>
      </c>
      <c r="B34" s="153">
        <v>255</v>
      </c>
      <c r="C34" s="154">
        <v>707222</v>
      </c>
      <c r="D34" s="155">
        <v>700950</v>
      </c>
      <c r="E34" s="155">
        <v>700414</v>
      </c>
      <c r="F34" s="155">
        <v>536</v>
      </c>
      <c r="G34" s="155">
        <v>6272</v>
      </c>
      <c r="H34" s="156">
        <v>5766</v>
      </c>
      <c r="I34" s="157">
        <v>506</v>
      </c>
      <c r="J34" s="154">
        <v>1272339</v>
      </c>
      <c r="K34" s="155">
        <v>1251398</v>
      </c>
      <c r="L34" s="155">
        <v>1250370</v>
      </c>
      <c r="M34" s="155">
        <v>1028</v>
      </c>
      <c r="N34" s="155">
        <v>20941</v>
      </c>
      <c r="O34" s="156">
        <v>16411</v>
      </c>
      <c r="P34" s="157">
        <v>4530</v>
      </c>
    </row>
    <row r="35" spans="1:16" ht="18.75" customHeight="1">
      <c r="A35" s="406" t="s">
        <v>948</v>
      </c>
      <c r="B35" s="153">
        <v>260</v>
      </c>
      <c r="C35" s="154">
        <v>708579</v>
      </c>
      <c r="D35" s="155">
        <v>702295</v>
      </c>
      <c r="E35" s="155">
        <v>701756</v>
      </c>
      <c r="F35" s="155">
        <v>539</v>
      </c>
      <c r="G35" s="155">
        <v>6284</v>
      </c>
      <c r="H35" s="156">
        <v>5776</v>
      </c>
      <c r="I35" s="157">
        <v>508</v>
      </c>
      <c r="J35" s="154">
        <v>1275569</v>
      </c>
      <c r="K35" s="155">
        <v>1254553</v>
      </c>
      <c r="L35" s="155">
        <v>1253524</v>
      </c>
      <c r="M35" s="155">
        <v>1029</v>
      </c>
      <c r="N35" s="155">
        <v>21016</v>
      </c>
      <c r="O35" s="156">
        <v>16446</v>
      </c>
      <c r="P35" s="157">
        <v>4570</v>
      </c>
    </row>
    <row r="36" spans="1:16" ht="18.75" customHeight="1">
      <c r="A36" s="406" t="s">
        <v>949</v>
      </c>
      <c r="B36" s="153">
        <v>263</v>
      </c>
      <c r="C36" s="154">
        <v>712270</v>
      </c>
      <c r="D36" s="155">
        <v>705968</v>
      </c>
      <c r="E36" s="155">
        <v>705424</v>
      </c>
      <c r="F36" s="155">
        <v>544</v>
      </c>
      <c r="G36" s="155">
        <v>6302</v>
      </c>
      <c r="H36" s="156">
        <v>5791</v>
      </c>
      <c r="I36" s="157">
        <v>511</v>
      </c>
      <c r="J36" s="154">
        <v>1284572</v>
      </c>
      <c r="K36" s="155">
        <v>1263357</v>
      </c>
      <c r="L36" s="155">
        <v>1262319</v>
      </c>
      <c r="M36" s="155">
        <v>1038</v>
      </c>
      <c r="N36" s="155">
        <v>21215</v>
      </c>
      <c r="O36" s="156">
        <v>16598</v>
      </c>
      <c r="P36" s="157">
        <v>4617</v>
      </c>
    </row>
    <row r="37" spans="1:16" ht="18.75" customHeight="1">
      <c r="A37" s="406" t="s">
        <v>950</v>
      </c>
      <c r="B37" s="153">
        <v>274</v>
      </c>
      <c r="C37" s="154">
        <v>729958</v>
      </c>
      <c r="D37" s="155">
        <v>723539</v>
      </c>
      <c r="E37" s="155">
        <v>722983</v>
      </c>
      <c r="F37" s="155">
        <v>556</v>
      </c>
      <c r="G37" s="155">
        <v>6419</v>
      </c>
      <c r="H37" s="156">
        <v>5901</v>
      </c>
      <c r="I37" s="157">
        <v>518</v>
      </c>
      <c r="J37" s="154">
        <v>1325704</v>
      </c>
      <c r="K37" s="155">
        <v>1303820</v>
      </c>
      <c r="L37" s="155">
        <v>1302760</v>
      </c>
      <c r="M37" s="155">
        <v>1060</v>
      </c>
      <c r="N37" s="155">
        <v>21884</v>
      </c>
      <c r="O37" s="156">
        <v>17079</v>
      </c>
      <c r="P37" s="157">
        <v>4805</v>
      </c>
    </row>
    <row r="38" spans="1:16" ht="18.75" customHeight="1">
      <c r="A38" s="406" t="s">
        <v>951</v>
      </c>
      <c r="B38" s="153">
        <v>276</v>
      </c>
      <c r="C38" s="154">
        <v>738240</v>
      </c>
      <c r="D38" s="155">
        <v>731770</v>
      </c>
      <c r="E38" s="155">
        <v>731210</v>
      </c>
      <c r="F38" s="155">
        <v>560</v>
      </c>
      <c r="G38" s="155">
        <v>6470</v>
      </c>
      <c r="H38" s="156">
        <v>5954</v>
      </c>
      <c r="I38" s="157">
        <v>516</v>
      </c>
      <c r="J38" s="154">
        <v>1338827</v>
      </c>
      <c r="K38" s="155">
        <v>1316660</v>
      </c>
      <c r="L38" s="155">
        <v>1315587</v>
      </c>
      <c r="M38" s="155">
        <v>1073</v>
      </c>
      <c r="N38" s="155">
        <v>22167</v>
      </c>
      <c r="O38" s="156">
        <v>17245</v>
      </c>
      <c r="P38" s="157">
        <v>4922</v>
      </c>
    </row>
    <row r="39" spans="1:16" ht="18.75" customHeight="1" thickBot="1">
      <c r="A39" s="407" t="s">
        <v>1286</v>
      </c>
      <c r="B39" s="158">
        <v>279</v>
      </c>
      <c r="C39" s="159">
        <v>766311</v>
      </c>
      <c r="D39" s="160">
        <v>759743</v>
      </c>
      <c r="E39" s="160">
        <v>759173</v>
      </c>
      <c r="F39" s="160">
        <v>570</v>
      </c>
      <c r="G39" s="160">
        <v>6568</v>
      </c>
      <c r="H39" s="161">
        <v>6051</v>
      </c>
      <c r="I39" s="162">
        <v>517</v>
      </c>
      <c r="J39" s="159">
        <v>1391097</v>
      </c>
      <c r="K39" s="160">
        <v>1368575</v>
      </c>
      <c r="L39" s="160">
        <v>1367473</v>
      </c>
      <c r="M39" s="160">
        <v>1102</v>
      </c>
      <c r="N39" s="160">
        <v>22522</v>
      </c>
      <c r="O39" s="161">
        <v>17532</v>
      </c>
      <c r="P39" s="162">
        <v>4990</v>
      </c>
    </row>
    <row r="40" spans="1:16" s="29" customFormat="1" ht="15" customHeight="1">
      <c r="A40" s="84" t="s">
        <v>955</v>
      </c>
      <c r="H40" s="163"/>
      <c r="I40" s="163"/>
      <c r="O40" s="163"/>
      <c r="P40" s="163"/>
    </row>
    <row r="41" spans="1:16" s="29" customFormat="1" ht="15" customHeight="1">
      <c r="A41" s="84" t="s">
        <v>956</v>
      </c>
      <c r="H41" s="163"/>
      <c r="I41" s="163"/>
      <c r="O41" s="163"/>
      <c r="P41" s="163"/>
    </row>
    <row r="42" spans="1:16" s="29" customFormat="1" ht="15" customHeight="1">
      <c r="A42" s="84" t="s">
        <v>957</v>
      </c>
      <c r="H42" s="163"/>
      <c r="I42" s="163"/>
      <c r="O42" s="163"/>
      <c r="P42" s="163"/>
    </row>
    <row r="43" spans="1:16" s="29" customFormat="1" ht="15" customHeight="1">
      <c r="A43" s="84" t="s">
        <v>958</v>
      </c>
      <c r="H43" s="163"/>
      <c r="I43" s="163"/>
      <c r="O43" s="163"/>
      <c r="P43" s="163"/>
    </row>
    <row r="44" s="29" customFormat="1" ht="15" customHeight="1">
      <c r="A44" s="84" t="s">
        <v>959</v>
      </c>
    </row>
    <row r="45" s="29" customFormat="1" ht="15" customHeight="1">
      <c r="A45" s="84" t="s">
        <v>960</v>
      </c>
    </row>
    <row r="46" s="29" customFormat="1" ht="15" customHeight="1">
      <c r="A46" s="84"/>
    </row>
    <row r="47" s="29" customFormat="1" ht="15" customHeight="1">
      <c r="A47" s="84"/>
    </row>
    <row r="48" s="29" customFormat="1" ht="15" customHeight="1">
      <c r="A48" s="84"/>
    </row>
    <row r="49" s="29" customFormat="1" ht="15" customHeight="1">
      <c r="A49" s="84"/>
    </row>
  </sheetData>
  <sheetProtection/>
  <mergeCells count="22">
    <mergeCell ref="D6:D7"/>
    <mergeCell ref="G6:G7"/>
    <mergeCell ref="D31:D32"/>
    <mergeCell ref="G31:G32"/>
    <mergeCell ref="A1:P1"/>
    <mergeCell ref="A2:P2"/>
    <mergeCell ref="A5:A7"/>
    <mergeCell ref="B5:B7"/>
    <mergeCell ref="C5:C7"/>
    <mergeCell ref="D5:I5"/>
    <mergeCell ref="J5:J7"/>
    <mergeCell ref="K5:P5"/>
    <mergeCell ref="K31:K32"/>
    <mergeCell ref="N31:N32"/>
    <mergeCell ref="K6:K7"/>
    <mergeCell ref="N6:N7"/>
    <mergeCell ref="A30:A32"/>
    <mergeCell ref="B30:B32"/>
    <mergeCell ref="C30:C32"/>
    <mergeCell ref="D30:I30"/>
    <mergeCell ref="J30:J32"/>
    <mergeCell ref="K30:P30"/>
  </mergeCells>
  <printOptions/>
  <pageMargins left="0.7874015748031497" right="0.31496062992125984" top="0.5118110236220472" bottom="0.5118110236220472" header="0.5118110236220472" footer="0.5118110236220472"/>
  <pageSetup fitToHeight="1"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view="pageBreakPreview" zoomScaleNormal="85" zoomScaleSheetLayoutView="100" zoomScalePageLayoutView="0" workbookViewId="0" topLeftCell="A1">
      <selection activeCell="A1" sqref="A1:I1"/>
    </sheetView>
  </sheetViews>
  <sheetFormatPr defaultColWidth="16.25390625" defaultRowHeight="13.5"/>
  <cols>
    <col min="1" max="7" width="16.25390625" style="0" customWidth="1"/>
    <col min="8" max="9" width="16.25390625" style="99" customWidth="1"/>
    <col min="10" max="10" width="10.625" style="0" customWidth="1"/>
  </cols>
  <sheetData>
    <row r="1" spans="1:9" ht="17.25">
      <c r="A1" s="1286" t="s">
        <v>91</v>
      </c>
      <c r="B1" s="1286"/>
      <c r="C1" s="1286"/>
      <c r="D1" s="1286"/>
      <c r="E1" s="1286"/>
      <c r="F1" s="1286"/>
      <c r="G1" s="1286"/>
      <c r="H1" s="1286"/>
      <c r="I1" s="1286"/>
    </row>
    <row r="2" spans="1:9" ht="14.25">
      <c r="A2" s="1287" t="s">
        <v>92</v>
      </c>
      <c r="B2" s="1287"/>
      <c r="C2" s="1287"/>
      <c r="D2" s="1287"/>
      <c r="E2" s="1287"/>
      <c r="F2" s="1287"/>
      <c r="G2" s="1287"/>
      <c r="H2" s="1287"/>
      <c r="I2" s="1287"/>
    </row>
    <row r="3" spans="1:9" ht="14.25">
      <c r="A3" s="3"/>
      <c r="B3" s="3"/>
      <c r="C3" s="3"/>
      <c r="D3" s="3"/>
      <c r="E3" s="3"/>
      <c r="F3" s="3"/>
      <c r="G3" s="85"/>
      <c r="H3" s="85"/>
      <c r="I3" s="85"/>
    </row>
    <row r="4" spans="1:9" ht="14.25" thickBot="1">
      <c r="A4" s="2" t="s">
        <v>93</v>
      </c>
      <c r="B4" s="2"/>
      <c r="C4" s="2"/>
      <c r="D4" s="2"/>
      <c r="E4" s="2"/>
      <c r="F4" s="2"/>
      <c r="G4" s="2"/>
      <c r="H4" s="2" t="s">
        <v>94</v>
      </c>
      <c r="I4" s="2"/>
    </row>
    <row r="5" spans="1:9" ht="18.75" customHeight="1">
      <c r="A5" s="86"/>
      <c r="B5" s="1311" t="s">
        <v>95</v>
      </c>
      <c r="C5" s="88"/>
      <c r="D5" s="88"/>
      <c r="E5" s="88"/>
      <c r="F5" s="89"/>
      <c r="G5" s="2"/>
      <c r="H5" s="86"/>
      <c r="I5" s="1314" t="s">
        <v>96</v>
      </c>
    </row>
    <row r="6" spans="1:9" ht="19.5" customHeight="1">
      <c r="A6" s="90"/>
      <c r="B6" s="1312"/>
      <c r="C6" s="1317" t="s">
        <v>56</v>
      </c>
      <c r="D6" s="92"/>
      <c r="E6" s="93"/>
      <c r="F6" s="1319" t="s">
        <v>57</v>
      </c>
      <c r="G6" s="2"/>
      <c r="H6" s="90"/>
      <c r="I6" s="1315"/>
    </row>
    <row r="7" spans="1:9" ht="20.25" customHeight="1" thickBot="1">
      <c r="A7" s="94"/>
      <c r="B7" s="1313"/>
      <c r="C7" s="1318"/>
      <c r="D7" s="18" t="s">
        <v>58</v>
      </c>
      <c r="E7" s="17" t="s">
        <v>59</v>
      </c>
      <c r="F7" s="1320"/>
      <c r="G7" s="2"/>
      <c r="H7" s="94"/>
      <c r="I7" s="1316"/>
    </row>
    <row r="8" spans="1:9" s="99" customFormat="1" ht="14.25" thickTop="1">
      <c r="A8" s="28"/>
      <c r="B8" s="96" t="s">
        <v>97</v>
      </c>
      <c r="C8" s="97" t="s">
        <v>97</v>
      </c>
      <c r="D8" s="97" t="s">
        <v>97</v>
      </c>
      <c r="E8" s="97" t="s">
        <v>97</v>
      </c>
      <c r="F8" s="98" t="s">
        <v>97</v>
      </c>
      <c r="H8" s="28"/>
      <c r="I8" s="100" t="s">
        <v>97</v>
      </c>
    </row>
    <row r="9" spans="1:9" s="99" customFormat="1" ht="13.5">
      <c r="A9" s="28"/>
      <c r="B9" s="96"/>
      <c r="C9" s="97"/>
      <c r="D9" s="97"/>
      <c r="E9" s="97"/>
      <c r="F9" s="98"/>
      <c r="H9" s="28"/>
      <c r="I9" s="100"/>
    </row>
    <row r="10" spans="1:9" ht="13.5">
      <c r="A10" s="35" t="s">
        <v>62</v>
      </c>
      <c r="B10" s="101">
        <v>2841189792</v>
      </c>
      <c r="C10" s="102">
        <v>2486617328</v>
      </c>
      <c r="D10" s="102">
        <v>1259741246</v>
      </c>
      <c r="E10" s="102">
        <v>1226876082</v>
      </c>
      <c r="F10" s="103">
        <v>354572463</v>
      </c>
      <c r="G10" s="2"/>
      <c r="H10" s="35" t="s">
        <v>62</v>
      </c>
      <c r="I10" s="104">
        <v>553063090</v>
      </c>
    </row>
    <row r="11" spans="1:9" ht="13.5">
      <c r="A11" s="35" t="s">
        <v>63</v>
      </c>
      <c r="B11" s="101">
        <v>2943703975</v>
      </c>
      <c r="C11" s="102">
        <v>2550906282</v>
      </c>
      <c r="D11" s="102">
        <v>1298989182</v>
      </c>
      <c r="E11" s="102">
        <v>1251917100</v>
      </c>
      <c r="F11" s="103">
        <v>392797693</v>
      </c>
      <c r="G11" s="2"/>
      <c r="H11" s="35" t="s">
        <v>63</v>
      </c>
      <c r="I11" s="104">
        <v>750523542</v>
      </c>
    </row>
    <row r="12" spans="1:9" ht="13.5">
      <c r="A12" s="35" t="s">
        <v>64</v>
      </c>
      <c r="B12" s="101">
        <v>3112842983</v>
      </c>
      <c r="C12" s="102">
        <v>2702505221</v>
      </c>
      <c r="D12" s="102">
        <v>1351299962</v>
      </c>
      <c r="E12" s="102">
        <v>1351205259</v>
      </c>
      <c r="F12" s="103">
        <v>410337761</v>
      </c>
      <c r="G12" s="2"/>
      <c r="H12" s="35" t="s">
        <v>64</v>
      </c>
      <c r="I12" s="104">
        <v>736916249</v>
      </c>
    </row>
    <row r="13" spans="1:9" ht="13.5">
      <c r="A13" s="35" t="s">
        <v>65</v>
      </c>
      <c r="B13" s="101">
        <v>3212770646</v>
      </c>
      <c r="C13" s="102">
        <v>2801483985</v>
      </c>
      <c r="D13" s="102">
        <v>1445403393</v>
      </c>
      <c r="E13" s="102">
        <v>1356080591</v>
      </c>
      <c r="F13" s="103">
        <v>411286661</v>
      </c>
      <c r="G13" s="2"/>
      <c r="H13" s="35" t="s">
        <v>65</v>
      </c>
      <c r="I13" s="104">
        <v>723438520</v>
      </c>
    </row>
    <row r="14" spans="1:9" ht="13.5">
      <c r="A14" s="45" t="s">
        <v>840</v>
      </c>
      <c r="B14" s="101">
        <v>4014282406</v>
      </c>
      <c r="C14" s="102">
        <v>3497967920</v>
      </c>
      <c r="D14" s="102">
        <v>1820490247</v>
      </c>
      <c r="E14" s="102">
        <v>1677477673</v>
      </c>
      <c r="F14" s="103">
        <v>516314485</v>
      </c>
      <c r="G14" s="2"/>
      <c r="H14" s="45" t="s">
        <v>840</v>
      </c>
      <c r="I14" s="105">
        <v>981307440</v>
      </c>
    </row>
    <row r="15" spans="1:9" ht="13.5">
      <c r="A15" s="28"/>
      <c r="B15" s="106"/>
      <c r="C15" s="107"/>
      <c r="D15" s="107"/>
      <c r="E15" s="107"/>
      <c r="F15" s="108"/>
      <c r="G15" s="2"/>
      <c r="H15" s="28"/>
      <c r="I15" s="109"/>
    </row>
    <row r="16" spans="1:9" ht="13.5">
      <c r="A16" s="54" t="s">
        <v>66</v>
      </c>
      <c r="B16" s="101">
        <v>322324925</v>
      </c>
      <c r="C16" s="102">
        <v>282992325</v>
      </c>
      <c r="D16" s="102">
        <v>148458820</v>
      </c>
      <c r="E16" s="102">
        <v>134533504</v>
      </c>
      <c r="F16" s="103">
        <v>39332599</v>
      </c>
      <c r="G16" s="2"/>
      <c r="H16" s="54" t="s">
        <v>66</v>
      </c>
      <c r="I16" s="110">
        <v>736916249</v>
      </c>
    </row>
    <row r="17" spans="1:9" ht="13.5">
      <c r="A17" s="54" t="s">
        <v>67</v>
      </c>
      <c r="B17" s="101">
        <v>272220389</v>
      </c>
      <c r="C17" s="102">
        <v>242270777</v>
      </c>
      <c r="D17" s="102">
        <v>129768059</v>
      </c>
      <c r="E17" s="102">
        <v>112502717</v>
      </c>
      <c r="F17" s="103">
        <v>29949611</v>
      </c>
      <c r="G17" s="2"/>
      <c r="H17" s="54" t="s">
        <v>67</v>
      </c>
      <c r="I17" s="110">
        <v>720089388</v>
      </c>
    </row>
    <row r="18" spans="1:9" ht="13.5">
      <c r="A18" s="54" t="s">
        <v>68</v>
      </c>
      <c r="B18" s="101">
        <v>227879601</v>
      </c>
      <c r="C18" s="102">
        <v>195118794</v>
      </c>
      <c r="D18" s="102">
        <v>93523777</v>
      </c>
      <c r="E18" s="102">
        <v>101595016</v>
      </c>
      <c r="F18" s="103">
        <v>32760806</v>
      </c>
      <c r="G18" s="2"/>
      <c r="H18" s="54" t="s">
        <v>68</v>
      </c>
      <c r="I18" s="110">
        <v>722119439</v>
      </c>
    </row>
    <row r="19" spans="1:9" ht="13.5">
      <c r="A19" s="54" t="s">
        <v>69</v>
      </c>
      <c r="B19" s="101">
        <v>278226170</v>
      </c>
      <c r="C19" s="102">
        <v>238309864</v>
      </c>
      <c r="D19" s="102">
        <v>119442469</v>
      </c>
      <c r="E19" s="102">
        <v>118867395</v>
      </c>
      <c r="F19" s="103">
        <v>39916305</v>
      </c>
      <c r="G19" s="2"/>
      <c r="H19" s="54" t="s">
        <v>69</v>
      </c>
      <c r="I19" s="110">
        <v>708387879</v>
      </c>
    </row>
    <row r="20" spans="1:9" ht="13.5">
      <c r="A20" s="54" t="s">
        <v>70</v>
      </c>
      <c r="B20" s="101">
        <v>238030990</v>
      </c>
      <c r="C20" s="102">
        <v>207141977</v>
      </c>
      <c r="D20" s="102">
        <v>105296183</v>
      </c>
      <c r="E20" s="102">
        <v>101845794</v>
      </c>
      <c r="F20" s="103">
        <v>30889013</v>
      </c>
      <c r="G20" s="2"/>
      <c r="H20" s="54" t="s">
        <v>70</v>
      </c>
      <c r="I20" s="110">
        <v>735900142</v>
      </c>
    </row>
    <row r="21" spans="1:9" ht="13.5">
      <c r="A21" s="54" t="s">
        <v>71</v>
      </c>
      <c r="B21" s="101">
        <v>245516363</v>
      </c>
      <c r="C21" s="102">
        <v>209495382</v>
      </c>
      <c r="D21" s="102">
        <v>101143974</v>
      </c>
      <c r="E21" s="102">
        <v>108351407</v>
      </c>
      <c r="F21" s="103">
        <v>36020981</v>
      </c>
      <c r="G21" s="2"/>
      <c r="H21" s="54" t="s">
        <v>71</v>
      </c>
      <c r="I21" s="110">
        <v>743568965</v>
      </c>
    </row>
    <row r="22" spans="1:9" ht="13.5">
      <c r="A22" s="54" t="s">
        <v>72</v>
      </c>
      <c r="B22" s="101">
        <v>305168367</v>
      </c>
      <c r="C22" s="102">
        <v>270517921</v>
      </c>
      <c r="D22" s="102">
        <v>148437688</v>
      </c>
      <c r="E22" s="102">
        <v>122080232</v>
      </c>
      <c r="F22" s="103">
        <v>34650446</v>
      </c>
      <c r="G22" s="2"/>
      <c r="H22" s="54" t="s">
        <v>72</v>
      </c>
      <c r="I22" s="110">
        <v>686517824</v>
      </c>
    </row>
    <row r="23" spans="1:9" ht="13.5">
      <c r="A23" s="54" t="s">
        <v>73</v>
      </c>
      <c r="B23" s="101">
        <v>298983697</v>
      </c>
      <c r="C23" s="102">
        <v>266275177</v>
      </c>
      <c r="D23" s="102">
        <v>150526221</v>
      </c>
      <c r="E23" s="102">
        <v>115748956</v>
      </c>
      <c r="F23" s="103">
        <v>32708519</v>
      </c>
      <c r="G23" s="2"/>
      <c r="H23" s="54" t="s">
        <v>73</v>
      </c>
      <c r="I23" s="110">
        <v>731832881</v>
      </c>
    </row>
    <row r="24" spans="1:9" ht="13.5">
      <c r="A24" s="54" t="s">
        <v>74</v>
      </c>
      <c r="B24" s="101">
        <v>263110652</v>
      </c>
      <c r="C24" s="102">
        <v>224499091</v>
      </c>
      <c r="D24" s="102">
        <v>114813136</v>
      </c>
      <c r="E24" s="102">
        <v>109685955</v>
      </c>
      <c r="F24" s="103">
        <v>38611561</v>
      </c>
      <c r="G24" s="2"/>
      <c r="H24" s="54" t="s">
        <v>74</v>
      </c>
      <c r="I24" s="110">
        <v>750130591</v>
      </c>
    </row>
    <row r="25" spans="1:9" ht="13.5">
      <c r="A25" s="54" t="s">
        <v>75</v>
      </c>
      <c r="B25" s="101">
        <v>263145302</v>
      </c>
      <c r="C25" s="102">
        <v>228053894</v>
      </c>
      <c r="D25" s="102">
        <v>114542908</v>
      </c>
      <c r="E25" s="102">
        <v>113510986</v>
      </c>
      <c r="F25" s="103">
        <v>35091408</v>
      </c>
      <c r="G25" s="2"/>
      <c r="H25" s="54" t="s">
        <v>75</v>
      </c>
      <c r="I25" s="110">
        <v>714252484</v>
      </c>
    </row>
    <row r="26" spans="1:9" ht="13.5">
      <c r="A26" s="54" t="s">
        <v>76</v>
      </c>
      <c r="B26" s="101">
        <v>222024208</v>
      </c>
      <c r="C26" s="102">
        <v>194213361</v>
      </c>
      <c r="D26" s="102">
        <v>99052604</v>
      </c>
      <c r="E26" s="102">
        <v>95160757</v>
      </c>
      <c r="F26" s="103">
        <v>27810847</v>
      </c>
      <c r="G26" s="2"/>
      <c r="H26" s="54" t="s">
        <v>76</v>
      </c>
      <c r="I26" s="110">
        <v>743466765</v>
      </c>
    </row>
    <row r="27" spans="1:9" ht="13.5">
      <c r="A27" s="54" t="s">
        <v>77</v>
      </c>
      <c r="B27" s="101">
        <v>237775982</v>
      </c>
      <c r="C27" s="102">
        <v>205798961</v>
      </c>
      <c r="D27" s="102">
        <v>100369712</v>
      </c>
      <c r="E27" s="102">
        <v>105429248</v>
      </c>
      <c r="F27" s="103">
        <v>31977021</v>
      </c>
      <c r="G27" s="2"/>
      <c r="H27" s="54" t="s">
        <v>77</v>
      </c>
      <c r="I27" s="110">
        <v>742617551</v>
      </c>
    </row>
    <row r="28" spans="1:9" ht="13.5">
      <c r="A28" s="54" t="s">
        <v>78</v>
      </c>
      <c r="B28" s="101">
        <v>360688919</v>
      </c>
      <c r="C28" s="102">
        <v>319788782</v>
      </c>
      <c r="D28" s="102">
        <v>168486658</v>
      </c>
      <c r="E28" s="102">
        <v>151302123</v>
      </c>
      <c r="F28" s="103">
        <v>40900137</v>
      </c>
      <c r="G28" s="2"/>
      <c r="H28" s="54" t="s">
        <v>78</v>
      </c>
      <c r="I28" s="110">
        <v>723438520</v>
      </c>
    </row>
    <row r="29" spans="1:9" ht="13.5">
      <c r="A29" s="54" t="s">
        <v>67</v>
      </c>
      <c r="B29" s="101">
        <v>306683433</v>
      </c>
      <c r="C29" s="102">
        <v>273672912</v>
      </c>
      <c r="D29" s="102">
        <v>150214410</v>
      </c>
      <c r="E29" s="102">
        <v>123458502</v>
      </c>
      <c r="F29" s="103">
        <v>33010521</v>
      </c>
      <c r="G29" s="2"/>
      <c r="H29" s="54" t="s">
        <v>67</v>
      </c>
      <c r="I29" s="110">
        <v>770232145</v>
      </c>
    </row>
    <row r="30" spans="1:9" ht="13.5">
      <c r="A30" s="54" t="s">
        <v>68</v>
      </c>
      <c r="B30" s="101">
        <v>263107204</v>
      </c>
      <c r="C30" s="102">
        <v>223516835</v>
      </c>
      <c r="D30" s="102">
        <v>108204794</v>
      </c>
      <c r="E30" s="102">
        <v>115312040</v>
      </c>
      <c r="F30" s="103">
        <v>39590369</v>
      </c>
      <c r="G30" s="2"/>
      <c r="H30" s="54" t="s">
        <v>68</v>
      </c>
      <c r="I30" s="110">
        <v>793474357</v>
      </c>
    </row>
    <row r="31" spans="1:9" ht="13.5">
      <c r="A31" s="54" t="s">
        <v>69</v>
      </c>
      <c r="B31" s="101">
        <v>355319390</v>
      </c>
      <c r="C31" s="102">
        <v>305350330</v>
      </c>
      <c r="D31" s="102">
        <v>159293142</v>
      </c>
      <c r="E31" s="102">
        <v>146057187</v>
      </c>
      <c r="F31" s="103">
        <v>49969060</v>
      </c>
      <c r="G31" s="2"/>
      <c r="H31" s="54" t="s">
        <v>69</v>
      </c>
      <c r="I31" s="110">
        <v>836585470</v>
      </c>
    </row>
    <row r="32" spans="1:9" ht="13.5">
      <c r="A32" s="54" t="s">
        <v>70</v>
      </c>
      <c r="B32" s="101">
        <v>270575367</v>
      </c>
      <c r="C32" s="102">
        <v>235601533</v>
      </c>
      <c r="D32" s="102">
        <v>120272708</v>
      </c>
      <c r="E32" s="102">
        <v>115328825</v>
      </c>
      <c r="F32" s="103">
        <v>34973833</v>
      </c>
      <c r="G32" s="2"/>
      <c r="H32" s="54" t="s">
        <v>70</v>
      </c>
      <c r="I32" s="110">
        <v>864609959</v>
      </c>
    </row>
    <row r="33" spans="1:9" ht="13.5">
      <c r="A33" s="54" t="s">
        <v>71</v>
      </c>
      <c r="B33" s="101">
        <v>312705696</v>
      </c>
      <c r="C33" s="102">
        <v>270155442</v>
      </c>
      <c r="D33" s="102">
        <v>131613200</v>
      </c>
      <c r="E33" s="102">
        <v>138542242</v>
      </c>
      <c r="F33" s="103">
        <v>42550253</v>
      </c>
      <c r="G33" s="2"/>
      <c r="H33" s="54" t="s">
        <v>71</v>
      </c>
      <c r="I33" s="110">
        <v>867687157</v>
      </c>
    </row>
    <row r="34" spans="1:9" ht="13.5">
      <c r="A34" s="54" t="s">
        <v>72</v>
      </c>
      <c r="B34" s="101">
        <v>392390675</v>
      </c>
      <c r="C34" s="102">
        <v>349536495</v>
      </c>
      <c r="D34" s="102">
        <v>187513504</v>
      </c>
      <c r="E34" s="102">
        <v>162022991</v>
      </c>
      <c r="F34" s="103">
        <v>42854179</v>
      </c>
      <c r="G34" s="2"/>
      <c r="H34" s="54" t="s">
        <v>72</v>
      </c>
      <c r="I34" s="110">
        <v>841578404</v>
      </c>
    </row>
    <row r="35" spans="1:9" ht="13.5">
      <c r="A35" s="54" t="s">
        <v>73</v>
      </c>
      <c r="B35" s="101">
        <v>352806304</v>
      </c>
      <c r="C35" s="102">
        <v>312532231</v>
      </c>
      <c r="D35" s="102">
        <v>172261064</v>
      </c>
      <c r="E35" s="102">
        <v>140271166</v>
      </c>
      <c r="F35" s="103">
        <v>40274073</v>
      </c>
      <c r="G35" s="2"/>
      <c r="H35" s="54" t="s">
        <v>73</v>
      </c>
      <c r="I35" s="110">
        <v>839068125</v>
      </c>
    </row>
    <row r="36" spans="1:9" ht="13.5">
      <c r="A36" s="54" t="s">
        <v>74</v>
      </c>
      <c r="B36" s="101">
        <v>312585128</v>
      </c>
      <c r="C36" s="102">
        <v>268656999</v>
      </c>
      <c r="D36" s="102">
        <v>135874978</v>
      </c>
      <c r="E36" s="102">
        <v>132782021</v>
      </c>
      <c r="F36" s="103">
        <v>43928128</v>
      </c>
      <c r="H36" s="54" t="s">
        <v>74</v>
      </c>
      <c r="I36" s="110">
        <v>884192102</v>
      </c>
    </row>
    <row r="37" spans="1:9" ht="13.5">
      <c r="A37" s="54" t="s">
        <v>75</v>
      </c>
      <c r="B37" s="101">
        <v>325934059</v>
      </c>
      <c r="C37" s="102">
        <v>282946557</v>
      </c>
      <c r="D37" s="102">
        <v>147197852</v>
      </c>
      <c r="E37" s="102">
        <v>135748704</v>
      </c>
      <c r="F37" s="103">
        <v>42987502</v>
      </c>
      <c r="H37" s="54" t="s">
        <v>75</v>
      </c>
      <c r="I37" s="110">
        <v>862040369</v>
      </c>
    </row>
    <row r="38" spans="1:9" ht="13.5">
      <c r="A38" s="54" t="s">
        <v>203</v>
      </c>
      <c r="B38" s="101">
        <v>303253433</v>
      </c>
      <c r="C38" s="102">
        <v>262017291</v>
      </c>
      <c r="D38" s="102">
        <v>133430263</v>
      </c>
      <c r="E38" s="102">
        <v>128587028</v>
      </c>
      <c r="F38" s="103">
        <v>41236141</v>
      </c>
      <c r="H38" s="54" t="s">
        <v>203</v>
      </c>
      <c r="I38" s="110">
        <v>941370083</v>
      </c>
    </row>
    <row r="39" spans="1:9" ht="13.5">
      <c r="A39" s="54" t="s">
        <v>77</v>
      </c>
      <c r="B39" s="101">
        <v>345755266</v>
      </c>
      <c r="C39" s="102">
        <v>296719085</v>
      </c>
      <c r="D39" s="102">
        <v>150811805</v>
      </c>
      <c r="E39" s="102">
        <v>145907279</v>
      </c>
      <c r="F39" s="103">
        <v>49036180</v>
      </c>
      <c r="H39" s="54" t="s">
        <v>77</v>
      </c>
      <c r="I39" s="110">
        <v>982250382</v>
      </c>
    </row>
    <row r="40" spans="1:9" ht="14.25" thickBot="1">
      <c r="A40" s="58" t="s">
        <v>78</v>
      </c>
      <c r="B40" s="111">
        <v>473166446</v>
      </c>
      <c r="C40" s="112">
        <v>417262203</v>
      </c>
      <c r="D40" s="112">
        <v>223802520</v>
      </c>
      <c r="E40" s="112">
        <v>193459683</v>
      </c>
      <c r="F40" s="113">
        <v>55904242</v>
      </c>
      <c r="H40" s="58" t="s">
        <v>78</v>
      </c>
      <c r="I40" s="114">
        <v>981307440</v>
      </c>
    </row>
    <row r="41" s="29" customFormat="1" ht="13.5" customHeight="1">
      <c r="A41" s="115" t="s">
        <v>98</v>
      </c>
    </row>
    <row r="42" s="29" customFormat="1" ht="13.5" customHeight="1">
      <c r="A42" s="116" t="s">
        <v>99</v>
      </c>
    </row>
    <row r="43" s="29" customFormat="1" ht="13.5" customHeight="1">
      <c r="A43" s="115" t="s">
        <v>100</v>
      </c>
    </row>
    <row r="44" s="29" customFormat="1" ht="13.5" customHeight="1">
      <c r="A44" s="82" t="s">
        <v>101</v>
      </c>
    </row>
    <row r="45" s="29" customFormat="1" ht="13.5" customHeight="1">
      <c r="A45" s="84" t="s">
        <v>102</v>
      </c>
    </row>
    <row r="46" s="29" customFormat="1" ht="13.5" customHeight="1">
      <c r="A46" s="84" t="s">
        <v>103</v>
      </c>
    </row>
    <row r="47" s="29" customFormat="1" ht="13.5" customHeight="1">
      <c r="A47" s="84"/>
    </row>
    <row r="48" s="29" customFormat="1" ht="13.5" customHeight="1">
      <c r="A48" s="84"/>
    </row>
    <row r="49" s="29" customFormat="1" ht="13.5" customHeight="1">
      <c r="A49" s="84"/>
    </row>
  </sheetData>
  <sheetProtection/>
  <mergeCells count="6">
    <mergeCell ref="A1:I1"/>
    <mergeCell ref="A2:I2"/>
    <mergeCell ref="B5:B7"/>
    <mergeCell ref="I5:I7"/>
    <mergeCell ref="C6:C7"/>
    <mergeCell ref="F6:F7"/>
  </mergeCells>
  <printOptions/>
  <pageMargins left="0.7874015748031497" right="0.7874015748031497" top="0.5118110236220472" bottom="0.5118110236220472" header="0.5118110236220472" footer="0.5118110236220472"/>
  <pageSetup fitToHeight="1" fitToWidth="1" horizontalDpi="600" verticalDpi="600" orientation="landscape" paperSize="9" scale="83" r:id="rId1"/>
</worksheet>
</file>

<file path=xl/worksheets/sheet30.xml><?xml version="1.0" encoding="utf-8"?>
<worksheet xmlns="http://schemas.openxmlformats.org/spreadsheetml/2006/main" xmlns:r="http://schemas.openxmlformats.org/officeDocument/2006/relationships">
  <sheetPr>
    <pageSetUpPr fitToPage="1"/>
  </sheetPr>
  <dimension ref="A1:P48"/>
  <sheetViews>
    <sheetView view="pageBreakPreview" zoomScaleNormal="90" zoomScaleSheetLayoutView="100" zoomScalePageLayoutView="0" workbookViewId="0" topLeftCell="A1">
      <selection activeCell="A1" sqref="A1:P1"/>
    </sheetView>
  </sheetViews>
  <sheetFormatPr defaultColWidth="15.625" defaultRowHeight="13.5"/>
  <cols>
    <col min="1" max="1" width="23.50390625" style="0" customWidth="1"/>
    <col min="2" max="2" width="15.625" style="0" customWidth="1"/>
    <col min="3" max="9" width="18.125" style="0" customWidth="1"/>
  </cols>
  <sheetData>
    <row r="1" spans="1:16" ht="21">
      <c r="A1" s="1335" t="s">
        <v>414</v>
      </c>
      <c r="B1" s="1335"/>
      <c r="C1" s="1335"/>
      <c r="D1" s="1335"/>
      <c r="E1" s="1335"/>
      <c r="F1" s="1335"/>
      <c r="G1" s="1335"/>
      <c r="H1" s="1335"/>
      <c r="I1" s="1335"/>
      <c r="J1" s="1335"/>
      <c r="K1" s="1335"/>
      <c r="L1" s="1335"/>
      <c r="M1" s="1335"/>
      <c r="N1" s="1335"/>
      <c r="O1" s="1335"/>
      <c r="P1" s="1335"/>
    </row>
    <row r="2" spans="1:16" ht="18.75">
      <c r="A2" s="1336" t="s">
        <v>415</v>
      </c>
      <c r="B2" s="1336"/>
      <c r="C2" s="1336"/>
      <c r="D2" s="1336"/>
      <c r="E2" s="1336"/>
      <c r="F2" s="1336"/>
      <c r="G2" s="1336"/>
      <c r="H2" s="1336"/>
      <c r="I2" s="1336"/>
      <c r="J2" s="1336"/>
      <c r="K2" s="1336"/>
      <c r="L2" s="1336"/>
      <c r="M2" s="1336"/>
      <c r="N2" s="1336"/>
      <c r="O2" s="1336"/>
      <c r="P2" s="1336"/>
    </row>
    <row r="3" spans="1:16" ht="18.75" customHeight="1">
      <c r="A3" s="144"/>
      <c r="B3" s="144"/>
      <c r="C3" s="144"/>
      <c r="D3" s="144"/>
      <c r="E3" s="144"/>
      <c r="F3" s="144"/>
      <c r="G3" s="144"/>
      <c r="H3" s="144"/>
      <c r="I3" s="144"/>
      <c r="J3" s="144"/>
      <c r="K3" s="144"/>
      <c r="L3" s="144"/>
      <c r="M3" s="144"/>
      <c r="N3" s="144"/>
      <c r="O3" s="144"/>
      <c r="P3" s="144"/>
    </row>
    <row r="4" spans="1:16" ht="18.75" customHeight="1" thickBot="1">
      <c r="A4" s="166" t="s">
        <v>416</v>
      </c>
      <c r="B4" s="2"/>
      <c r="C4" s="2"/>
      <c r="D4" s="2"/>
      <c r="E4" s="2"/>
      <c r="F4" s="2"/>
      <c r="G4" s="2"/>
      <c r="H4" s="2"/>
      <c r="I4" s="2"/>
      <c r="J4" s="2"/>
      <c r="K4" s="2"/>
      <c r="L4" s="2"/>
      <c r="M4" s="2"/>
      <c r="N4" s="2"/>
      <c r="O4" s="2"/>
      <c r="P4" s="2"/>
    </row>
    <row r="5" spans="1:16" ht="18.75" customHeight="1">
      <c r="A5" s="1323" t="s">
        <v>404</v>
      </c>
      <c r="B5" s="1391" t="s">
        <v>108</v>
      </c>
      <c r="C5" s="1394"/>
      <c r="D5" s="1332" t="s">
        <v>267</v>
      </c>
      <c r="E5" s="1333"/>
      <c r="F5" s="1333"/>
      <c r="G5" s="1333"/>
      <c r="H5" s="1333"/>
      <c r="I5" s="1334"/>
      <c r="J5" s="1394"/>
      <c r="K5" s="1332" t="s">
        <v>136</v>
      </c>
      <c r="L5" s="1333"/>
      <c r="M5" s="1333"/>
      <c r="N5" s="1333"/>
      <c r="O5" s="1333"/>
      <c r="P5" s="1334"/>
    </row>
    <row r="6" spans="1:16" ht="18.75" customHeight="1">
      <c r="A6" s="1324"/>
      <c r="B6" s="1392"/>
      <c r="C6" s="1395"/>
      <c r="D6" s="1389" t="s">
        <v>125</v>
      </c>
      <c r="E6" s="464"/>
      <c r="F6" s="465"/>
      <c r="G6" s="1389" t="s">
        <v>126</v>
      </c>
      <c r="H6" s="464"/>
      <c r="I6" s="466"/>
      <c r="J6" s="1395"/>
      <c r="K6" s="1389" t="s">
        <v>125</v>
      </c>
      <c r="L6" s="464"/>
      <c r="M6" s="465"/>
      <c r="N6" s="1389" t="s">
        <v>126</v>
      </c>
      <c r="O6" s="464"/>
      <c r="P6" s="466"/>
    </row>
    <row r="7" spans="1:16" ht="18.75" customHeight="1" thickBot="1">
      <c r="A7" s="1325"/>
      <c r="B7" s="1393"/>
      <c r="C7" s="1396"/>
      <c r="D7" s="1390"/>
      <c r="E7" s="468" t="s">
        <v>127</v>
      </c>
      <c r="F7" s="468" t="s">
        <v>128</v>
      </c>
      <c r="G7" s="1390"/>
      <c r="H7" s="468" t="s">
        <v>127</v>
      </c>
      <c r="I7" s="469" t="s">
        <v>128</v>
      </c>
      <c r="J7" s="1396"/>
      <c r="K7" s="1390"/>
      <c r="L7" s="468" t="s">
        <v>127</v>
      </c>
      <c r="M7" s="468" t="s">
        <v>128</v>
      </c>
      <c r="N7" s="1390"/>
      <c r="O7" s="468" t="s">
        <v>127</v>
      </c>
      <c r="P7" s="469" t="s">
        <v>128</v>
      </c>
    </row>
    <row r="8" spans="1:16" ht="18.75" customHeight="1" thickTop="1">
      <c r="A8" s="150"/>
      <c r="B8" s="470"/>
      <c r="C8" s="471" t="s">
        <v>417</v>
      </c>
      <c r="D8" s="476" t="s">
        <v>417</v>
      </c>
      <c r="E8" s="476" t="s">
        <v>417</v>
      </c>
      <c r="F8" s="476" t="s">
        <v>417</v>
      </c>
      <c r="G8" s="476" t="s">
        <v>417</v>
      </c>
      <c r="H8" s="476" t="s">
        <v>417</v>
      </c>
      <c r="I8" s="473" t="s">
        <v>417</v>
      </c>
      <c r="J8" s="477" t="s">
        <v>97</v>
      </c>
      <c r="K8" s="478" t="s">
        <v>97</v>
      </c>
      <c r="L8" s="478" t="s">
        <v>97</v>
      </c>
      <c r="M8" s="478" t="s">
        <v>97</v>
      </c>
      <c r="N8" s="478" t="s">
        <v>97</v>
      </c>
      <c r="O8" s="478" t="s">
        <v>97</v>
      </c>
      <c r="P8" s="479" t="s">
        <v>97</v>
      </c>
    </row>
    <row r="9" spans="1:16" ht="18.75" customHeight="1">
      <c r="A9" s="404" t="s">
        <v>936</v>
      </c>
      <c r="B9" s="153">
        <v>53</v>
      </c>
      <c r="C9" s="154">
        <v>918692</v>
      </c>
      <c r="D9" s="155">
        <v>36825</v>
      </c>
      <c r="E9" s="155">
        <v>36798</v>
      </c>
      <c r="F9" s="155">
        <v>26</v>
      </c>
      <c r="G9" s="155">
        <v>881867</v>
      </c>
      <c r="H9" s="155">
        <v>850711</v>
      </c>
      <c r="I9" s="178">
        <v>31155</v>
      </c>
      <c r="J9" s="154">
        <v>2591819</v>
      </c>
      <c r="K9" s="155">
        <v>101032</v>
      </c>
      <c r="L9" s="155">
        <v>100937</v>
      </c>
      <c r="M9" s="154">
        <v>94</v>
      </c>
      <c r="N9" s="155">
        <v>2490786</v>
      </c>
      <c r="O9" s="156">
        <v>2423849</v>
      </c>
      <c r="P9" s="157">
        <v>66937</v>
      </c>
    </row>
    <row r="10" spans="1:16" ht="18.75" customHeight="1">
      <c r="A10" s="404" t="s">
        <v>937</v>
      </c>
      <c r="B10" s="153">
        <v>26</v>
      </c>
      <c r="C10" s="154">
        <v>1636779</v>
      </c>
      <c r="D10" s="155">
        <v>685536</v>
      </c>
      <c r="E10" s="155">
        <v>685462</v>
      </c>
      <c r="F10" s="155">
        <v>73</v>
      </c>
      <c r="G10" s="155">
        <v>951243</v>
      </c>
      <c r="H10" s="155">
        <v>919326</v>
      </c>
      <c r="I10" s="178">
        <v>31916</v>
      </c>
      <c r="J10" s="154">
        <v>1676565</v>
      </c>
      <c r="K10" s="155">
        <v>371949</v>
      </c>
      <c r="L10" s="155">
        <v>371778</v>
      </c>
      <c r="M10" s="154">
        <v>171</v>
      </c>
      <c r="N10" s="155">
        <v>1304615</v>
      </c>
      <c r="O10" s="156">
        <v>1227908</v>
      </c>
      <c r="P10" s="157">
        <v>76707</v>
      </c>
    </row>
    <row r="11" spans="1:16" ht="18.75" customHeight="1">
      <c r="A11" s="404" t="s">
        <v>938</v>
      </c>
      <c r="B11" s="153">
        <v>32</v>
      </c>
      <c r="C11" s="154">
        <v>391356</v>
      </c>
      <c r="D11" s="155">
        <v>22589</v>
      </c>
      <c r="E11" s="155">
        <v>22519</v>
      </c>
      <c r="F11" s="155">
        <v>69</v>
      </c>
      <c r="G11" s="155">
        <v>368767</v>
      </c>
      <c r="H11" s="155">
        <v>343537</v>
      </c>
      <c r="I11" s="178">
        <v>25229</v>
      </c>
      <c r="J11" s="154">
        <v>833115</v>
      </c>
      <c r="K11" s="155">
        <v>108136</v>
      </c>
      <c r="L11" s="155">
        <v>107842</v>
      </c>
      <c r="M11" s="154">
        <v>294</v>
      </c>
      <c r="N11" s="155">
        <v>724978</v>
      </c>
      <c r="O11" s="156">
        <v>694118</v>
      </c>
      <c r="P11" s="157">
        <v>30860</v>
      </c>
    </row>
    <row r="12" spans="1:16" ht="18.75" customHeight="1">
      <c r="A12" s="404" t="s">
        <v>939</v>
      </c>
      <c r="B12" s="153">
        <v>108</v>
      </c>
      <c r="C12" s="154">
        <v>19212377</v>
      </c>
      <c r="D12" s="155">
        <v>239818</v>
      </c>
      <c r="E12" s="155">
        <v>239344</v>
      </c>
      <c r="F12" s="155">
        <v>474</v>
      </c>
      <c r="G12" s="155">
        <v>18972559</v>
      </c>
      <c r="H12" s="155">
        <v>18409937</v>
      </c>
      <c r="I12" s="178">
        <v>562622</v>
      </c>
      <c r="J12" s="154">
        <v>64119474</v>
      </c>
      <c r="K12" s="155">
        <v>563387</v>
      </c>
      <c r="L12" s="155">
        <v>562262</v>
      </c>
      <c r="M12" s="154">
        <v>1124</v>
      </c>
      <c r="N12" s="155">
        <v>63556087</v>
      </c>
      <c r="O12" s="156">
        <v>62474084</v>
      </c>
      <c r="P12" s="157">
        <v>1082002</v>
      </c>
    </row>
    <row r="13" spans="1:16" ht="18.75" customHeight="1">
      <c r="A13" s="404" t="s">
        <v>940</v>
      </c>
      <c r="B13" s="153">
        <v>44</v>
      </c>
      <c r="C13" s="154">
        <v>1907409</v>
      </c>
      <c r="D13" s="155">
        <v>231449</v>
      </c>
      <c r="E13" s="155">
        <v>231120</v>
      </c>
      <c r="F13" s="155">
        <v>329</v>
      </c>
      <c r="G13" s="155">
        <v>1675960</v>
      </c>
      <c r="H13" s="155">
        <v>1568611</v>
      </c>
      <c r="I13" s="178">
        <v>107349</v>
      </c>
      <c r="J13" s="154">
        <v>4752002</v>
      </c>
      <c r="K13" s="155">
        <v>198313</v>
      </c>
      <c r="L13" s="155">
        <v>197983</v>
      </c>
      <c r="M13" s="154">
        <v>330</v>
      </c>
      <c r="N13" s="155">
        <v>4553689</v>
      </c>
      <c r="O13" s="156">
        <v>4266864</v>
      </c>
      <c r="P13" s="157">
        <v>286825</v>
      </c>
    </row>
    <row r="14" spans="1:16" ht="18.75" customHeight="1">
      <c r="A14" s="404" t="s">
        <v>941</v>
      </c>
      <c r="B14" s="153">
        <v>46</v>
      </c>
      <c r="C14" s="154">
        <v>732919</v>
      </c>
      <c r="D14" s="155">
        <v>38623</v>
      </c>
      <c r="E14" s="155">
        <v>38528</v>
      </c>
      <c r="F14" s="155">
        <v>95</v>
      </c>
      <c r="G14" s="155">
        <v>694296</v>
      </c>
      <c r="H14" s="155">
        <v>470379</v>
      </c>
      <c r="I14" s="178">
        <v>223916</v>
      </c>
      <c r="J14" s="154">
        <v>1189993</v>
      </c>
      <c r="K14" s="155">
        <v>83236</v>
      </c>
      <c r="L14" s="155">
        <v>83049</v>
      </c>
      <c r="M14" s="154">
        <v>186</v>
      </c>
      <c r="N14" s="155">
        <v>1106757</v>
      </c>
      <c r="O14" s="156">
        <v>886006</v>
      </c>
      <c r="P14" s="157">
        <v>220750</v>
      </c>
    </row>
    <row r="15" spans="1:16" ht="18.75" customHeight="1">
      <c r="A15" s="404" t="s">
        <v>942</v>
      </c>
      <c r="B15" s="153">
        <v>53</v>
      </c>
      <c r="C15" s="154">
        <v>1043740</v>
      </c>
      <c r="D15" s="155">
        <v>59550</v>
      </c>
      <c r="E15" s="155">
        <v>59470</v>
      </c>
      <c r="F15" s="155">
        <v>80</v>
      </c>
      <c r="G15" s="155">
        <v>984189</v>
      </c>
      <c r="H15" s="155">
        <v>911709</v>
      </c>
      <c r="I15" s="178">
        <v>72480</v>
      </c>
      <c r="J15" s="154">
        <v>3054556</v>
      </c>
      <c r="K15" s="155">
        <v>156138</v>
      </c>
      <c r="L15" s="155">
        <v>155957</v>
      </c>
      <c r="M15" s="154">
        <v>181</v>
      </c>
      <c r="N15" s="155">
        <v>2898418</v>
      </c>
      <c r="O15" s="156">
        <v>2735822</v>
      </c>
      <c r="P15" s="157">
        <v>162595</v>
      </c>
    </row>
    <row r="16" spans="1:16" ht="18.75" customHeight="1">
      <c r="A16" s="404" t="s">
        <v>943</v>
      </c>
      <c r="B16" s="153">
        <v>30</v>
      </c>
      <c r="C16" s="154">
        <v>710257</v>
      </c>
      <c r="D16" s="155">
        <v>56262</v>
      </c>
      <c r="E16" s="155">
        <v>56153</v>
      </c>
      <c r="F16" s="155">
        <v>108</v>
      </c>
      <c r="G16" s="155">
        <v>653994</v>
      </c>
      <c r="H16" s="155">
        <v>629645</v>
      </c>
      <c r="I16" s="178">
        <v>24349</v>
      </c>
      <c r="J16" s="154">
        <v>1262140</v>
      </c>
      <c r="K16" s="155">
        <v>93032</v>
      </c>
      <c r="L16" s="155">
        <v>92807</v>
      </c>
      <c r="M16" s="154">
        <v>225</v>
      </c>
      <c r="N16" s="155">
        <v>1169108</v>
      </c>
      <c r="O16" s="156">
        <v>1122538</v>
      </c>
      <c r="P16" s="157">
        <v>46569</v>
      </c>
    </row>
    <row r="17" spans="1:16" ht="18.75" customHeight="1">
      <c r="A17" s="404" t="s">
        <v>944</v>
      </c>
      <c r="B17" s="153">
        <v>39</v>
      </c>
      <c r="C17" s="154">
        <v>425470</v>
      </c>
      <c r="D17" s="155">
        <v>28217</v>
      </c>
      <c r="E17" s="155">
        <v>28130</v>
      </c>
      <c r="F17" s="155">
        <v>86</v>
      </c>
      <c r="G17" s="155">
        <v>397253</v>
      </c>
      <c r="H17" s="155">
        <v>366128</v>
      </c>
      <c r="I17" s="178">
        <v>31124</v>
      </c>
      <c r="J17" s="154">
        <v>886226</v>
      </c>
      <c r="K17" s="155">
        <v>131993</v>
      </c>
      <c r="L17" s="155">
        <v>131636</v>
      </c>
      <c r="M17" s="154">
        <v>357</v>
      </c>
      <c r="N17" s="155">
        <v>754232</v>
      </c>
      <c r="O17" s="156">
        <v>712278</v>
      </c>
      <c r="P17" s="157">
        <v>41954</v>
      </c>
    </row>
    <row r="18" spans="1:16" ht="18.75" customHeight="1">
      <c r="A18" s="404" t="s">
        <v>203</v>
      </c>
      <c r="B18" s="153">
        <v>100</v>
      </c>
      <c r="C18" s="154">
        <v>2976157</v>
      </c>
      <c r="D18" s="155">
        <v>138737</v>
      </c>
      <c r="E18" s="155">
        <v>138556</v>
      </c>
      <c r="F18" s="155">
        <v>181</v>
      </c>
      <c r="G18" s="155">
        <v>2837419</v>
      </c>
      <c r="H18" s="155">
        <v>2711001</v>
      </c>
      <c r="I18" s="178">
        <v>126418</v>
      </c>
      <c r="J18" s="154">
        <v>10646682</v>
      </c>
      <c r="K18" s="155">
        <v>289539</v>
      </c>
      <c r="L18" s="155">
        <v>289033</v>
      </c>
      <c r="M18" s="154">
        <v>505</v>
      </c>
      <c r="N18" s="155">
        <v>10357142</v>
      </c>
      <c r="O18" s="156">
        <v>10119436</v>
      </c>
      <c r="P18" s="157">
        <v>237706</v>
      </c>
    </row>
    <row r="19" spans="1:16" ht="18.75" customHeight="1">
      <c r="A19" s="404" t="s">
        <v>945</v>
      </c>
      <c r="B19" s="153">
        <v>54</v>
      </c>
      <c r="C19" s="154">
        <v>2574158</v>
      </c>
      <c r="D19" s="155">
        <v>291314</v>
      </c>
      <c r="E19" s="155">
        <v>290779</v>
      </c>
      <c r="F19" s="155">
        <v>535</v>
      </c>
      <c r="G19" s="155">
        <v>2282843</v>
      </c>
      <c r="H19" s="155">
        <v>1725100</v>
      </c>
      <c r="I19" s="178">
        <v>557743</v>
      </c>
      <c r="J19" s="154">
        <v>5650358</v>
      </c>
      <c r="K19" s="155">
        <v>228849</v>
      </c>
      <c r="L19" s="155">
        <v>228372</v>
      </c>
      <c r="M19" s="154">
        <v>476</v>
      </c>
      <c r="N19" s="155">
        <v>5421509</v>
      </c>
      <c r="O19" s="156">
        <v>4941817</v>
      </c>
      <c r="P19" s="157">
        <v>479691</v>
      </c>
    </row>
    <row r="20" spans="1:16" ht="18.75" customHeight="1" thickBot="1">
      <c r="A20" s="405" t="s">
        <v>1285</v>
      </c>
      <c r="B20" s="158">
        <v>52</v>
      </c>
      <c r="C20" s="159">
        <v>1084723</v>
      </c>
      <c r="D20" s="160">
        <v>108181</v>
      </c>
      <c r="E20" s="160">
        <v>107943</v>
      </c>
      <c r="F20" s="160">
        <v>238</v>
      </c>
      <c r="G20" s="160">
        <v>976541</v>
      </c>
      <c r="H20" s="160">
        <v>696544</v>
      </c>
      <c r="I20" s="180">
        <v>279996</v>
      </c>
      <c r="J20" s="159">
        <v>1550059</v>
      </c>
      <c r="K20" s="160">
        <v>157577</v>
      </c>
      <c r="L20" s="160">
        <v>157281</v>
      </c>
      <c r="M20" s="159">
        <v>295</v>
      </c>
      <c r="N20" s="160">
        <v>1392482</v>
      </c>
      <c r="O20" s="161">
        <v>1102460</v>
      </c>
      <c r="P20" s="162">
        <v>290021</v>
      </c>
    </row>
    <row r="21" spans="1:16" ht="13.5">
      <c r="A21" s="84" t="s">
        <v>418</v>
      </c>
      <c r="B21" s="29"/>
      <c r="C21" s="29"/>
      <c r="D21" s="29"/>
      <c r="E21" s="29"/>
      <c r="F21" s="29"/>
      <c r="G21" s="29"/>
      <c r="H21" s="29"/>
      <c r="I21" s="29"/>
      <c r="J21" s="29"/>
      <c r="K21" s="29"/>
      <c r="L21" s="29"/>
      <c r="M21" s="29"/>
      <c r="N21" s="29"/>
      <c r="O21" s="29"/>
      <c r="P21" s="29"/>
    </row>
    <row r="22" spans="1:16" ht="13.5">
      <c r="A22" s="84" t="s">
        <v>419</v>
      </c>
      <c r="B22" s="474"/>
      <c r="C22" s="474"/>
      <c r="D22" s="474"/>
      <c r="E22" s="474"/>
      <c r="F22" s="474"/>
      <c r="G22" s="474"/>
      <c r="H22" s="475"/>
      <c r="I22" s="475"/>
      <c r="J22" s="474"/>
      <c r="K22" s="474"/>
      <c r="L22" s="474"/>
      <c r="M22" s="474"/>
      <c r="N22" s="474"/>
      <c r="O22" s="475"/>
      <c r="P22" s="475"/>
    </row>
    <row r="23" spans="1:16" ht="13.5">
      <c r="A23" s="84" t="s">
        <v>420</v>
      </c>
      <c r="B23" s="474"/>
      <c r="C23" s="474"/>
      <c r="D23" s="474"/>
      <c r="E23" s="474"/>
      <c r="F23" s="474"/>
      <c r="G23" s="474"/>
      <c r="H23" s="475"/>
      <c r="I23" s="475"/>
      <c r="J23" s="474"/>
      <c r="K23" s="474"/>
      <c r="L23" s="474"/>
      <c r="M23" s="474"/>
      <c r="N23" s="474"/>
      <c r="O23" s="475"/>
      <c r="P23" s="475"/>
    </row>
    <row r="24" spans="1:16" ht="18.75" customHeight="1">
      <c r="A24" s="474"/>
      <c r="B24" s="474"/>
      <c r="C24" s="474"/>
      <c r="D24" s="474"/>
      <c r="E24" s="474"/>
      <c r="F24" s="474"/>
      <c r="G24" s="474"/>
      <c r="H24" s="475"/>
      <c r="I24" s="475"/>
      <c r="J24" s="474"/>
      <c r="K24" s="474"/>
      <c r="L24" s="474"/>
      <c r="M24" s="474"/>
      <c r="N24" s="474"/>
      <c r="O24" s="475"/>
      <c r="P24" s="475"/>
    </row>
    <row r="25" spans="1:16" ht="18.75" customHeight="1">
      <c r="A25" s="474"/>
      <c r="B25" s="474"/>
      <c r="C25" s="474"/>
      <c r="D25" s="474"/>
      <c r="E25" s="474"/>
      <c r="F25" s="474"/>
      <c r="G25" s="474"/>
      <c r="H25" s="475"/>
      <c r="I25" s="475"/>
      <c r="J25" s="474"/>
      <c r="K25" s="474"/>
      <c r="L25" s="474"/>
      <c r="M25" s="474"/>
      <c r="N25" s="474"/>
      <c r="O25" s="475"/>
      <c r="P25" s="475"/>
    </row>
    <row r="26" spans="1:16" ht="18.75" customHeight="1">
      <c r="A26" s="474"/>
      <c r="B26" s="474"/>
      <c r="C26" s="474"/>
      <c r="D26" s="474"/>
      <c r="E26" s="474"/>
      <c r="F26" s="474"/>
      <c r="G26" s="474"/>
      <c r="H26" s="475"/>
      <c r="I26" s="475"/>
      <c r="J26" s="474"/>
      <c r="K26" s="474"/>
      <c r="L26" s="474"/>
      <c r="M26" s="474"/>
      <c r="N26" s="474"/>
      <c r="O26" s="475"/>
      <c r="P26" s="475"/>
    </row>
    <row r="27" spans="1:16" ht="18.75" customHeight="1">
      <c r="A27" s="474"/>
      <c r="B27" s="474"/>
      <c r="C27" s="474"/>
      <c r="D27" s="474"/>
      <c r="E27" s="474"/>
      <c r="F27" s="474"/>
      <c r="G27" s="474"/>
      <c r="H27" s="475"/>
      <c r="I27" s="475"/>
      <c r="J27" s="474"/>
      <c r="K27" s="474"/>
      <c r="L27" s="474"/>
      <c r="M27" s="474"/>
      <c r="N27" s="474"/>
      <c r="O27" s="475"/>
      <c r="P27" s="475"/>
    </row>
    <row r="28" spans="1:16" ht="18.75" customHeight="1">
      <c r="A28" s="365"/>
      <c r="B28" s="2"/>
      <c r="C28" s="2"/>
      <c r="D28" s="2"/>
      <c r="E28" s="2"/>
      <c r="F28" s="2"/>
      <c r="G28" s="2"/>
      <c r="H28" s="2"/>
      <c r="I28" s="2"/>
      <c r="J28" s="2"/>
      <c r="K28" s="2"/>
      <c r="L28" s="2"/>
      <c r="M28" s="2"/>
      <c r="N28" s="2"/>
      <c r="O28" s="2"/>
      <c r="P28" s="2"/>
    </row>
    <row r="29" spans="1:16" ht="18.75" customHeight="1" thickBot="1">
      <c r="A29" s="166" t="s">
        <v>961</v>
      </c>
      <c r="B29" s="2"/>
      <c r="C29" s="2"/>
      <c r="D29" s="2"/>
      <c r="E29" s="2"/>
      <c r="F29" s="2"/>
      <c r="G29" s="2"/>
      <c r="H29" s="2"/>
      <c r="I29" s="2"/>
      <c r="J29" s="2"/>
      <c r="K29" s="2"/>
      <c r="L29" s="2"/>
      <c r="M29" s="2"/>
      <c r="N29" s="2"/>
      <c r="O29" s="2"/>
      <c r="P29" s="2"/>
    </row>
    <row r="30" spans="1:16" ht="18.75" customHeight="1">
      <c r="A30" s="1323" t="s">
        <v>404</v>
      </c>
      <c r="B30" s="1391" t="s">
        <v>108</v>
      </c>
      <c r="C30" s="1394"/>
      <c r="D30" s="1332" t="s">
        <v>267</v>
      </c>
      <c r="E30" s="1333"/>
      <c r="F30" s="1333"/>
      <c r="G30" s="1333"/>
      <c r="H30" s="1333"/>
      <c r="I30" s="1334"/>
      <c r="J30" s="1394"/>
      <c r="K30" s="1332" t="s">
        <v>136</v>
      </c>
      <c r="L30" s="1333"/>
      <c r="M30" s="1333"/>
      <c r="N30" s="1333"/>
      <c r="O30" s="1333"/>
      <c r="P30" s="1334"/>
    </row>
    <row r="31" spans="1:16" ht="18.75" customHeight="1">
      <c r="A31" s="1324"/>
      <c r="B31" s="1392"/>
      <c r="C31" s="1395"/>
      <c r="D31" s="1389" t="s">
        <v>125</v>
      </c>
      <c r="E31" s="480"/>
      <c r="F31" s="481"/>
      <c r="G31" s="1389" t="s">
        <v>126</v>
      </c>
      <c r="H31" s="480"/>
      <c r="I31" s="482"/>
      <c r="J31" s="1395"/>
      <c r="K31" s="1389" t="s">
        <v>125</v>
      </c>
      <c r="L31" s="480"/>
      <c r="M31" s="481"/>
      <c r="N31" s="1389" t="s">
        <v>126</v>
      </c>
      <c r="O31" s="480"/>
      <c r="P31" s="482"/>
    </row>
    <row r="32" spans="1:16" ht="18.75" customHeight="1" thickBot="1">
      <c r="A32" s="1325"/>
      <c r="B32" s="1393"/>
      <c r="C32" s="1396"/>
      <c r="D32" s="1390"/>
      <c r="E32" s="468" t="s">
        <v>127</v>
      </c>
      <c r="F32" s="468" t="s">
        <v>128</v>
      </c>
      <c r="G32" s="1390"/>
      <c r="H32" s="468" t="s">
        <v>127</v>
      </c>
      <c r="I32" s="469" t="s">
        <v>128</v>
      </c>
      <c r="J32" s="1396"/>
      <c r="K32" s="1390"/>
      <c r="L32" s="468" t="s">
        <v>127</v>
      </c>
      <c r="M32" s="468" t="s">
        <v>128</v>
      </c>
      <c r="N32" s="1390"/>
      <c r="O32" s="468" t="s">
        <v>127</v>
      </c>
      <c r="P32" s="469" t="s">
        <v>128</v>
      </c>
    </row>
    <row r="33" spans="1:16" ht="18.75" customHeight="1" thickTop="1">
      <c r="A33" s="483"/>
      <c r="B33" s="470"/>
      <c r="C33" s="471" t="s">
        <v>417</v>
      </c>
      <c r="D33" s="476" t="s">
        <v>417</v>
      </c>
      <c r="E33" s="476" t="s">
        <v>417</v>
      </c>
      <c r="F33" s="476" t="s">
        <v>417</v>
      </c>
      <c r="G33" s="476" t="s">
        <v>417</v>
      </c>
      <c r="H33" s="476" t="s">
        <v>417</v>
      </c>
      <c r="I33" s="473" t="s">
        <v>417</v>
      </c>
      <c r="J33" s="477" t="s">
        <v>97</v>
      </c>
      <c r="K33" s="478" t="s">
        <v>97</v>
      </c>
      <c r="L33" s="478" t="s">
        <v>97</v>
      </c>
      <c r="M33" s="478" t="s">
        <v>97</v>
      </c>
      <c r="N33" s="478" t="s">
        <v>97</v>
      </c>
      <c r="O33" s="478" t="s">
        <v>97</v>
      </c>
      <c r="P33" s="479" t="s">
        <v>97</v>
      </c>
    </row>
    <row r="34" spans="1:16" ht="18.75" customHeight="1">
      <c r="A34" s="406" t="s">
        <v>947</v>
      </c>
      <c r="B34" s="153">
        <v>255</v>
      </c>
      <c r="C34" s="154">
        <v>23220849</v>
      </c>
      <c r="D34" s="155">
        <v>1312430</v>
      </c>
      <c r="E34" s="155">
        <v>1311397</v>
      </c>
      <c r="F34" s="155">
        <v>1033</v>
      </c>
      <c r="G34" s="155">
        <v>21908418</v>
      </c>
      <c r="H34" s="156">
        <v>20934019</v>
      </c>
      <c r="I34" s="157">
        <v>974399</v>
      </c>
      <c r="J34" s="154">
        <v>72550755</v>
      </c>
      <c r="K34" s="155">
        <v>1410492</v>
      </c>
      <c r="L34" s="155">
        <v>1408507</v>
      </c>
      <c r="M34" s="155">
        <v>1984</v>
      </c>
      <c r="N34" s="155">
        <v>71140263</v>
      </c>
      <c r="O34" s="156">
        <v>69349558</v>
      </c>
      <c r="P34" s="157">
        <v>1790705</v>
      </c>
    </row>
    <row r="35" spans="1:16" ht="18.75" customHeight="1">
      <c r="A35" s="406" t="s">
        <v>948</v>
      </c>
      <c r="B35" s="153">
        <v>260</v>
      </c>
      <c r="C35" s="154">
        <v>23268367</v>
      </c>
      <c r="D35" s="155">
        <v>1322242</v>
      </c>
      <c r="E35" s="155">
        <v>1321185</v>
      </c>
      <c r="F35" s="155">
        <v>1056</v>
      </c>
      <c r="G35" s="155">
        <v>21946125</v>
      </c>
      <c r="H35" s="156">
        <v>20967288</v>
      </c>
      <c r="I35" s="157">
        <v>978837</v>
      </c>
      <c r="J35" s="154">
        <v>72570823</v>
      </c>
      <c r="K35" s="155">
        <v>1407328</v>
      </c>
      <c r="L35" s="155">
        <v>1405297</v>
      </c>
      <c r="M35" s="155">
        <v>2030</v>
      </c>
      <c r="N35" s="155">
        <v>71163494</v>
      </c>
      <c r="O35" s="156">
        <v>69365527</v>
      </c>
      <c r="P35" s="157">
        <v>1797966</v>
      </c>
    </row>
    <row r="36" spans="1:16" ht="18.75" customHeight="1">
      <c r="A36" s="406" t="s">
        <v>949</v>
      </c>
      <c r="B36" s="153">
        <v>263</v>
      </c>
      <c r="C36" s="154">
        <v>23283536</v>
      </c>
      <c r="D36" s="155">
        <v>1323917</v>
      </c>
      <c r="E36" s="155">
        <v>1322851</v>
      </c>
      <c r="F36" s="155">
        <v>1065</v>
      </c>
      <c r="G36" s="155">
        <v>21959618</v>
      </c>
      <c r="H36" s="156">
        <v>20978287</v>
      </c>
      <c r="I36" s="157">
        <v>981331</v>
      </c>
      <c r="J36" s="154">
        <v>72597960</v>
      </c>
      <c r="K36" s="155">
        <v>1424878</v>
      </c>
      <c r="L36" s="155">
        <v>1422805</v>
      </c>
      <c r="M36" s="155">
        <v>2072</v>
      </c>
      <c r="N36" s="155">
        <v>71173082</v>
      </c>
      <c r="O36" s="156">
        <v>69367999</v>
      </c>
      <c r="P36" s="157">
        <v>1805083</v>
      </c>
    </row>
    <row r="37" spans="1:16" ht="18.75" customHeight="1">
      <c r="A37" s="406" t="s">
        <v>950</v>
      </c>
      <c r="B37" s="153">
        <v>274</v>
      </c>
      <c r="C37" s="154">
        <v>23323661</v>
      </c>
      <c r="D37" s="155">
        <v>1353212</v>
      </c>
      <c r="E37" s="155">
        <v>1352123</v>
      </c>
      <c r="F37" s="155">
        <v>1089</v>
      </c>
      <c r="G37" s="155">
        <v>21970448</v>
      </c>
      <c r="H37" s="156">
        <v>20961263</v>
      </c>
      <c r="I37" s="157">
        <v>1009185</v>
      </c>
      <c r="J37" s="154">
        <v>73388057</v>
      </c>
      <c r="K37" s="155">
        <v>1413835</v>
      </c>
      <c r="L37" s="155">
        <v>1411727</v>
      </c>
      <c r="M37" s="155">
        <v>2107</v>
      </c>
      <c r="N37" s="155">
        <v>71974221</v>
      </c>
      <c r="O37" s="156">
        <v>70156450</v>
      </c>
      <c r="P37" s="157">
        <v>1817771</v>
      </c>
    </row>
    <row r="38" spans="1:16" ht="18.75" customHeight="1">
      <c r="A38" s="406" t="s">
        <v>951</v>
      </c>
      <c r="B38" s="153">
        <v>276</v>
      </c>
      <c r="C38" s="154">
        <v>23911948</v>
      </c>
      <c r="D38" s="155">
        <v>1409438</v>
      </c>
      <c r="E38" s="155">
        <v>1408174</v>
      </c>
      <c r="F38" s="155">
        <v>1264</v>
      </c>
      <c r="G38" s="155">
        <v>22502509</v>
      </c>
      <c r="H38" s="156">
        <v>21053431</v>
      </c>
      <c r="I38" s="157">
        <v>1449078</v>
      </c>
      <c r="J38" s="154">
        <v>74211489</v>
      </c>
      <c r="K38" s="155">
        <v>1437598</v>
      </c>
      <c r="L38" s="155">
        <v>1435380</v>
      </c>
      <c r="M38" s="155">
        <v>2217</v>
      </c>
      <c r="N38" s="155">
        <v>72773890</v>
      </c>
      <c r="O38" s="156">
        <v>70794717</v>
      </c>
      <c r="P38" s="157">
        <v>1979172</v>
      </c>
    </row>
    <row r="39" spans="1:16" ht="18.75" customHeight="1" thickBot="1">
      <c r="A39" s="407" t="s">
        <v>1286</v>
      </c>
      <c r="B39" s="158">
        <v>279</v>
      </c>
      <c r="C39" s="159">
        <v>24214340</v>
      </c>
      <c r="D39" s="160">
        <v>1451875</v>
      </c>
      <c r="E39" s="160">
        <v>1450459</v>
      </c>
      <c r="F39" s="160">
        <v>1415</v>
      </c>
      <c r="G39" s="160">
        <v>22762465</v>
      </c>
      <c r="H39" s="161">
        <v>21269585</v>
      </c>
      <c r="I39" s="162">
        <v>1492880</v>
      </c>
      <c r="J39" s="159">
        <v>74501039</v>
      </c>
      <c r="K39" s="160">
        <v>1467309</v>
      </c>
      <c r="L39" s="160">
        <v>1464982</v>
      </c>
      <c r="M39" s="160">
        <v>2326</v>
      </c>
      <c r="N39" s="160">
        <v>73033730</v>
      </c>
      <c r="O39" s="161">
        <v>71009461</v>
      </c>
      <c r="P39" s="162">
        <v>2024269</v>
      </c>
    </row>
    <row r="40" s="29" customFormat="1" ht="13.5" customHeight="1">
      <c r="A40" s="84" t="s">
        <v>962</v>
      </c>
    </row>
    <row r="41" s="29" customFormat="1" ht="13.5" customHeight="1">
      <c r="A41" s="84" t="s">
        <v>963</v>
      </c>
    </row>
    <row r="42" s="29" customFormat="1" ht="13.5" customHeight="1">
      <c r="A42" s="84" t="s">
        <v>964</v>
      </c>
    </row>
    <row r="43" s="29" customFormat="1" ht="13.5" customHeight="1">
      <c r="A43" s="84" t="s">
        <v>965</v>
      </c>
    </row>
    <row r="44" s="29" customFormat="1" ht="13.5" customHeight="1">
      <c r="A44" s="84" t="s">
        <v>966</v>
      </c>
    </row>
    <row r="45" s="29" customFormat="1" ht="13.5" customHeight="1">
      <c r="A45" s="372"/>
    </row>
    <row r="46" s="29" customFormat="1" ht="13.5" customHeight="1">
      <c r="A46" s="372"/>
    </row>
    <row r="47" s="29" customFormat="1" ht="13.5" customHeight="1">
      <c r="A47" s="372"/>
    </row>
    <row r="48" s="29" customFormat="1" ht="13.5" customHeight="1">
      <c r="A48" s="372"/>
    </row>
  </sheetData>
  <sheetProtection/>
  <mergeCells count="22">
    <mergeCell ref="D6:D7"/>
    <mergeCell ref="G6:G7"/>
    <mergeCell ref="D31:D32"/>
    <mergeCell ref="G31:G32"/>
    <mergeCell ref="A1:P1"/>
    <mergeCell ref="A2:P2"/>
    <mergeCell ref="A5:A7"/>
    <mergeCell ref="B5:B7"/>
    <mergeCell ref="C5:C7"/>
    <mergeCell ref="D5:I5"/>
    <mergeCell ref="J5:J7"/>
    <mergeCell ref="K5:P5"/>
    <mergeCell ref="K31:K32"/>
    <mergeCell ref="N31:N32"/>
    <mergeCell ref="K6:K7"/>
    <mergeCell ref="N6:N7"/>
    <mergeCell ref="A30:A32"/>
    <mergeCell ref="B30:B32"/>
    <mergeCell ref="C30:C32"/>
    <mergeCell ref="D30:I30"/>
    <mergeCell ref="J30:J32"/>
    <mergeCell ref="K30:P30"/>
  </mergeCells>
  <printOptions/>
  <pageMargins left="0.7874015748031497" right="0.31496062992125984" top="0.5118110236220472" bottom="0.5118110236220472" header="0.5118110236220472" footer="0.5118110236220472"/>
  <pageSetup fitToHeight="1" fitToWidth="1" horizontalDpi="600" verticalDpi="600" orientation="landscape" paperSize="9" scale="50" r:id="rId1"/>
</worksheet>
</file>

<file path=xl/worksheets/sheet31.xml><?xml version="1.0" encoding="utf-8"?>
<worksheet xmlns="http://schemas.openxmlformats.org/spreadsheetml/2006/main" xmlns:r="http://schemas.openxmlformats.org/officeDocument/2006/relationships">
  <sheetPr>
    <pageSetUpPr fitToPage="1"/>
  </sheetPr>
  <dimension ref="A1:K41"/>
  <sheetViews>
    <sheetView view="pageBreakPreview" zoomScaleNormal="90" zoomScaleSheetLayoutView="100" zoomScalePageLayoutView="0" workbookViewId="0" topLeftCell="A1">
      <selection activeCell="A1" sqref="A1:K1"/>
    </sheetView>
  </sheetViews>
  <sheetFormatPr defaultColWidth="17.50390625" defaultRowHeight="13.5"/>
  <cols>
    <col min="1" max="1" width="24.375" style="0" customWidth="1"/>
    <col min="2" max="2" width="17.50390625" style="0" customWidth="1"/>
    <col min="3" max="11" width="18.125" style="0" customWidth="1"/>
  </cols>
  <sheetData>
    <row r="1" spans="1:11" ht="18.75" customHeight="1">
      <c r="A1" s="1286" t="s">
        <v>421</v>
      </c>
      <c r="B1" s="1286"/>
      <c r="C1" s="1286"/>
      <c r="D1" s="1286"/>
      <c r="E1" s="1286"/>
      <c r="F1" s="1286"/>
      <c r="G1" s="1286"/>
      <c r="H1" s="1286"/>
      <c r="I1" s="1286"/>
      <c r="J1" s="1286"/>
      <c r="K1" s="1286"/>
    </row>
    <row r="2" spans="1:11" ht="14.25">
      <c r="A2" s="1287" t="s">
        <v>422</v>
      </c>
      <c r="B2" s="1287"/>
      <c r="C2" s="1287"/>
      <c r="D2" s="1287"/>
      <c r="E2" s="1287"/>
      <c r="F2" s="1287"/>
      <c r="G2" s="1287"/>
      <c r="H2" s="1287"/>
      <c r="I2" s="1287"/>
      <c r="J2" s="1287"/>
      <c r="K2" s="1287"/>
    </row>
    <row r="3" spans="1:11" ht="18.75" customHeight="1">
      <c r="A3" s="144"/>
      <c r="B3" s="144"/>
      <c r="C3" s="144"/>
      <c r="D3" s="144"/>
      <c r="E3" s="144"/>
      <c r="F3" s="144"/>
      <c r="G3" s="144"/>
      <c r="H3" s="144"/>
      <c r="I3" s="144"/>
      <c r="J3" s="144"/>
      <c r="K3" s="144"/>
    </row>
    <row r="4" spans="1:11" ht="18.75" customHeight="1" thickBot="1">
      <c r="A4" s="2" t="s">
        <v>423</v>
      </c>
      <c r="B4" s="2"/>
      <c r="C4" s="2"/>
      <c r="D4" s="2"/>
      <c r="E4" s="2"/>
      <c r="F4" s="2"/>
      <c r="G4" s="2"/>
      <c r="H4" s="2"/>
      <c r="I4" s="2"/>
      <c r="J4" s="2"/>
      <c r="K4" s="2"/>
    </row>
    <row r="5" spans="1:11" s="25" customFormat="1" ht="26.25" customHeight="1" thickBot="1">
      <c r="A5" s="484" t="s">
        <v>404</v>
      </c>
      <c r="B5" s="485" t="s">
        <v>108</v>
      </c>
      <c r="C5" s="486" t="s">
        <v>142</v>
      </c>
      <c r="D5" s="487" t="s">
        <v>143</v>
      </c>
      <c r="E5" s="487" t="s">
        <v>144</v>
      </c>
      <c r="F5" s="487" t="s">
        <v>145</v>
      </c>
      <c r="G5" s="487" t="s">
        <v>146</v>
      </c>
      <c r="H5" s="487" t="s">
        <v>147</v>
      </c>
      <c r="I5" s="487" t="s">
        <v>148</v>
      </c>
      <c r="J5" s="487" t="s">
        <v>149</v>
      </c>
      <c r="K5" s="488" t="s">
        <v>150</v>
      </c>
    </row>
    <row r="6" spans="1:11" ht="18.75" customHeight="1" thickTop="1">
      <c r="A6" s="125"/>
      <c r="B6" s="470"/>
      <c r="C6" s="489" t="s">
        <v>129</v>
      </c>
      <c r="D6" s="476" t="s">
        <v>129</v>
      </c>
      <c r="E6" s="476" t="s">
        <v>129</v>
      </c>
      <c r="F6" s="476" t="s">
        <v>129</v>
      </c>
      <c r="G6" s="476" t="s">
        <v>129</v>
      </c>
      <c r="H6" s="476" t="s">
        <v>129</v>
      </c>
      <c r="I6" s="476" t="s">
        <v>129</v>
      </c>
      <c r="J6" s="476" t="s">
        <v>129</v>
      </c>
      <c r="K6" s="473" t="s">
        <v>129</v>
      </c>
    </row>
    <row r="7" spans="1:11" ht="18.75" customHeight="1">
      <c r="A7" s="404" t="s">
        <v>936</v>
      </c>
      <c r="B7" s="153">
        <v>53</v>
      </c>
      <c r="C7" s="154">
        <v>3650</v>
      </c>
      <c r="D7" s="155">
        <v>6219</v>
      </c>
      <c r="E7" s="155">
        <v>21250</v>
      </c>
      <c r="F7" s="177">
        <v>25061</v>
      </c>
      <c r="G7" s="177">
        <v>21671</v>
      </c>
      <c r="H7" s="155">
        <v>13881</v>
      </c>
      <c r="I7" s="155">
        <v>7068</v>
      </c>
      <c r="J7" s="155">
        <v>2140</v>
      </c>
      <c r="K7" s="178">
        <v>2</v>
      </c>
    </row>
    <row r="8" spans="1:11" ht="18.75" customHeight="1">
      <c r="A8" s="404" t="s">
        <v>937</v>
      </c>
      <c r="B8" s="153">
        <v>26</v>
      </c>
      <c r="C8" s="154">
        <v>4991</v>
      </c>
      <c r="D8" s="155">
        <v>12256</v>
      </c>
      <c r="E8" s="155">
        <v>41904</v>
      </c>
      <c r="F8" s="177">
        <v>55658</v>
      </c>
      <c r="G8" s="177">
        <v>53742</v>
      </c>
      <c r="H8" s="155">
        <v>38831</v>
      </c>
      <c r="I8" s="155">
        <v>28308</v>
      </c>
      <c r="J8" s="155">
        <v>9186</v>
      </c>
      <c r="K8" s="178">
        <v>12</v>
      </c>
    </row>
    <row r="9" spans="1:11" ht="18.75" customHeight="1">
      <c r="A9" s="404" t="s">
        <v>938</v>
      </c>
      <c r="B9" s="153">
        <v>32</v>
      </c>
      <c r="C9" s="154">
        <v>7140</v>
      </c>
      <c r="D9" s="155">
        <v>6257</v>
      </c>
      <c r="E9" s="155">
        <v>22244</v>
      </c>
      <c r="F9" s="177">
        <v>24480</v>
      </c>
      <c r="G9" s="177">
        <v>19222</v>
      </c>
      <c r="H9" s="155">
        <v>10100</v>
      </c>
      <c r="I9" s="155">
        <v>3642</v>
      </c>
      <c r="J9" s="155">
        <v>793</v>
      </c>
      <c r="K9" s="178">
        <v>0</v>
      </c>
    </row>
    <row r="10" spans="1:11" ht="18.75" customHeight="1">
      <c r="A10" s="404" t="s">
        <v>939</v>
      </c>
      <c r="B10" s="153">
        <v>108</v>
      </c>
      <c r="C10" s="154">
        <v>9342</v>
      </c>
      <c r="D10" s="155">
        <v>13732</v>
      </c>
      <c r="E10" s="155">
        <v>49363</v>
      </c>
      <c r="F10" s="177">
        <v>72271</v>
      </c>
      <c r="G10" s="177">
        <v>74323</v>
      </c>
      <c r="H10" s="155">
        <v>47298</v>
      </c>
      <c r="I10" s="155">
        <v>27091</v>
      </c>
      <c r="J10" s="155">
        <v>10876</v>
      </c>
      <c r="K10" s="178">
        <v>14</v>
      </c>
    </row>
    <row r="11" spans="1:11" ht="18.75" customHeight="1">
      <c r="A11" s="404" t="s">
        <v>940</v>
      </c>
      <c r="B11" s="153">
        <v>44</v>
      </c>
      <c r="C11" s="154">
        <v>9550</v>
      </c>
      <c r="D11" s="155">
        <v>12270</v>
      </c>
      <c r="E11" s="155">
        <v>40232</v>
      </c>
      <c r="F11" s="177">
        <v>49497</v>
      </c>
      <c r="G11" s="177">
        <v>43101</v>
      </c>
      <c r="H11" s="155">
        <v>25096</v>
      </c>
      <c r="I11" s="155">
        <v>11021</v>
      </c>
      <c r="J11" s="155">
        <v>2624</v>
      </c>
      <c r="K11" s="178">
        <v>8</v>
      </c>
    </row>
    <row r="12" spans="1:11" ht="18.75" customHeight="1">
      <c r="A12" s="404" t="s">
        <v>941</v>
      </c>
      <c r="B12" s="153">
        <v>46</v>
      </c>
      <c r="C12" s="154">
        <v>3319</v>
      </c>
      <c r="D12" s="155">
        <v>5101</v>
      </c>
      <c r="E12" s="155">
        <v>18969</v>
      </c>
      <c r="F12" s="177">
        <v>23355</v>
      </c>
      <c r="G12" s="177">
        <v>19898</v>
      </c>
      <c r="H12" s="155">
        <v>11276</v>
      </c>
      <c r="I12" s="155">
        <v>4805</v>
      </c>
      <c r="J12" s="155">
        <v>1177</v>
      </c>
      <c r="K12" s="178">
        <v>3</v>
      </c>
    </row>
    <row r="13" spans="1:11" ht="18.75" customHeight="1">
      <c r="A13" s="404" t="s">
        <v>942</v>
      </c>
      <c r="B13" s="153">
        <v>53</v>
      </c>
      <c r="C13" s="154">
        <v>4913</v>
      </c>
      <c r="D13" s="155">
        <v>7443</v>
      </c>
      <c r="E13" s="155">
        <v>25979</v>
      </c>
      <c r="F13" s="177">
        <v>31935</v>
      </c>
      <c r="G13" s="177">
        <v>28972</v>
      </c>
      <c r="H13" s="155">
        <v>19225</v>
      </c>
      <c r="I13" s="155">
        <v>9395</v>
      </c>
      <c r="J13" s="155">
        <v>2636</v>
      </c>
      <c r="K13" s="178">
        <v>5</v>
      </c>
    </row>
    <row r="14" spans="1:11" ht="18.75" customHeight="1">
      <c r="A14" s="404" t="s">
        <v>943</v>
      </c>
      <c r="B14" s="153">
        <v>30</v>
      </c>
      <c r="C14" s="154">
        <v>3812</v>
      </c>
      <c r="D14" s="155">
        <v>5884</v>
      </c>
      <c r="E14" s="155">
        <v>23275</v>
      </c>
      <c r="F14" s="177">
        <v>30853</v>
      </c>
      <c r="G14" s="177">
        <v>27784</v>
      </c>
      <c r="H14" s="155">
        <v>16103</v>
      </c>
      <c r="I14" s="155">
        <v>7808</v>
      </c>
      <c r="J14" s="155">
        <v>2083</v>
      </c>
      <c r="K14" s="178">
        <v>6</v>
      </c>
    </row>
    <row r="15" spans="1:11" ht="18.75" customHeight="1">
      <c r="A15" s="404" t="s">
        <v>944</v>
      </c>
      <c r="B15" s="153">
        <v>39</v>
      </c>
      <c r="C15" s="154">
        <v>7971</v>
      </c>
      <c r="D15" s="155">
        <v>6539</v>
      </c>
      <c r="E15" s="155">
        <v>23843</v>
      </c>
      <c r="F15" s="177">
        <v>27728</v>
      </c>
      <c r="G15" s="177">
        <v>22568</v>
      </c>
      <c r="H15" s="155">
        <v>11997</v>
      </c>
      <c r="I15" s="155">
        <v>4413</v>
      </c>
      <c r="J15" s="155">
        <v>1000</v>
      </c>
      <c r="K15" s="178">
        <v>0</v>
      </c>
    </row>
    <row r="16" spans="1:11" ht="18.75" customHeight="1">
      <c r="A16" s="404" t="s">
        <v>203</v>
      </c>
      <c r="B16" s="153">
        <v>100</v>
      </c>
      <c r="C16" s="154">
        <v>10393</v>
      </c>
      <c r="D16" s="155">
        <v>12158</v>
      </c>
      <c r="E16" s="155">
        <v>43868</v>
      </c>
      <c r="F16" s="177">
        <v>58906</v>
      </c>
      <c r="G16" s="177">
        <v>55383</v>
      </c>
      <c r="H16" s="155">
        <v>35835</v>
      </c>
      <c r="I16" s="155">
        <v>17591</v>
      </c>
      <c r="J16" s="155">
        <v>4733</v>
      </c>
      <c r="K16" s="178">
        <v>15</v>
      </c>
    </row>
    <row r="17" spans="1:11" ht="18.75" customHeight="1">
      <c r="A17" s="404" t="s">
        <v>945</v>
      </c>
      <c r="B17" s="153">
        <v>54</v>
      </c>
      <c r="C17" s="154">
        <v>10084</v>
      </c>
      <c r="D17" s="155">
        <v>11550</v>
      </c>
      <c r="E17" s="155">
        <v>41187</v>
      </c>
      <c r="F17" s="177">
        <v>53496</v>
      </c>
      <c r="G17" s="177">
        <v>47256</v>
      </c>
      <c r="H17" s="155">
        <v>26702</v>
      </c>
      <c r="I17" s="155">
        <v>12591</v>
      </c>
      <c r="J17" s="155">
        <v>3486</v>
      </c>
      <c r="K17" s="178">
        <v>9</v>
      </c>
    </row>
    <row r="18" spans="1:11" ht="18.75" customHeight="1" thickBot="1">
      <c r="A18" s="405" t="s">
        <v>1285</v>
      </c>
      <c r="B18" s="158">
        <v>52</v>
      </c>
      <c r="C18" s="159">
        <v>5187</v>
      </c>
      <c r="D18" s="160">
        <v>9312</v>
      </c>
      <c r="E18" s="160">
        <v>32193</v>
      </c>
      <c r="F18" s="179">
        <v>42152</v>
      </c>
      <c r="G18" s="179">
        <v>37254</v>
      </c>
      <c r="H18" s="160">
        <v>21279</v>
      </c>
      <c r="I18" s="160">
        <v>9145</v>
      </c>
      <c r="J18" s="160">
        <v>2224</v>
      </c>
      <c r="K18" s="180">
        <v>4</v>
      </c>
    </row>
    <row r="19" spans="1:11" ht="18.75" customHeight="1">
      <c r="A19" s="84" t="s">
        <v>424</v>
      </c>
      <c r="B19" s="29"/>
      <c r="C19" s="29"/>
      <c r="D19" s="29"/>
      <c r="E19" s="29"/>
      <c r="F19" s="354"/>
      <c r="G19" s="354"/>
      <c r="H19" s="29"/>
      <c r="I19" s="29"/>
      <c r="J19" s="29"/>
      <c r="K19" s="29"/>
    </row>
    <row r="20" spans="1:11" ht="18.75" customHeight="1">
      <c r="A20" s="84" t="s">
        <v>425</v>
      </c>
      <c r="B20" s="29"/>
      <c r="C20" s="29"/>
      <c r="D20" s="29"/>
      <c r="E20" s="29"/>
      <c r="F20" s="354"/>
      <c r="G20" s="354"/>
      <c r="H20" s="29"/>
      <c r="I20" s="29"/>
      <c r="J20" s="29"/>
      <c r="K20" s="29"/>
    </row>
    <row r="21" spans="1:11" ht="18.75" customHeight="1">
      <c r="A21" s="84" t="s">
        <v>426</v>
      </c>
      <c r="B21" s="29"/>
      <c r="C21" s="29"/>
      <c r="D21" s="29"/>
      <c r="E21" s="29"/>
      <c r="F21" s="29"/>
      <c r="G21" s="29"/>
      <c r="H21" s="29"/>
      <c r="I21" s="29"/>
      <c r="J21" s="29"/>
      <c r="K21" s="29"/>
    </row>
    <row r="22" spans="1:11" ht="18.75" customHeight="1">
      <c r="A22" s="84" t="s">
        <v>967</v>
      </c>
      <c r="B22" s="29"/>
      <c r="C22" s="29"/>
      <c r="D22" s="29"/>
      <c r="E22" s="29"/>
      <c r="F22" s="29"/>
      <c r="G22" s="29"/>
      <c r="H22" s="29"/>
      <c r="I22" s="29"/>
      <c r="J22" s="29"/>
      <c r="K22" s="29"/>
    </row>
    <row r="23" spans="1:11" s="410" customFormat="1" ht="60" customHeight="1" thickBot="1">
      <c r="A23" s="187" t="s">
        <v>968</v>
      </c>
      <c r="B23" s="187"/>
      <c r="C23" s="187"/>
      <c r="D23" s="187"/>
      <c r="E23" s="187"/>
      <c r="F23" s="187"/>
      <c r="G23" s="187"/>
      <c r="H23" s="187"/>
      <c r="I23" s="187"/>
      <c r="J23" s="187"/>
      <c r="K23" s="187"/>
    </row>
    <row r="24" spans="1:11" s="25" customFormat="1" ht="26.25" customHeight="1" thickBot="1">
      <c r="A24" s="484" t="s">
        <v>404</v>
      </c>
      <c r="B24" s="485" t="s">
        <v>108</v>
      </c>
      <c r="C24" s="486" t="s">
        <v>142</v>
      </c>
      <c r="D24" s="487" t="s">
        <v>143</v>
      </c>
      <c r="E24" s="487" t="s">
        <v>144</v>
      </c>
      <c r="F24" s="487" t="s">
        <v>145</v>
      </c>
      <c r="G24" s="487" t="s">
        <v>146</v>
      </c>
      <c r="H24" s="487" t="s">
        <v>147</v>
      </c>
      <c r="I24" s="487" t="s">
        <v>148</v>
      </c>
      <c r="J24" s="487" t="s">
        <v>149</v>
      </c>
      <c r="K24" s="488" t="s">
        <v>150</v>
      </c>
    </row>
    <row r="25" spans="1:11" s="375" customFormat="1" ht="18.75" customHeight="1" thickTop="1">
      <c r="A25" s="490"/>
      <c r="B25" s="491"/>
      <c r="C25" s="489" t="s">
        <v>129</v>
      </c>
      <c r="D25" s="476" t="s">
        <v>129</v>
      </c>
      <c r="E25" s="476" t="s">
        <v>129</v>
      </c>
      <c r="F25" s="476" t="s">
        <v>129</v>
      </c>
      <c r="G25" s="476" t="s">
        <v>129</v>
      </c>
      <c r="H25" s="476" t="s">
        <v>129</v>
      </c>
      <c r="I25" s="476" t="s">
        <v>129</v>
      </c>
      <c r="J25" s="476" t="s">
        <v>129</v>
      </c>
      <c r="K25" s="473" t="s">
        <v>129</v>
      </c>
    </row>
    <row r="26" spans="1:11" ht="18.75" customHeight="1">
      <c r="A26" s="406" t="s">
        <v>947</v>
      </c>
      <c r="B26" s="153">
        <v>255</v>
      </c>
      <c r="C26" s="154">
        <v>24038</v>
      </c>
      <c r="D26" s="155">
        <v>36054</v>
      </c>
      <c r="E26" s="155">
        <v>122077</v>
      </c>
      <c r="F26" s="177">
        <v>165404</v>
      </c>
      <c r="G26" s="177">
        <v>158999</v>
      </c>
      <c r="H26" s="155">
        <v>104688</v>
      </c>
      <c r="I26" s="155">
        <v>65628</v>
      </c>
      <c r="J26" s="155">
        <v>24028</v>
      </c>
      <c r="K26" s="178">
        <v>34</v>
      </c>
    </row>
    <row r="27" spans="1:11" ht="18.75" customHeight="1">
      <c r="A27" s="406" t="s">
        <v>948</v>
      </c>
      <c r="B27" s="153">
        <v>260</v>
      </c>
      <c r="C27" s="154">
        <v>24084</v>
      </c>
      <c r="D27" s="155">
        <v>35805</v>
      </c>
      <c r="E27" s="155">
        <v>121775</v>
      </c>
      <c r="F27" s="177">
        <v>165846</v>
      </c>
      <c r="G27" s="177">
        <v>159754</v>
      </c>
      <c r="H27" s="155">
        <v>105098</v>
      </c>
      <c r="I27" s="155">
        <v>65669</v>
      </c>
      <c r="J27" s="155">
        <v>24229</v>
      </c>
      <c r="K27" s="178">
        <v>35</v>
      </c>
    </row>
    <row r="28" spans="1:11" ht="18.75" customHeight="1">
      <c r="A28" s="406" t="s">
        <v>949</v>
      </c>
      <c r="B28" s="153">
        <v>263</v>
      </c>
      <c r="C28" s="154">
        <v>24561</v>
      </c>
      <c r="D28" s="155">
        <v>35603</v>
      </c>
      <c r="E28" s="155">
        <v>121851</v>
      </c>
      <c r="F28" s="177">
        <v>166548</v>
      </c>
      <c r="G28" s="177">
        <v>160828</v>
      </c>
      <c r="H28" s="155">
        <v>105901</v>
      </c>
      <c r="I28" s="155">
        <v>66077</v>
      </c>
      <c r="J28" s="155">
        <v>24564</v>
      </c>
      <c r="K28" s="178">
        <v>35</v>
      </c>
    </row>
    <row r="29" spans="1:11" ht="18.75" customHeight="1">
      <c r="A29" s="406" t="s">
        <v>950</v>
      </c>
      <c r="B29" s="153">
        <v>274</v>
      </c>
      <c r="C29" s="154">
        <v>26390</v>
      </c>
      <c r="D29" s="155">
        <v>36175</v>
      </c>
      <c r="E29" s="155">
        <v>123828</v>
      </c>
      <c r="F29" s="177">
        <v>169769</v>
      </c>
      <c r="G29" s="177">
        <v>165223</v>
      </c>
      <c r="H29" s="155">
        <v>109283</v>
      </c>
      <c r="I29" s="155">
        <v>67725</v>
      </c>
      <c r="J29" s="155">
        <v>25109</v>
      </c>
      <c r="K29" s="178">
        <v>37</v>
      </c>
    </row>
    <row r="30" spans="1:11" ht="18.75" customHeight="1">
      <c r="A30" s="406" t="s">
        <v>951</v>
      </c>
      <c r="B30" s="153">
        <v>276</v>
      </c>
      <c r="C30" s="154">
        <v>27967</v>
      </c>
      <c r="D30" s="155">
        <v>36422</v>
      </c>
      <c r="E30" s="155">
        <v>124940</v>
      </c>
      <c r="F30" s="177">
        <v>171605</v>
      </c>
      <c r="G30" s="177">
        <v>166940</v>
      </c>
      <c r="H30" s="155">
        <v>110421</v>
      </c>
      <c r="I30" s="155">
        <v>68032</v>
      </c>
      <c r="J30" s="155">
        <v>25408</v>
      </c>
      <c r="K30" s="178">
        <v>35</v>
      </c>
    </row>
    <row r="31" spans="1:11" ht="18.75" customHeight="1" thickBot="1">
      <c r="A31" s="407" t="s">
        <v>1286</v>
      </c>
      <c r="B31" s="158">
        <v>279</v>
      </c>
      <c r="C31" s="159">
        <v>28781</v>
      </c>
      <c r="D31" s="160">
        <v>38409</v>
      </c>
      <c r="E31" s="160">
        <v>130202</v>
      </c>
      <c r="F31" s="179">
        <v>179066</v>
      </c>
      <c r="G31" s="179">
        <v>173704</v>
      </c>
      <c r="H31" s="160">
        <v>113996</v>
      </c>
      <c r="I31" s="160">
        <v>69531</v>
      </c>
      <c r="J31" s="160">
        <v>26018</v>
      </c>
      <c r="K31" s="180">
        <v>36</v>
      </c>
    </row>
    <row r="32" spans="1:7" s="29" customFormat="1" ht="13.5" customHeight="1">
      <c r="A32" s="84" t="s">
        <v>969</v>
      </c>
      <c r="F32" s="354"/>
      <c r="G32" s="354"/>
    </row>
    <row r="33" spans="1:7" s="29" customFormat="1" ht="13.5" customHeight="1">
      <c r="A33" s="84" t="s">
        <v>970</v>
      </c>
      <c r="F33" s="354"/>
      <c r="G33" s="354"/>
    </row>
    <row r="34" s="29" customFormat="1" ht="13.5" customHeight="1">
      <c r="A34" s="84" t="s">
        <v>971</v>
      </c>
    </row>
    <row r="35" s="29" customFormat="1" ht="13.5" customHeight="1">
      <c r="A35" s="84" t="s">
        <v>972</v>
      </c>
    </row>
    <row r="36" s="29" customFormat="1" ht="13.5" customHeight="1">
      <c r="A36" s="84" t="s">
        <v>973</v>
      </c>
    </row>
    <row r="37" s="29" customFormat="1" ht="13.5" customHeight="1">
      <c r="A37" s="84" t="s">
        <v>960</v>
      </c>
    </row>
    <row r="38" s="29" customFormat="1" ht="13.5" customHeight="1">
      <c r="A38" s="84"/>
    </row>
    <row r="39" s="29" customFormat="1" ht="13.5" customHeight="1">
      <c r="A39" s="84"/>
    </row>
    <row r="40" s="29" customFormat="1" ht="13.5" customHeight="1">
      <c r="A40" s="84"/>
    </row>
    <row r="41" s="29" customFormat="1" ht="13.5" customHeight="1">
      <c r="A41" s="84"/>
    </row>
  </sheetData>
  <sheetProtection/>
  <mergeCells count="2">
    <mergeCell ref="A1:K1"/>
    <mergeCell ref="A2:K2"/>
  </mergeCells>
  <printOptions/>
  <pageMargins left="0.7874015748031497" right="0.7874015748031497" top="0.5118110236220472" bottom="0.984251968503937" header="0.5118110236220472" footer="0.5118110236220472"/>
  <pageSetup fitToHeight="1" fitToWidth="1" horizontalDpi="600" verticalDpi="600" orientation="landscape" paperSize="9" scale="63" r:id="rId1"/>
</worksheet>
</file>

<file path=xl/worksheets/sheet32.xml><?xml version="1.0" encoding="utf-8"?>
<worksheet xmlns="http://schemas.openxmlformats.org/spreadsheetml/2006/main" xmlns:r="http://schemas.openxmlformats.org/officeDocument/2006/relationships">
  <sheetPr>
    <pageSetUpPr fitToPage="1"/>
  </sheetPr>
  <dimension ref="A1:K42"/>
  <sheetViews>
    <sheetView view="pageBreakPreview" zoomScaleNormal="90" zoomScaleSheetLayoutView="100" zoomScalePageLayoutView="0" workbookViewId="0" topLeftCell="A1">
      <selection activeCell="A1" sqref="A1:K1"/>
    </sheetView>
  </sheetViews>
  <sheetFormatPr defaultColWidth="17.50390625" defaultRowHeight="13.5"/>
  <cols>
    <col min="1" max="1" width="24.375" style="0" customWidth="1"/>
    <col min="2" max="11" width="17.50390625" style="0" customWidth="1"/>
  </cols>
  <sheetData>
    <row r="1" spans="1:11" ht="18.75" customHeight="1">
      <c r="A1" s="1286" t="s">
        <v>427</v>
      </c>
      <c r="B1" s="1286"/>
      <c r="C1" s="1286"/>
      <c r="D1" s="1286"/>
      <c r="E1" s="1286"/>
      <c r="F1" s="1286"/>
      <c r="G1" s="1286"/>
      <c r="H1" s="1286"/>
      <c r="I1" s="1286"/>
      <c r="J1" s="1286"/>
      <c r="K1" s="1286"/>
    </row>
    <row r="2" spans="1:11" ht="18.75" customHeight="1">
      <c r="A2" s="1287" t="s">
        <v>428</v>
      </c>
      <c r="B2" s="1287"/>
      <c r="C2" s="1287"/>
      <c r="D2" s="1287"/>
      <c r="E2" s="1287"/>
      <c r="F2" s="1287"/>
      <c r="G2" s="1287"/>
      <c r="H2" s="1287"/>
      <c r="I2" s="1287"/>
      <c r="J2" s="1287"/>
      <c r="K2" s="1287"/>
    </row>
    <row r="3" spans="1:11" ht="18.75" customHeight="1">
      <c r="A3" s="144"/>
      <c r="B3" s="144"/>
      <c r="C3" s="144"/>
      <c r="D3" s="144"/>
      <c r="E3" s="144"/>
      <c r="F3" s="144"/>
      <c r="G3" s="144"/>
      <c r="H3" s="144"/>
      <c r="I3" s="144"/>
      <c r="J3" s="144"/>
      <c r="K3" s="144"/>
    </row>
    <row r="4" spans="1:11" ht="18.75" customHeight="1" thickBot="1">
      <c r="A4" s="2" t="s">
        <v>429</v>
      </c>
      <c r="B4" s="2"/>
      <c r="C4" s="2"/>
      <c r="D4" s="2"/>
      <c r="E4" s="2"/>
      <c r="F4" s="2"/>
      <c r="G4" s="2"/>
      <c r="H4" s="2"/>
      <c r="I4" s="2"/>
      <c r="J4" s="2"/>
      <c r="K4" s="2"/>
    </row>
    <row r="5" spans="1:11" s="25" customFormat="1" ht="26.25" customHeight="1" thickBot="1">
      <c r="A5" s="484" t="s">
        <v>404</v>
      </c>
      <c r="B5" s="485" t="s">
        <v>108</v>
      </c>
      <c r="C5" s="486" t="s">
        <v>142</v>
      </c>
      <c r="D5" s="123" t="s">
        <v>156</v>
      </c>
      <c r="E5" s="123" t="s">
        <v>157</v>
      </c>
      <c r="F5" s="123" t="s">
        <v>158</v>
      </c>
      <c r="G5" s="123" t="s">
        <v>159</v>
      </c>
      <c r="H5" s="123" t="s">
        <v>160</v>
      </c>
      <c r="I5" s="123" t="s">
        <v>161</v>
      </c>
      <c r="J5" s="487" t="s">
        <v>149</v>
      </c>
      <c r="K5" s="488" t="s">
        <v>150</v>
      </c>
    </row>
    <row r="6" spans="1:11" ht="18.75" customHeight="1" thickTop="1">
      <c r="A6" s="125"/>
      <c r="B6" s="470"/>
      <c r="C6" s="471" t="s">
        <v>97</v>
      </c>
      <c r="D6" s="472" t="s">
        <v>97</v>
      </c>
      <c r="E6" s="472" t="s">
        <v>97</v>
      </c>
      <c r="F6" s="472" t="s">
        <v>97</v>
      </c>
      <c r="G6" s="472" t="s">
        <v>97</v>
      </c>
      <c r="H6" s="472" t="s">
        <v>97</v>
      </c>
      <c r="I6" s="472" t="s">
        <v>97</v>
      </c>
      <c r="J6" s="472" t="s">
        <v>97</v>
      </c>
      <c r="K6" s="473" t="s">
        <v>97</v>
      </c>
    </row>
    <row r="7" spans="1:11" ht="18.75" customHeight="1">
      <c r="A7" s="404" t="s">
        <v>936</v>
      </c>
      <c r="B7" s="153">
        <v>53</v>
      </c>
      <c r="C7" s="154">
        <v>1094</v>
      </c>
      <c r="D7" s="155">
        <v>2037</v>
      </c>
      <c r="E7" s="155">
        <v>11453</v>
      </c>
      <c r="F7" s="177">
        <v>22698</v>
      </c>
      <c r="G7" s="177">
        <v>26322</v>
      </c>
      <c r="H7" s="155">
        <v>20790</v>
      </c>
      <c r="I7" s="155">
        <v>12028</v>
      </c>
      <c r="J7" s="155">
        <v>4606</v>
      </c>
      <c r="K7" s="411">
        <v>0</v>
      </c>
    </row>
    <row r="8" spans="1:11" ht="18.75" customHeight="1">
      <c r="A8" s="404" t="s">
        <v>937</v>
      </c>
      <c r="B8" s="153">
        <v>26</v>
      </c>
      <c r="C8" s="154">
        <v>1659</v>
      </c>
      <c r="D8" s="155">
        <v>4163</v>
      </c>
      <c r="E8" s="155">
        <v>24118</v>
      </c>
      <c r="F8" s="177">
        <v>56290</v>
      </c>
      <c r="G8" s="177">
        <v>86830</v>
      </c>
      <c r="H8" s="155">
        <v>91148</v>
      </c>
      <c r="I8" s="155">
        <v>75174</v>
      </c>
      <c r="J8" s="155">
        <v>32550</v>
      </c>
      <c r="K8" s="178">
        <v>12</v>
      </c>
    </row>
    <row r="9" spans="1:11" ht="18.75" customHeight="1">
      <c r="A9" s="404" t="s">
        <v>938</v>
      </c>
      <c r="B9" s="153">
        <v>32</v>
      </c>
      <c r="C9" s="154">
        <v>3943</v>
      </c>
      <c r="D9" s="155">
        <v>2667</v>
      </c>
      <c r="E9" s="155">
        <v>16744</v>
      </c>
      <c r="F9" s="177">
        <v>30421</v>
      </c>
      <c r="G9" s="177">
        <v>28202</v>
      </c>
      <c r="H9" s="155">
        <v>17586</v>
      </c>
      <c r="I9" s="155">
        <v>6431</v>
      </c>
      <c r="J9" s="155">
        <v>2139</v>
      </c>
      <c r="K9" s="178">
        <v>0</v>
      </c>
    </row>
    <row r="10" spans="1:11" ht="18.75" customHeight="1">
      <c r="A10" s="404" t="s">
        <v>939</v>
      </c>
      <c r="B10" s="153">
        <v>108</v>
      </c>
      <c r="C10" s="154">
        <v>4778</v>
      </c>
      <c r="D10" s="155">
        <v>6719</v>
      </c>
      <c r="E10" s="155">
        <v>38178</v>
      </c>
      <c r="F10" s="177">
        <v>102216</v>
      </c>
      <c r="G10" s="177">
        <v>163109</v>
      </c>
      <c r="H10" s="155">
        <v>125590</v>
      </c>
      <c r="I10" s="155">
        <v>81850</v>
      </c>
      <c r="J10" s="155">
        <v>40900</v>
      </c>
      <c r="K10" s="178">
        <v>43</v>
      </c>
    </row>
    <row r="11" spans="1:11" ht="18.75" customHeight="1">
      <c r="A11" s="404" t="s">
        <v>940</v>
      </c>
      <c r="B11" s="153">
        <v>44</v>
      </c>
      <c r="C11" s="154">
        <v>4187</v>
      </c>
      <c r="D11" s="155">
        <v>5030</v>
      </c>
      <c r="E11" s="155">
        <v>22983</v>
      </c>
      <c r="F11" s="177">
        <v>44206</v>
      </c>
      <c r="G11" s="177">
        <v>53125</v>
      </c>
      <c r="H11" s="155">
        <v>40613</v>
      </c>
      <c r="I11" s="155">
        <v>21231</v>
      </c>
      <c r="J11" s="155">
        <v>6925</v>
      </c>
      <c r="K11" s="178">
        <v>9</v>
      </c>
    </row>
    <row r="12" spans="1:11" ht="18.75" customHeight="1">
      <c r="A12" s="404" t="s">
        <v>941</v>
      </c>
      <c r="B12" s="153">
        <v>46</v>
      </c>
      <c r="C12" s="154">
        <v>1033</v>
      </c>
      <c r="D12" s="155">
        <v>1535</v>
      </c>
      <c r="E12" s="155">
        <v>9179</v>
      </c>
      <c r="F12" s="177">
        <v>19092</v>
      </c>
      <c r="G12" s="177">
        <v>24352</v>
      </c>
      <c r="H12" s="155">
        <v>17523</v>
      </c>
      <c r="I12" s="155">
        <v>8184</v>
      </c>
      <c r="J12" s="155">
        <v>2331</v>
      </c>
      <c r="K12" s="178">
        <v>3</v>
      </c>
    </row>
    <row r="13" spans="1:11" ht="18.75" customHeight="1">
      <c r="A13" s="404" t="s">
        <v>942</v>
      </c>
      <c r="B13" s="153">
        <v>53</v>
      </c>
      <c r="C13" s="154">
        <v>1574</v>
      </c>
      <c r="D13" s="155">
        <v>3515</v>
      </c>
      <c r="E13" s="155">
        <v>16886</v>
      </c>
      <c r="F13" s="177">
        <v>33943</v>
      </c>
      <c r="G13" s="177">
        <v>41308</v>
      </c>
      <c r="H13" s="155">
        <v>34111</v>
      </c>
      <c r="I13" s="155">
        <v>18547</v>
      </c>
      <c r="J13" s="155">
        <v>6245</v>
      </c>
      <c r="K13" s="178">
        <v>3</v>
      </c>
    </row>
    <row r="14" spans="1:11" ht="18.75" customHeight="1">
      <c r="A14" s="404" t="s">
        <v>943</v>
      </c>
      <c r="B14" s="153">
        <v>30</v>
      </c>
      <c r="C14" s="154">
        <v>1000</v>
      </c>
      <c r="D14" s="155">
        <v>1452</v>
      </c>
      <c r="E14" s="155">
        <v>8740</v>
      </c>
      <c r="F14" s="177">
        <v>20341</v>
      </c>
      <c r="G14" s="177">
        <v>27705</v>
      </c>
      <c r="H14" s="155">
        <v>20130</v>
      </c>
      <c r="I14" s="155">
        <v>10498</v>
      </c>
      <c r="J14" s="155">
        <v>3134</v>
      </c>
      <c r="K14" s="178">
        <v>27</v>
      </c>
    </row>
    <row r="15" spans="1:11" ht="18.75" customHeight="1">
      <c r="A15" s="404" t="s">
        <v>944</v>
      </c>
      <c r="B15" s="153">
        <v>39</v>
      </c>
      <c r="C15" s="154">
        <v>4684</v>
      </c>
      <c r="D15" s="155">
        <v>3034</v>
      </c>
      <c r="E15" s="155">
        <v>19450</v>
      </c>
      <c r="F15" s="177">
        <v>34998</v>
      </c>
      <c r="G15" s="177">
        <v>36071</v>
      </c>
      <c r="H15" s="155">
        <v>22191</v>
      </c>
      <c r="I15" s="155">
        <v>8650</v>
      </c>
      <c r="J15" s="155">
        <v>2911</v>
      </c>
      <c r="K15" s="178">
        <v>0</v>
      </c>
    </row>
    <row r="16" spans="1:11" ht="18.75" customHeight="1">
      <c r="A16" s="404" t="s">
        <v>203</v>
      </c>
      <c r="B16" s="153">
        <v>100</v>
      </c>
      <c r="C16" s="154">
        <v>4370</v>
      </c>
      <c r="D16" s="155">
        <v>5458</v>
      </c>
      <c r="E16" s="155">
        <v>30700</v>
      </c>
      <c r="F16" s="177">
        <v>68474</v>
      </c>
      <c r="G16" s="177">
        <v>78820</v>
      </c>
      <c r="H16" s="155">
        <v>60649</v>
      </c>
      <c r="I16" s="155">
        <v>30919</v>
      </c>
      <c r="J16" s="155">
        <v>10119</v>
      </c>
      <c r="K16" s="178">
        <v>26</v>
      </c>
    </row>
    <row r="17" spans="1:11" ht="18.75" customHeight="1">
      <c r="A17" s="404" t="s">
        <v>945</v>
      </c>
      <c r="B17" s="153">
        <v>54</v>
      </c>
      <c r="C17" s="154">
        <v>4158</v>
      </c>
      <c r="D17" s="155">
        <v>4468</v>
      </c>
      <c r="E17" s="155">
        <v>25315</v>
      </c>
      <c r="F17" s="177">
        <v>52192</v>
      </c>
      <c r="G17" s="177">
        <v>62635</v>
      </c>
      <c r="H17" s="155">
        <v>44828</v>
      </c>
      <c r="I17" s="155">
        <v>25389</v>
      </c>
      <c r="J17" s="155">
        <v>9831</v>
      </c>
      <c r="K17" s="178">
        <v>28</v>
      </c>
    </row>
    <row r="18" spans="1:11" ht="18.75" customHeight="1" thickBot="1">
      <c r="A18" s="405" t="s">
        <v>1285</v>
      </c>
      <c r="B18" s="158">
        <v>52</v>
      </c>
      <c r="C18" s="159">
        <v>1726</v>
      </c>
      <c r="D18" s="160">
        <v>3247</v>
      </c>
      <c r="E18" s="160">
        <v>18823</v>
      </c>
      <c r="F18" s="179">
        <v>37290</v>
      </c>
      <c r="G18" s="179">
        <v>44624</v>
      </c>
      <c r="H18" s="160">
        <v>31174</v>
      </c>
      <c r="I18" s="160">
        <v>15917</v>
      </c>
      <c r="J18" s="160">
        <v>4771</v>
      </c>
      <c r="K18" s="180">
        <v>1</v>
      </c>
    </row>
    <row r="19" spans="1:11" ht="13.5" customHeight="1">
      <c r="A19" s="84" t="s">
        <v>430</v>
      </c>
      <c r="B19" s="29"/>
      <c r="C19" s="29"/>
      <c r="D19" s="29"/>
      <c r="E19" s="29"/>
      <c r="F19" s="181"/>
      <c r="G19" s="181"/>
      <c r="H19" s="29"/>
      <c r="I19" s="29"/>
      <c r="J19" s="29"/>
      <c r="K19" s="29"/>
    </row>
    <row r="20" spans="1:11" ht="13.5">
      <c r="A20" s="84" t="s">
        <v>431</v>
      </c>
      <c r="B20" s="29"/>
      <c r="C20" s="29"/>
      <c r="D20" s="29"/>
      <c r="E20" s="29"/>
      <c r="F20" s="181"/>
      <c r="G20" s="181"/>
      <c r="H20" s="29"/>
      <c r="I20" s="29"/>
      <c r="J20" s="29"/>
      <c r="K20" s="29"/>
    </row>
    <row r="21" spans="1:11" ht="40.5" customHeight="1">
      <c r="A21" s="1337" t="s">
        <v>432</v>
      </c>
      <c r="B21" s="1380"/>
      <c r="C21" s="1380"/>
      <c r="D21" s="1380"/>
      <c r="E21" s="1380"/>
      <c r="F21" s="1380"/>
      <c r="G21" s="1380"/>
      <c r="H21" s="1380"/>
      <c r="I21" s="1380"/>
      <c r="J21" s="1380"/>
      <c r="K21" s="1380"/>
    </row>
    <row r="22" spans="1:11" ht="13.5" customHeight="1">
      <c r="A22" s="84" t="s">
        <v>967</v>
      </c>
      <c r="B22" s="376"/>
      <c r="C22" s="376"/>
      <c r="D22" s="376"/>
      <c r="E22" s="376"/>
      <c r="F22" s="376"/>
      <c r="G22" s="376"/>
      <c r="H22" s="376"/>
      <c r="I22" s="376"/>
      <c r="J22" s="376"/>
      <c r="K22" s="376"/>
    </row>
    <row r="23" spans="1:11" s="410" customFormat="1" ht="60" customHeight="1" thickBot="1">
      <c r="A23" s="187" t="s">
        <v>974</v>
      </c>
      <c r="B23" s="187"/>
      <c r="C23" s="187"/>
      <c r="D23" s="187"/>
      <c r="E23" s="187"/>
      <c r="F23" s="187"/>
      <c r="G23" s="187"/>
      <c r="H23" s="187"/>
      <c r="I23" s="187"/>
      <c r="J23" s="187"/>
      <c r="K23" s="187"/>
    </row>
    <row r="24" spans="1:11" s="25" customFormat="1" ht="26.25" customHeight="1" thickBot="1">
      <c r="A24" s="484" t="s">
        <v>404</v>
      </c>
      <c r="B24" s="485" t="s">
        <v>108</v>
      </c>
      <c r="C24" s="486" t="s">
        <v>142</v>
      </c>
      <c r="D24" s="123" t="s">
        <v>156</v>
      </c>
      <c r="E24" s="123" t="s">
        <v>157</v>
      </c>
      <c r="F24" s="123" t="s">
        <v>158</v>
      </c>
      <c r="G24" s="123" t="s">
        <v>159</v>
      </c>
      <c r="H24" s="123" t="s">
        <v>160</v>
      </c>
      <c r="I24" s="123" t="s">
        <v>161</v>
      </c>
      <c r="J24" s="487" t="s">
        <v>149</v>
      </c>
      <c r="K24" s="488" t="s">
        <v>150</v>
      </c>
    </row>
    <row r="25" spans="1:11" s="375" customFormat="1" ht="18.75" customHeight="1" thickTop="1">
      <c r="A25" s="490"/>
      <c r="B25" s="491"/>
      <c r="C25" s="471" t="s">
        <v>97</v>
      </c>
      <c r="D25" s="472" t="s">
        <v>97</v>
      </c>
      <c r="E25" s="472" t="s">
        <v>97</v>
      </c>
      <c r="F25" s="472" t="s">
        <v>97</v>
      </c>
      <c r="G25" s="472" t="s">
        <v>97</v>
      </c>
      <c r="H25" s="472" t="s">
        <v>97</v>
      </c>
      <c r="I25" s="472" t="s">
        <v>97</v>
      </c>
      <c r="J25" s="472" t="s">
        <v>97</v>
      </c>
      <c r="K25" s="473" t="s">
        <v>97</v>
      </c>
    </row>
    <row r="26" spans="1:11" ht="18.75" customHeight="1">
      <c r="A26" s="406" t="s">
        <v>947</v>
      </c>
      <c r="B26" s="153">
        <v>255</v>
      </c>
      <c r="C26" s="154">
        <v>15606</v>
      </c>
      <c r="D26" s="155">
        <v>21316</v>
      </c>
      <c r="E26" s="155">
        <v>114553</v>
      </c>
      <c r="F26" s="177">
        <v>261282</v>
      </c>
      <c r="G26" s="177">
        <v>374759</v>
      </c>
      <c r="H26" s="155">
        <v>314031</v>
      </c>
      <c r="I26" s="155">
        <v>212689</v>
      </c>
      <c r="J26" s="155">
        <v>96173</v>
      </c>
      <c r="K26" s="178">
        <v>80</v>
      </c>
    </row>
    <row r="27" spans="1:11" ht="18.75" customHeight="1">
      <c r="A27" s="406" t="s">
        <v>948</v>
      </c>
      <c r="B27" s="153">
        <v>260</v>
      </c>
      <c r="C27" s="154">
        <v>15578</v>
      </c>
      <c r="D27" s="155">
        <v>20975</v>
      </c>
      <c r="E27" s="155">
        <v>113574</v>
      </c>
      <c r="F27" s="177">
        <v>260029</v>
      </c>
      <c r="G27" s="177">
        <v>373987</v>
      </c>
      <c r="H27" s="155">
        <v>314077</v>
      </c>
      <c r="I27" s="155">
        <v>212730</v>
      </c>
      <c r="J27" s="155">
        <v>96267</v>
      </c>
      <c r="K27" s="178">
        <v>106</v>
      </c>
    </row>
    <row r="28" spans="1:11" ht="18.75" customHeight="1">
      <c r="A28" s="406" t="s">
        <v>949</v>
      </c>
      <c r="B28" s="153">
        <v>263</v>
      </c>
      <c r="C28" s="154">
        <v>16268</v>
      </c>
      <c r="D28" s="155">
        <v>21172</v>
      </c>
      <c r="E28" s="155">
        <v>115300</v>
      </c>
      <c r="F28" s="177">
        <v>262694</v>
      </c>
      <c r="G28" s="177">
        <v>377767</v>
      </c>
      <c r="H28" s="155">
        <v>319027</v>
      </c>
      <c r="I28" s="155">
        <v>214631</v>
      </c>
      <c r="J28" s="155">
        <v>97909</v>
      </c>
      <c r="K28" s="178">
        <v>106</v>
      </c>
    </row>
    <row r="29" spans="1:11" ht="18.75" customHeight="1">
      <c r="A29" s="406" t="s">
        <v>950</v>
      </c>
      <c r="B29" s="153">
        <v>274</v>
      </c>
      <c r="C29" s="154">
        <v>16874</v>
      </c>
      <c r="D29" s="155">
        <v>20460</v>
      </c>
      <c r="E29" s="155">
        <v>115279</v>
      </c>
      <c r="F29" s="177">
        <v>263825</v>
      </c>
      <c r="G29" s="177">
        <v>372888</v>
      </c>
      <c r="H29" s="155">
        <v>316179</v>
      </c>
      <c r="I29" s="155">
        <v>210674</v>
      </c>
      <c r="J29" s="155">
        <v>97542</v>
      </c>
      <c r="K29" s="178">
        <v>111</v>
      </c>
    </row>
    <row r="30" spans="1:11" ht="18.75" customHeight="1">
      <c r="A30" s="406" t="s">
        <v>951</v>
      </c>
      <c r="B30" s="153">
        <v>276</v>
      </c>
      <c r="C30" s="154">
        <v>17857</v>
      </c>
      <c r="D30" s="155">
        <v>20690</v>
      </c>
      <c r="E30" s="155">
        <v>118089</v>
      </c>
      <c r="F30" s="177">
        <v>270036</v>
      </c>
      <c r="G30" s="177">
        <v>378662</v>
      </c>
      <c r="H30" s="155">
        <v>319778</v>
      </c>
      <c r="I30" s="155">
        <v>212632</v>
      </c>
      <c r="J30" s="155">
        <v>99743</v>
      </c>
      <c r="K30" s="178">
        <v>107</v>
      </c>
    </row>
    <row r="31" spans="1:11" ht="18.75" customHeight="1" thickBot="1">
      <c r="A31" s="407" t="s">
        <v>1286</v>
      </c>
      <c r="B31" s="158">
        <v>279</v>
      </c>
      <c r="C31" s="159">
        <v>18260</v>
      </c>
      <c r="D31" s="160">
        <v>21340</v>
      </c>
      <c r="E31" s="160">
        <v>121423</v>
      </c>
      <c r="F31" s="179">
        <v>277026</v>
      </c>
      <c r="G31" s="179">
        <v>385676</v>
      </c>
      <c r="H31" s="160">
        <v>326265</v>
      </c>
      <c r="I31" s="160">
        <v>215949</v>
      </c>
      <c r="J31" s="160">
        <v>101262</v>
      </c>
      <c r="K31" s="180">
        <v>104</v>
      </c>
    </row>
    <row r="32" spans="1:7" s="29" customFormat="1" ht="13.5" customHeight="1">
      <c r="A32" s="84" t="s">
        <v>969</v>
      </c>
      <c r="F32" s="181"/>
      <c r="G32" s="181"/>
    </row>
    <row r="33" spans="1:7" s="29" customFormat="1" ht="13.5" customHeight="1">
      <c r="A33" s="84" t="s">
        <v>970</v>
      </c>
      <c r="F33" s="181"/>
      <c r="G33" s="181"/>
    </row>
    <row r="34" s="29" customFormat="1" ht="13.5" customHeight="1">
      <c r="A34" s="84" t="s">
        <v>975</v>
      </c>
    </row>
    <row r="35" s="29" customFormat="1" ht="13.5" customHeight="1">
      <c r="A35" s="84" t="s">
        <v>976</v>
      </c>
    </row>
    <row r="36" s="29" customFormat="1" ht="13.5" customHeight="1">
      <c r="A36" s="84" t="s">
        <v>883</v>
      </c>
    </row>
    <row r="37" s="29" customFormat="1" ht="13.5" customHeight="1">
      <c r="A37" s="84" t="s">
        <v>960</v>
      </c>
    </row>
    <row r="38" s="29" customFormat="1" ht="13.5" customHeight="1">
      <c r="A38" s="84"/>
    </row>
    <row r="39" s="29" customFormat="1" ht="13.5" customHeight="1">
      <c r="A39" s="84"/>
    </row>
    <row r="40" s="29" customFormat="1" ht="13.5" customHeight="1">
      <c r="A40" s="84"/>
    </row>
    <row r="41" s="29" customFormat="1" ht="13.5" customHeight="1">
      <c r="A41" s="84"/>
    </row>
    <row r="42" s="29" customFormat="1" ht="13.5" customHeight="1">
      <c r="A42" s="84"/>
    </row>
  </sheetData>
  <sheetProtection/>
  <mergeCells count="3">
    <mergeCell ref="A1:K1"/>
    <mergeCell ref="A2:K2"/>
    <mergeCell ref="A21:K21"/>
  </mergeCells>
  <printOptions/>
  <pageMargins left="0.7874015748031497" right="0.7874015748031497" top="0.5118110236220472" bottom="0.984251968503937" header="0.5118110236220472" footer="0.5118110236220472"/>
  <pageSetup fitToHeight="1" fitToWidth="1" horizontalDpi="600" verticalDpi="600" orientation="landscape" paperSize="9" scale="65" r:id="rId1"/>
</worksheet>
</file>

<file path=xl/worksheets/sheet33.xml><?xml version="1.0" encoding="utf-8"?>
<worksheet xmlns="http://schemas.openxmlformats.org/spreadsheetml/2006/main" xmlns:r="http://schemas.openxmlformats.org/officeDocument/2006/relationships">
  <dimension ref="A1:O106"/>
  <sheetViews>
    <sheetView view="pageBreakPreview" zoomScaleNormal="70" zoomScaleSheetLayoutView="100" zoomScalePageLayoutView="0" workbookViewId="0" topLeftCell="A1">
      <selection activeCell="A1" sqref="A1:O1"/>
    </sheetView>
  </sheetViews>
  <sheetFormatPr defaultColWidth="15.375" defaultRowHeight="13.5"/>
  <cols>
    <col min="1" max="13" width="15.375" style="2" customWidth="1"/>
    <col min="14" max="14" width="7.375" style="2" customWidth="1"/>
    <col min="15" max="16384" width="15.375" style="2" customWidth="1"/>
  </cols>
  <sheetData>
    <row r="1" spans="1:15" ht="17.25" customHeight="1">
      <c r="A1" s="1286" t="s">
        <v>433</v>
      </c>
      <c r="B1" s="1286"/>
      <c r="C1" s="1286"/>
      <c r="D1" s="1286"/>
      <c r="E1" s="1286"/>
      <c r="F1" s="1286"/>
      <c r="G1" s="1286"/>
      <c r="H1" s="1286"/>
      <c r="I1" s="1286"/>
      <c r="J1" s="1286"/>
      <c r="K1" s="1286"/>
      <c r="L1" s="1286"/>
      <c r="M1" s="1286"/>
      <c r="N1" s="1286"/>
      <c r="O1" s="1286"/>
    </row>
    <row r="2" spans="1:15" ht="16.5" customHeight="1">
      <c r="A2" s="1287" t="s">
        <v>434</v>
      </c>
      <c r="B2" s="1287"/>
      <c r="C2" s="1287"/>
      <c r="D2" s="1287"/>
      <c r="E2" s="1287"/>
      <c r="F2" s="1287"/>
      <c r="G2" s="1287"/>
      <c r="H2" s="1287"/>
      <c r="I2" s="1287"/>
      <c r="J2" s="1287"/>
      <c r="K2" s="1287"/>
      <c r="L2" s="1287"/>
      <c r="M2" s="1287"/>
      <c r="N2" s="1287"/>
      <c r="O2" s="1287"/>
    </row>
    <row r="3" spans="1:15" ht="16.5" customHeight="1">
      <c r="A3" s="3"/>
      <c r="B3" s="3"/>
      <c r="C3" s="3"/>
      <c r="D3" s="3"/>
      <c r="E3" s="3"/>
      <c r="F3" s="3"/>
      <c r="G3" s="3"/>
      <c r="H3" s="3"/>
      <c r="I3" s="3"/>
      <c r="J3" s="3"/>
      <c r="K3" s="3"/>
      <c r="L3" s="3"/>
      <c r="M3" s="3"/>
      <c r="N3" s="3"/>
      <c r="O3" s="3"/>
    </row>
    <row r="4" ht="16.5" customHeight="1" thickBot="1">
      <c r="A4" s="2" t="s">
        <v>230</v>
      </c>
    </row>
    <row r="5" spans="1:15" s="12" customFormat="1" ht="16.5" customHeight="1">
      <c r="A5" s="318"/>
      <c r="B5" s="1375" t="s">
        <v>46</v>
      </c>
      <c r="C5" s="6"/>
      <c r="D5" s="6"/>
      <c r="E5" s="6"/>
      <c r="F5" s="1398" t="s">
        <v>47</v>
      </c>
      <c r="G5" s="87"/>
      <c r="H5" s="87"/>
      <c r="I5" s="1401" t="s">
        <v>48</v>
      </c>
      <c r="J5" s="492"/>
      <c r="K5" s="492"/>
      <c r="L5" s="492"/>
      <c r="M5" s="493"/>
      <c r="N5" s="242"/>
      <c r="O5" s="1402" t="s">
        <v>167</v>
      </c>
    </row>
    <row r="6" spans="1:15" s="12" customFormat="1" ht="16.5" customHeight="1">
      <c r="A6" s="319"/>
      <c r="B6" s="1376"/>
      <c r="C6" s="1301" t="s">
        <v>51</v>
      </c>
      <c r="D6" s="1301" t="s">
        <v>435</v>
      </c>
      <c r="E6" s="1303" t="s">
        <v>379</v>
      </c>
      <c r="F6" s="1399"/>
      <c r="G6" s="1404" t="s">
        <v>54</v>
      </c>
      <c r="H6" s="1378" t="s">
        <v>55</v>
      </c>
      <c r="I6" s="1400"/>
      <c r="J6" s="1407" t="s">
        <v>56</v>
      </c>
      <c r="K6" s="494"/>
      <c r="L6" s="495"/>
      <c r="M6" s="1378" t="s">
        <v>57</v>
      </c>
      <c r="N6" s="242"/>
      <c r="O6" s="1403"/>
    </row>
    <row r="7" spans="1:15" s="12" customFormat="1" ht="33" customHeight="1" thickBot="1">
      <c r="A7" s="319"/>
      <c r="B7" s="1397"/>
      <c r="C7" s="1354"/>
      <c r="D7" s="1354"/>
      <c r="E7" s="1386"/>
      <c r="F7" s="1400"/>
      <c r="G7" s="1405"/>
      <c r="H7" s="1406"/>
      <c r="I7" s="1400"/>
      <c r="J7" s="1408"/>
      <c r="K7" s="95" t="s">
        <v>58</v>
      </c>
      <c r="L7" s="496" t="s">
        <v>59</v>
      </c>
      <c r="M7" s="1409"/>
      <c r="N7" s="193"/>
      <c r="O7" s="1403"/>
    </row>
    <row r="8" spans="1:15" s="27" customFormat="1" ht="16.5" customHeight="1" thickTop="1">
      <c r="A8" s="76"/>
      <c r="B8" s="20" t="s">
        <v>417</v>
      </c>
      <c r="C8" s="22" t="s">
        <v>417</v>
      </c>
      <c r="D8" s="22" t="s">
        <v>417</v>
      </c>
      <c r="E8" s="21" t="s">
        <v>417</v>
      </c>
      <c r="F8" s="23" t="s">
        <v>417</v>
      </c>
      <c r="G8" s="22" t="s">
        <v>417</v>
      </c>
      <c r="H8" s="24" t="s">
        <v>417</v>
      </c>
      <c r="I8" s="23" t="s">
        <v>417</v>
      </c>
      <c r="J8" s="22" t="s">
        <v>417</v>
      </c>
      <c r="K8" s="22" t="s">
        <v>417</v>
      </c>
      <c r="L8" s="22" t="s">
        <v>417</v>
      </c>
      <c r="M8" s="24" t="s">
        <v>417</v>
      </c>
      <c r="N8" s="243"/>
      <c r="O8" s="26" t="s">
        <v>417</v>
      </c>
    </row>
    <row r="9" spans="1:15" s="118" customFormat="1" ht="16.5" customHeight="1">
      <c r="A9" s="28"/>
      <c r="B9" s="29"/>
      <c r="C9" s="30"/>
      <c r="D9" s="413"/>
      <c r="E9" s="414"/>
      <c r="F9" s="415"/>
      <c r="G9" s="413"/>
      <c r="H9" s="416"/>
      <c r="I9" s="415"/>
      <c r="J9" s="413"/>
      <c r="K9" s="414"/>
      <c r="L9" s="414"/>
      <c r="M9" s="417"/>
      <c r="N9" s="248"/>
      <c r="O9" s="418"/>
    </row>
    <row r="10" spans="1:15" s="118" customFormat="1" ht="16.5" customHeight="1">
      <c r="A10" s="35" t="s">
        <v>62</v>
      </c>
      <c r="B10" s="419">
        <v>194527</v>
      </c>
      <c r="C10" s="155">
        <v>194527</v>
      </c>
      <c r="D10" s="177">
        <v>0</v>
      </c>
      <c r="E10" s="497">
        <v>0</v>
      </c>
      <c r="F10" s="446">
        <v>3460</v>
      </c>
      <c r="G10" s="497">
        <v>0</v>
      </c>
      <c r="H10" s="178">
        <v>3460</v>
      </c>
      <c r="I10" s="423">
        <v>1104886</v>
      </c>
      <c r="J10" s="177">
        <v>775284</v>
      </c>
      <c r="K10" s="177">
        <v>53390</v>
      </c>
      <c r="L10" s="177">
        <v>721894</v>
      </c>
      <c r="M10" s="420">
        <v>329601</v>
      </c>
      <c r="N10" s="325"/>
      <c r="O10" s="425">
        <v>246953</v>
      </c>
    </row>
    <row r="11" spans="1:15" s="118" customFormat="1" ht="16.5" customHeight="1">
      <c r="A11" s="35" t="s">
        <v>63</v>
      </c>
      <c r="B11" s="419">
        <v>482763</v>
      </c>
      <c r="C11" s="155">
        <v>482763</v>
      </c>
      <c r="D11" s="177">
        <v>0</v>
      </c>
      <c r="E11" s="497">
        <v>0</v>
      </c>
      <c r="F11" s="446">
        <v>383453</v>
      </c>
      <c r="G11" s="497">
        <v>0</v>
      </c>
      <c r="H11" s="178">
        <v>383453</v>
      </c>
      <c r="I11" s="423">
        <v>7619540</v>
      </c>
      <c r="J11" s="177">
        <v>5013335</v>
      </c>
      <c r="K11" s="177">
        <v>670994</v>
      </c>
      <c r="L11" s="177">
        <v>4342341</v>
      </c>
      <c r="M11" s="420">
        <v>2606204</v>
      </c>
      <c r="N11" s="325"/>
      <c r="O11" s="425">
        <v>346263</v>
      </c>
    </row>
    <row r="12" spans="1:15" s="118" customFormat="1" ht="16.5" customHeight="1">
      <c r="A12" s="35" t="s">
        <v>64</v>
      </c>
      <c r="B12" s="419">
        <v>17550</v>
      </c>
      <c r="C12" s="155">
        <v>17550</v>
      </c>
      <c r="D12" s="177">
        <v>0</v>
      </c>
      <c r="E12" s="497">
        <v>0</v>
      </c>
      <c r="F12" s="446">
        <v>176366</v>
      </c>
      <c r="G12" s="497">
        <v>53</v>
      </c>
      <c r="H12" s="178">
        <v>176313</v>
      </c>
      <c r="I12" s="423">
        <v>3261106</v>
      </c>
      <c r="J12" s="177">
        <v>2158941</v>
      </c>
      <c r="K12" s="177">
        <v>506287</v>
      </c>
      <c r="L12" s="177">
        <v>1652653</v>
      </c>
      <c r="M12" s="420">
        <v>1102165</v>
      </c>
      <c r="N12" s="325"/>
      <c r="O12" s="425">
        <v>187447</v>
      </c>
    </row>
    <row r="13" spans="1:15" s="118" customFormat="1" ht="16.5" customHeight="1">
      <c r="A13" s="35" t="s">
        <v>65</v>
      </c>
      <c r="B13" s="419">
        <v>27331</v>
      </c>
      <c r="C13" s="155">
        <v>27331</v>
      </c>
      <c r="D13" s="177">
        <v>0</v>
      </c>
      <c r="E13" s="497">
        <v>0</v>
      </c>
      <c r="F13" s="446">
        <v>80572</v>
      </c>
      <c r="G13" s="497">
        <v>32017</v>
      </c>
      <c r="H13" s="178">
        <v>48554</v>
      </c>
      <c r="I13" s="423">
        <v>1479316</v>
      </c>
      <c r="J13" s="177">
        <v>1041055</v>
      </c>
      <c r="K13" s="177">
        <v>184029</v>
      </c>
      <c r="L13" s="177">
        <v>857025</v>
      </c>
      <c r="M13" s="420">
        <v>438260</v>
      </c>
      <c r="N13" s="325"/>
      <c r="O13" s="425">
        <v>134206</v>
      </c>
    </row>
    <row r="14" spans="1:15" s="118" customFormat="1" ht="16.5" customHeight="1">
      <c r="A14" s="45" t="s">
        <v>840</v>
      </c>
      <c r="B14" s="426">
        <v>11825</v>
      </c>
      <c r="C14" s="427">
        <v>11825</v>
      </c>
      <c r="D14" s="379">
        <v>0</v>
      </c>
      <c r="E14" s="498">
        <v>0</v>
      </c>
      <c r="F14" s="450">
        <v>25789</v>
      </c>
      <c r="G14" s="498">
        <v>166</v>
      </c>
      <c r="H14" s="448">
        <v>25622</v>
      </c>
      <c r="I14" s="431">
        <v>886448</v>
      </c>
      <c r="J14" s="379">
        <v>620755</v>
      </c>
      <c r="K14" s="379">
        <v>98301</v>
      </c>
      <c r="L14" s="379">
        <v>522453</v>
      </c>
      <c r="M14" s="428">
        <v>265693</v>
      </c>
      <c r="N14" s="325"/>
      <c r="O14" s="432">
        <v>120242</v>
      </c>
    </row>
    <row r="15" spans="1:15" s="118" customFormat="1" ht="16.5" customHeight="1">
      <c r="A15" s="28"/>
      <c r="B15" s="499"/>
      <c r="C15" s="500"/>
      <c r="D15" s="501"/>
      <c r="E15" s="502"/>
      <c r="F15" s="503"/>
      <c r="G15" s="501"/>
      <c r="H15" s="504"/>
      <c r="I15" s="503"/>
      <c r="J15" s="501"/>
      <c r="K15" s="502"/>
      <c r="L15" s="501"/>
      <c r="M15" s="505"/>
      <c r="N15" s="325"/>
      <c r="O15" s="506"/>
    </row>
    <row r="16" spans="1:15" s="118" customFormat="1" ht="16.5" customHeight="1">
      <c r="A16" s="54" t="s">
        <v>66</v>
      </c>
      <c r="B16" s="419">
        <v>7778</v>
      </c>
      <c r="C16" s="155">
        <v>7778</v>
      </c>
      <c r="D16" s="177">
        <v>0</v>
      </c>
      <c r="E16" s="497">
        <v>0</v>
      </c>
      <c r="F16" s="446">
        <v>20003</v>
      </c>
      <c r="G16" s="497">
        <v>0</v>
      </c>
      <c r="H16" s="178">
        <v>20003</v>
      </c>
      <c r="I16" s="423">
        <v>379963</v>
      </c>
      <c r="J16" s="177">
        <v>267798</v>
      </c>
      <c r="K16" s="177">
        <v>68116</v>
      </c>
      <c r="L16" s="177">
        <v>199682</v>
      </c>
      <c r="M16" s="420">
        <v>112165</v>
      </c>
      <c r="N16" s="507"/>
      <c r="O16" s="425">
        <v>187447</v>
      </c>
    </row>
    <row r="17" spans="1:15" s="118" customFormat="1" ht="16.5" customHeight="1">
      <c r="A17" s="54" t="s">
        <v>67</v>
      </c>
      <c r="B17" s="419">
        <v>970</v>
      </c>
      <c r="C17" s="155">
        <v>970</v>
      </c>
      <c r="D17" s="177">
        <v>0</v>
      </c>
      <c r="E17" s="497">
        <v>0</v>
      </c>
      <c r="F17" s="446">
        <v>32431</v>
      </c>
      <c r="G17" s="497">
        <v>31895</v>
      </c>
      <c r="H17" s="178">
        <v>536</v>
      </c>
      <c r="I17" s="423">
        <v>150046</v>
      </c>
      <c r="J17" s="177">
        <v>102546</v>
      </c>
      <c r="K17" s="177">
        <v>21775</v>
      </c>
      <c r="L17" s="177">
        <v>80771</v>
      </c>
      <c r="M17" s="420">
        <v>47500</v>
      </c>
      <c r="N17" s="507"/>
      <c r="O17" s="425">
        <v>155986</v>
      </c>
    </row>
    <row r="18" spans="1:15" s="118" customFormat="1" ht="16.5" customHeight="1">
      <c r="A18" s="54" t="s">
        <v>68</v>
      </c>
      <c r="B18" s="419">
        <v>386</v>
      </c>
      <c r="C18" s="155">
        <v>386</v>
      </c>
      <c r="D18" s="177">
        <v>0</v>
      </c>
      <c r="E18" s="497">
        <v>0</v>
      </c>
      <c r="F18" s="446">
        <v>20000</v>
      </c>
      <c r="G18" s="497">
        <v>0</v>
      </c>
      <c r="H18" s="178">
        <v>20000</v>
      </c>
      <c r="I18" s="423">
        <v>204448</v>
      </c>
      <c r="J18" s="177">
        <v>151927</v>
      </c>
      <c r="K18" s="177">
        <v>33679</v>
      </c>
      <c r="L18" s="177">
        <v>118247</v>
      </c>
      <c r="M18" s="420">
        <v>52521</v>
      </c>
      <c r="N18" s="507"/>
      <c r="O18" s="425">
        <v>136372</v>
      </c>
    </row>
    <row r="19" spans="1:15" s="118" customFormat="1" ht="16.5" customHeight="1">
      <c r="A19" s="54" t="s">
        <v>69</v>
      </c>
      <c r="B19" s="419">
        <v>2778</v>
      </c>
      <c r="C19" s="155">
        <v>2778</v>
      </c>
      <c r="D19" s="177">
        <v>0</v>
      </c>
      <c r="E19" s="497">
        <v>0</v>
      </c>
      <c r="F19" s="446">
        <v>821</v>
      </c>
      <c r="G19" s="497">
        <v>0</v>
      </c>
      <c r="H19" s="178">
        <v>821</v>
      </c>
      <c r="I19" s="423">
        <v>136048</v>
      </c>
      <c r="J19" s="177">
        <v>92758</v>
      </c>
      <c r="K19" s="177">
        <v>12500</v>
      </c>
      <c r="L19" s="177">
        <v>80257</v>
      </c>
      <c r="M19" s="420">
        <v>43290</v>
      </c>
      <c r="N19" s="507"/>
      <c r="O19" s="425">
        <v>138330</v>
      </c>
    </row>
    <row r="20" spans="1:15" s="118" customFormat="1" ht="16.5" customHeight="1">
      <c r="A20" s="54" t="s">
        <v>70</v>
      </c>
      <c r="B20" s="419">
        <v>1552</v>
      </c>
      <c r="C20" s="155">
        <v>1552</v>
      </c>
      <c r="D20" s="177">
        <v>0</v>
      </c>
      <c r="E20" s="497">
        <v>0</v>
      </c>
      <c r="F20" s="446">
        <v>15800</v>
      </c>
      <c r="G20" s="497">
        <v>0</v>
      </c>
      <c r="H20" s="178">
        <v>15800</v>
      </c>
      <c r="I20" s="423">
        <v>169252</v>
      </c>
      <c r="J20" s="177">
        <v>129161</v>
      </c>
      <c r="K20" s="177">
        <v>32257</v>
      </c>
      <c r="L20" s="177">
        <v>96904</v>
      </c>
      <c r="M20" s="420">
        <v>40090</v>
      </c>
      <c r="N20" s="507"/>
      <c r="O20" s="425">
        <v>124082</v>
      </c>
    </row>
    <row r="21" spans="1:15" s="118" customFormat="1" ht="16.5" customHeight="1">
      <c r="A21" s="54" t="s">
        <v>71</v>
      </c>
      <c r="B21" s="419">
        <v>1572</v>
      </c>
      <c r="C21" s="155">
        <v>1572</v>
      </c>
      <c r="D21" s="177">
        <v>0</v>
      </c>
      <c r="E21" s="497">
        <v>0</v>
      </c>
      <c r="F21" s="446">
        <v>2</v>
      </c>
      <c r="G21" s="497">
        <v>0</v>
      </c>
      <c r="H21" s="178">
        <v>2</v>
      </c>
      <c r="I21" s="423">
        <v>144316</v>
      </c>
      <c r="J21" s="177">
        <v>95066</v>
      </c>
      <c r="K21" s="177">
        <v>14886</v>
      </c>
      <c r="L21" s="177">
        <v>80179</v>
      </c>
      <c r="M21" s="420">
        <v>49250</v>
      </c>
      <c r="N21" s="507"/>
      <c r="O21" s="425">
        <v>125653</v>
      </c>
    </row>
    <row r="22" spans="1:15" s="118" customFormat="1" ht="16.5" customHeight="1">
      <c r="A22" s="54" t="s">
        <v>72</v>
      </c>
      <c r="B22" s="419">
        <v>92</v>
      </c>
      <c r="C22" s="155">
        <v>92</v>
      </c>
      <c r="D22" s="177">
        <v>0</v>
      </c>
      <c r="E22" s="497">
        <v>0</v>
      </c>
      <c r="F22" s="446">
        <v>33</v>
      </c>
      <c r="G22" s="497">
        <v>0</v>
      </c>
      <c r="H22" s="178">
        <v>33</v>
      </c>
      <c r="I22" s="423">
        <v>95539</v>
      </c>
      <c r="J22" s="177">
        <v>66021</v>
      </c>
      <c r="K22" s="177">
        <v>10656</v>
      </c>
      <c r="L22" s="177">
        <v>55365</v>
      </c>
      <c r="M22" s="420">
        <v>29517</v>
      </c>
      <c r="N22" s="507"/>
      <c r="O22" s="425">
        <v>125711</v>
      </c>
    </row>
    <row r="23" spans="1:15" s="118" customFormat="1" ht="16.5" customHeight="1">
      <c r="A23" s="54" t="s">
        <v>73</v>
      </c>
      <c r="B23" s="419">
        <v>411</v>
      </c>
      <c r="C23" s="155">
        <v>411</v>
      </c>
      <c r="D23" s="177">
        <v>0</v>
      </c>
      <c r="E23" s="497">
        <v>0</v>
      </c>
      <c r="F23" s="446">
        <v>276</v>
      </c>
      <c r="G23" s="497">
        <v>0</v>
      </c>
      <c r="H23" s="178">
        <v>276</v>
      </c>
      <c r="I23" s="423">
        <v>91989</v>
      </c>
      <c r="J23" s="177">
        <v>61951</v>
      </c>
      <c r="K23" s="177">
        <v>8839</v>
      </c>
      <c r="L23" s="177">
        <v>53111</v>
      </c>
      <c r="M23" s="420">
        <v>30037</v>
      </c>
      <c r="N23" s="507"/>
      <c r="O23" s="425">
        <v>125846</v>
      </c>
    </row>
    <row r="24" spans="1:15" s="118" customFormat="1" ht="16.5" customHeight="1">
      <c r="A24" s="54" t="s">
        <v>74</v>
      </c>
      <c r="B24" s="419">
        <v>2429</v>
      </c>
      <c r="C24" s="155">
        <v>2429</v>
      </c>
      <c r="D24" s="177">
        <v>0</v>
      </c>
      <c r="E24" s="497">
        <v>0</v>
      </c>
      <c r="F24" s="446">
        <v>10428</v>
      </c>
      <c r="G24" s="497">
        <v>0</v>
      </c>
      <c r="H24" s="178">
        <v>10428</v>
      </c>
      <c r="I24" s="423">
        <v>139513</v>
      </c>
      <c r="J24" s="177">
        <v>102060</v>
      </c>
      <c r="K24" s="177">
        <v>21857</v>
      </c>
      <c r="L24" s="177">
        <v>80202</v>
      </c>
      <c r="M24" s="420">
        <v>37452</v>
      </c>
      <c r="N24" s="507"/>
      <c r="O24" s="425">
        <v>117848</v>
      </c>
    </row>
    <row r="25" spans="1:15" s="118" customFormat="1" ht="16.5" customHeight="1">
      <c r="A25" s="54" t="s">
        <v>75</v>
      </c>
      <c r="B25" s="419">
        <v>15991</v>
      </c>
      <c r="C25" s="155">
        <v>15991</v>
      </c>
      <c r="D25" s="177">
        <v>0</v>
      </c>
      <c r="E25" s="497">
        <v>0</v>
      </c>
      <c r="F25" s="446">
        <v>269</v>
      </c>
      <c r="G25" s="497">
        <v>122</v>
      </c>
      <c r="H25" s="178">
        <v>146</v>
      </c>
      <c r="I25" s="423">
        <v>117140</v>
      </c>
      <c r="J25" s="177">
        <v>91220</v>
      </c>
      <c r="K25" s="177">
        <v>11060</v>
      </c>
      <c r="L25" s="177">
        <v>80159</v>
      </c>
      <c r="M25" s="420">
        <v>25920</v>
      </c>
      <c r="N25" s="507"/>
      <c r="O25" s="425">
        <v>133571</v>
      </c>
    </row>
    <row r="26" spans="1:15" s="118" customFormat="1" ht="16.5" customHeight="1">
      <c r="A26" s="54" t="s">
        <v>76</v>
      </c>
      <c r="B26" s="419">
        <v>37</v>
      </c>
      <c r="C26" s="155">
        <v>37</v>
      </c>
      <c r="D26" s="177">
        <v>0</v>
      </c>
      <c r="E26" s="497">
        <v>0</v>
      </c>
      <c r="F26" s="446">
        <v>500</v>
      </c>
      <c r="G26" s="497">
        <v>0</v>
      </c>
      <c r="H26" s="178">
        <v>500</v>
      </c>
      <c r="I26" s="423">
        <v>60221</v>
      </c>
      <c r="J26" s="177">
        <v>40137</v>
      </c>
      <c r="K26" s="177">
        <v>3371</v>
      </c>
      <c r="L26" s="177">
        <v>36766</v>
      </c>
      <c r="M26" s="420">
        <v>20084</v>
      </c>
      <c r="N26" s="507"/>
      <c r="O26" s="425">
        <v>133108</v>
      </c>
    </row>
    <row r="27" spans="1:15" s="118" customFormat="1" ht="16.5" customHeight="1">
      <c r="A27" s="54" t="s">
        <v>77</v>
      </c>
      <c r="B27" s="419">
        <v>379</v>
      </c>
      <c r="C27" s="155">
        <v>379</v>
      </c>
      <c r="D27" s="177">
        <v>0</v>
      </c>
      <c r="E27" s="497">
        <v>0</v>
      </c>
      <c r="F27" s="446">
        <v>10</v>
      </c>
      <c r="G27" s="497">
        <v>0</v>
      </c>
      <c r="H27" s="178">
        <v>10</v>
      </c>
      <c r="I27" s="423">
        <v>67904</v>
      </c>
      <c r="J27" s="177">
        <v>43632</v>
      </c>
      <c r="K27" s="177">
        <v>5198</v>
      </c>
      <c r="L27" s="177">
        <v>38434</v>
      </c>
      <c r="M27" s="420">
        <v>24271</v>
      </c>
      <c r="N27" s="507"/>
      <c r="O27" s="425">
        <v>133478</v>
      </c>
    </row>
    <row r="28" spans="1:15" s="118" customFormat="1" ht="16.5" customHeight="1">
      <c r="A28" s="54" t="s">
        <v>78</v>
      </c>
      <c r="B28" s="419">
        <v>728</v>
      </c>
      <c r="C28" s="155">
        <v>728</v>
      </c>
      <c r="D28" s="177">
        <v>0</v>
      </c>
      <c r="E28" s="497">
        <v>0</v>
      </c>
      <c r="F28" s="446">
        <v>0</v>
      </c>
      <c r="G28" s="497">
        <v>0</v>
      </c>
      <c r="H28" s="178">
        <v>0</v>
      </c>
      <c r="I28" s="423">
        <v>102895</v>
      </c>
      <c r="J28" s="177">
        <v>64570</v>
      </c>
      <c r="K28" s="177">
        <v>7945</v>
      </c>
      <c r="L28" s="177">
        <v>56624</v>
      </c>
      <c r="M28" s="420">
        <v>38324</v>
      </c>
      <c r="N28" s="507"/>
      <c r="O28" s="425">
        <v>134206</v>
      </c>
    </row>
    <row r="29" spans="1:15" s="118" customFormat="1" ht="16.5" customHeight="1">
      <c r="A29" s="54" t="s">
        <v>67</v>
      </c>
      <c r="B29" s="419">
        <v>2676</v>
      </c>
      <c r="C29" s="155">
        <v>2676</v>
      </c>
      <c r="D29" s="177">
        <v>0</v>
      </c>
      <c r="E29" s="497">
        <v>0</v>
      </c>
      <c r="F29" s="446">
        <v>0</v>
      </c>
      <c r="G29" s="497">
        <v>0</v>
      </c>
      <c r="H29" s="178">
        <v>0</v>
      </c>
      <c r="I29" s="423">
        <v>84079</v>
      </c>
      <c r="J29" s="177">
        <v>55184</v>
      </c>
      <c r="K29" s="177">
        <v>7127</v>
      </c>
      <c r="L29" s="177">
        <v>48057</v>
      </c>
      <c r="M29" s="420">
        <v>28895</v>
      </c>
      <c r="N29" s="507"/>
      <c r="O29" s="425">
        <v>136883</v>
      </c>
    </row>
    <row r="30" spans="1:15" s="118" customFormat="1" ht="16.5" customHeight="1">
      <c r="A30" s="54" t="s">
        <v>68</v>
      </c>
      <c r="B30" s="419">
        <v>638</v>
      </c>
      <c r="C30" s="155">
        <v>638</v>
      </c>
      <c r="D30" s="177">
        <v>0</v>
      </c>
      <c r="E30" s="497">
        <v>0</v>
      </c>
      <c r="F30" s="446">
        <v>87</v>
      </c>
      <c r="G30" s="497">
        <v>0</v>
      </c>
      <c r="H30" s="178">
        <v>87</v>
      </c>
      <c r="I30" s="423">
        <v>100462</v>
      </c>
      <c r="J30" s="177">
        <v>63702</v>
      </c>
      <c r="K30" s="177">
        <v>11529</v>
      </c>
      <c r="L30" s="177">
        <v>52172</v>
      </c>
      <c r="M30" s="420">
        <v>36760</v>
      </c>
      <c r="N30" s="507"/>
      <c r="O30" s="425">
        <v>137434</v>
      </c>
    </row>
    <row r="31" spans="1:15" s="118" customFormat="1" ht="16.5" customHeight="1">
      <c r="A31" s="54" t="s">
        <v>69</v>
      </c>
      <c r="B31" s="419">
        <v>328</v>
      </c>
      <c r="C31" s="155">
        <v>328</v>
      </c>
      <c r="D31" s="177">
        <v>0</v>
      </c>
      <c r="E31" s="497">
        <v>0</v>
      </c>
      <c r="F31" s="446">
        <v>0</v>
      </c>
      <c r="G31" s="497">
        <v>0</v>
      </c>
      <c r="H31" s="178">
        <v>0</v>
      </c>
      <c r="I31" s="423">
        <v>124040</v>
      </c>
      <c r="J31" s="177">
        <v>73782</v>
      </c>
      <c r="K31" s="177">
        <v>11348</v>
      </c>
      <c r="L31" s="177">
        <v>62434</v>
      </c>
      <c r="M31" s="420">
        <v>50257</v>
      </c>
      <c r="N31" s="507"/>
      <c r="O31" s="425">
        <v>137762</v>
      </c>
    </row>
    <row r="32" spans="1:15" s="118" customFormat="1" ht="16.5" customHeight="1">
      <c r="A32" s="54" t="s">
        <v>70</v>
      </c>
      <c r="B32" s="419">
        <v>750</v>
      </c>
      <c r="C32" s="155">
        <v>750</v>
      </c>
      <c r="D32" s="177">
        <v>0</v>
      </c>
      <c r="E32" s="497">
        <v>0</v>
      </c>
      <c r="F32" s="446">
        <v>15135</v>
      </c>
      <c r="G32" s="497">
        <v>0</v>
      </c>
      <c r="H32" s="178">
        <v>15135</v>
      </c>
      <c r="I32" s="423">
        <v>109051</v>
      </c>
      <c r="J32" s="177">
        <v>88885</v>
      </c>
      <c r="K32" s="177">
        <v>19716</v>
      </c>
      <c r="L32" s="177">
        <v>69168</v>
      </c>
      <c r="M32" s="420">
        <v>20166</v>
      </c>
      <c r="N32" s="507"/>
      <c r="O32" s="425">
        <v>123376</v>
      </c>
    </row>
    <row r="33" spans="1:15" s="118" customFormat="1" ht="16.5" customHeight="1">
      <c r="A33" s="54" t="s">
        <v>71</v>
      </c>
      <c r="B33" s="419">
        <v>327</v>
      </c>
      <c r="C33" s="155">
        <v>327</v>
      </c>
      <c r="D33" s="177">
        <v>0</v>
      </c>
      <c r="E33" s="497">
        <v>0</v>
      </c>
      <c r="F33" s="446">
        <v>0</v>
      </c>
      <c r="G33" s="497">
        <v>0</v>
      </c>
      <c r="H33" s="178">
        <v>0</v>
      </c>
      <c r="I33" s="423">
        <v>58086</v>
      </c>
      <c r="J33" s="177">
        <v>41786</v>
      </c>
      <c r="K33" s="177">
        <v>5130</v>
      </c>
      <c r="L33" s="177">
        <v>36655</v>
      </c>
      <c r="M33" s="420">
        <v>16300</v>
      </c>
      <c r="N33" s="507"/>
      <c r="O33" s="425">
        <v>123704</v>
      </c>
    </row>
    <row r="34" spans="1:15" s="118" customFormat="1" ht="16.5" customHeight="1">
      <c r="A34" s="54" t="s">
        <v>72</v>
      </c>
      <c r="B34" s="419">
        <v>325</v>
      </c>
      <c r="C34" s="155">
        <v>325</v>
      </c>
      <c r="D34" s="177">
        <v>0</v>
      </c>
      <c r="E34" s="497">
        <v>0</v>
      </c>
      <c r="F34" s="446">
        <v>166</v>
      </c>
      <c r="G34" s="497">
        <v>166</v>
      </c>
      <c r="H34" s="178">
        <v>0</v>
      </c>
      <c r="I34" s="423">
        <v>46077</v>
      </c>
      <c r="J34" s="177">
        <v>33711</v>
      </c>
      <c r="K34" s="177">
        <v>3257</v>
      </c>
      <c r="L34" s="177">
        <v>30454</v>
      </c>
      <c r="M34" s="420">
        <v>12365</v>
      </c>
      <c r="N34" s="507"/>
      <c r="O34" s="425">
        <v>123863</v>
      </c>
    </row>
    <row r="35" spans="1:15" s="118" customFormat="1" ht="16.5" customHeight="1">
      <c r="A35" s="54" t="s">
        <v>73</v>
      </c>
      <c r="B35" s="419">
        <v>1867</v>
      </c>
      <c r="C35" s="155">
        <v>1867</v>
      </c>
      <c r="D35" s="177">
        <v>0</v>
      </c>
      <c r="E35" s="497">
        <v>0</v>
      </c>
      <c r="F35" s="446">
        <v>10000</v>
      </c>
      <c r="G35" s="497">
        <v>0</v>
      </c>
      <c r="H35" s="178">
        <v>10000</v>
      </c>
      <c r="I35" s="423">
        <v>87927</v>
      </c>
      <c r="J35" s="177">
        <v>71900</v>
      </c>
      <c r="K35" s="177">
        <v>14316</v>
      </c>
      <c r="L35" s="177">
        <v>57584</v>
      </c>
      <c r="M35" s="420">
        <v>16026</v>
      </c>
      <c r="N35" s="507"/>
      <c r="O35" s="425">
        <v>115730</v>
      </c>
    </row>
    <row r="36" spans="1:15" s="118" customFormat="1" ht="16.5" customHeight="1">
      <c r="A36" s="54" t="s">
        <v>74</v>
      </c>
      <c r="B36" s="419">
        <v>404</v>
      </c>
      <c r="C36" s="155">
        <v>404</v>
      </c>
      <c r="D36" s="177">
        <v>0</v>
      </c>
      <c r="E36" s="497">
        <v>0</v>
      </c>
      <c r="F36" s="446">
        <v>0</v>
      </c>
      <c r="G36" s="497">
        <v>0</v>
      </c>
      <c r="H36" s="178">
        <v>0</v>
      </c>
      <c r="I36" s="423">
        <v>49553</v>
      </c>
      <c r="J36" s="177">
        <v>34423</v>
      </c>
      <c r="K36" s="177">
        <v>3539</v>
      </c>
      <c r="L36" s="177">
        <v>30883</v>
      </c>
      <c r="M36" s="420">
        <v>15130</v>
      </c>
      <c r="N36" s="507"/>
      <c r="O36" s="425">
        <v>116135</v>
      </c>
    </row>
    <row r="37" spans="1:15" s="118" customFormat="1" ht="16.5" customHeight="1">
      <c r="A37" s="54" t="s">
        <v>75</v>
      </c>
      <c r="B37" s="419">
        <v>1178</v>
      </c>
      <c r="C37" s="155">
        <v>1178</v>
      </c>
      <c r="D37" s="177">
        <v>0</v>
      </c>
      <c r="E37" s="497">
        <v>0</v>
      </c>
      <c r="F37" s="446">
        <v>0</v>
      </c>
      <c r="G37" s="497">
        <v>0</v>
      </c>
      <c r="H37" s="178">
        <v>0</v>
      </c>
      <c r="I37" s="423">
        <v>64993</v>
      </c>
      <c r="J37" s="177">
        <v>43099</v>
      </c>
      <c r="K37" s="177">
        <v>4448</v>
      </c>
      <c r="L37" s="177">
        <v>38650</v>
      </c>
      <c r="M37" s="420">
        <v>21894</v>
      </c>
      <c r="N37" s="507"/>
      <c r="O37" s="425">
        <v>117314</v>
      </c>
    </row>
    <row r="38" spans="1:15" s="118" customFormat="1" ht="16.5" customHeight="1">
      <c r="A38" s="54" t="s">
        <v>203</v>
      </c>
      <c r="B38" s="419">
        <v>1150</v>
      </c>
      <c r="C38" s="155">
        <v>1150</v>
      </c>
      <c r="D38" s="177">
        <v>0</v>
      </c>
      <c r="E38" s="497">
        <v>0</v>
      </c>
      <c r="F38" s="446">
        <v>0</v>
      </c>
      <c r="G38" s="497">
        <v>0</v>
      </c>
      <c r="H38" s="178">
        <v>0</v>
      </c>
      <c r="I38" s="423">
        <v>59047</v>
      </c>
      <c r="J38" s="177">
        <v>38526</v>
      </c>
      <c r="K38" s="177">
        <v>4478</v>
      </c>
      <c r="L38" s="177">
        <v>34047</v>
      </c>
      <c r="M38" s="420">
        <v>20521</v>
      </c>
      <c r="N38" s="507"/>
      <c r="O38" s="425">
        <v>118464</v>
      </c>
    </row>
    <row r="39" spans="1:15" s="118" customFormat="1" ht="16.5" customHeight="1">
      <c r="A39" s="54" t="s">
        <v>77</v>
      </c>
      <c r="B39" s="419">
        <v>10</v>
      </c>
      <c r="C39" s="155">
        <v>10</v>
      </c>
      <c r="D39" s="177">
        <v>0</v>
      </c>
      <c r="E39" s="497">
        <v>0</v>
      </c>
      <c r="F39" s="446">
        <v>0</v>
      </c>
      <c r="G39" s="497">
        <v>0</v>
      </c>
      <c r="H39" s="178">
        <v>0</v>
      </c>
      <c r="I39" s="423">
        <v>49677</v>
      </c>
      <c r="J39" s="177">
        <v>35718</v>
      </c>
      <c r="K39" s="177">
        <v>7133</v>
      </c>
      <c r="L39" s="177">
        <v>28584</v>
      </c>
      <c r="M39" s="420">
        <v>13958</v>
      </c>
      <c r="N39" s="507"/>
      <c r="O39" s="425">
        <v>118475</v>
      </c>
    </row>
    <row r="40" spans="1:15" s="118" customFormat="1" ht="16.5" customHeight="1" thickBot="1">
      <c r="A40" s="58" t="s">
        <v>78</v>
      </c>
      <c r="B40" s="434">
        <v>2166</v>
      </c>
      <c r="C40" s="160">
        <v>2166</v>
      </c>
      <c r="D40" s="179">
        <v>0</v>
      </c>
      <c r="E40" s="508">
        <v>0</v>
      </c>
      <c r="F40" s="453">
        <v>400</v>
      </c>
      <c r="G40" s="508">
        <v>0</v>
      </c>
      <c r="H40" s="180">
        <v>400</v>
      </c>
      <c r="I40" s="438">
        <v>53452</v>
      </c>
      <c r="J40" s="179">
        <v>40034</v>
      </c>
      <c r="K40" s="179">
        <v>6276</v>
      </c>
      <c r="L40" s="179">
        <v>33758</v>
      </c>
      <c r="M40" s="435">
        <v>13417</v>
      </c>
      <c r="N40" s="507"/>
      <c r="O40" s="439">
        <v>120242</v>
      </c>
    </row>
    <row r="41" spans="1:15" s="118" customFormat="1" ht="13.5" customHeight="1">
      <c r="A41" s="116" t="s">
        <v>436</v>
      </c>
      <c r="B41" s="29"/>
      <c r="C41" s="29"/>
      <c r="D41" s="181"/>
      <c r="E41" s="181"/>
      <c r="F41" s="29"/>
      <c r="G41" s="181"/>
      <c r="H41" s="29"/>
      <c r="I41" s="181"/>
      <c r="J41" s="181"/>
      <c r="K41" s="181"/>
      <c r="L41" s="181"/>
      <c r="M41" s="181"/>
      <c r="N41" s="181"/>
      <c r="O41" s="181"/>
    </row>
    <row r="42" spans="1:15" s="12" customFormat="1" ht="13.5" customHeight="1">
      <c r="A42" s="69" t="s">
        <v>437</v>
      </c>
      <c r="B42" s="29"/>
      <c r="C42" s="29"/>
      <c r="D42" s="29"/>
      <c r="E42" s="29"/>
      <c r="F42" s="29"/>
      <c r="G42" s="29"/>
      <c r="H42" s="29"/>
      <c r="I42" s="29"/>
      <c r="J42" s="29"/>
      <c r="K42" s="29"/>
      <c r="L42" s="29"/>
      <c r="M42" s="29"/>
      <c r="N42" s="29"/>
      <c r="O42" s="29"/>
    </row>
    <row r="43" spans="1:15" s="12" customFormat="1" ht="13.5" customHeight="1">
      <c r="A43" s="69" t="s">
        <v>216</v>
      </c>
      <c r="B43" s="29"/>
      <c r="C43" s="29"/>
      <c r="D43" s="29"/>
      <c r="E43" s="29"/>
      <c r="F43" s="29"/>
      <c r="G43" s="29"/>
      <c r="H43" s="29"/>
      <c r="I43" s="29"/>
      <c r="J43" s="29"/>
      <c r="K43" s="29"/>
      <c r="L43" s="29"/>
      <c r="M43" s="29"/>
      <c r="N43" s="29"/>
      <c r="O43" s="29"/>
    </row>
    <row r="44" spans="1:15" s="12" customFormat="1" ht="13.5" customHeight="1">
      <c r="A44" s="69" t="s">
        <v>289</v>
      </c>
      <c r="B44" s="29"/>
      <c r="C44" s="29"/>
      <c r="D44" s="29"/>
      <c r="E44" s="29"/>
      <c r="F44" s="29"/>
      <c r="G44" s="29"/>
      <c r="H44" s="29"/>
      <c r="I44" s="29"/>
      <c r="J44" s="29"/>
      <c r="K44" s="29"/>
      <c r="L44" s="29"/>
      <c r="M44" s="29"/>
      <c r="N44" s="29"/>
      <c r="O44" s="29"/>
    </row>
    <row r="45" spans="1:15" s="12" customFormat="1" ht="13.5" customHeight="1">
      <c r="A45" s="69" t="s">
        <v>218</v>
      </c>
      <c r="B45" s="29"/>
      <c r="C45" s="29"/>
      <c r="D45" s="29"/>
      <c r="E45" s="29"/>
      <c r="F45" s="29"/>
      <c r="G45" s="29"/>
      <c r="H45" s="29"/>
      <c r="I45" s="29"/>
      <c r="J45" s="29"/>
      <c r="K45" s="29"/>
      <c r="L45" s="29"/>
      <c r="M45" s="29"/>
      <c r="N45" s="29"/>
      <c r="O45" s="29"/>
    </row>
    <row r="46" spans="1:15" s="12" customFormat="1" ht="13.5" customHeight="1">
      <c r="A46" s="69" t="s">
        <v>438</v>
      </c>
      <c r="B46" s="29"/>
      <c r="C46" s="29"/>
      <c r="D46" s="29"/>
      <c r="E46" s="29"/>
      <c r="F46" s="29"/>
      <c r="G46" s="29"/>
      <c r="H46" s="29"/>
      <c r="I46" s="29"/>
      <c r="J46" s="29"/>
      <c r="K46" s="29"/>
      <c r="L46" s="29"/>
      <c r="M46" s="29"/>
      <c r="N46" s="29"/>
      <c r="O46" s="29"/>
    </row>
    <row r="47" spans="1:15" s="12" customFormat="1" ht="13.5" customHeight="1">
      <c r="A47" s="69" t="s">
        <v>183</v>
      </c>
      <c r="B47" s="29"/>
      <c r="C47" s="29"/>
      <c r="D47" s="29"/>
      <c r="E47" s="29"/>
      <c r="F47" s="29"/>
      <c r="G47" s="29"/>
      <c r="H47" s="29"/>
      <c r="I47" s="29"/>
      <c r="J47" s="29"/>
      <c r="K47" s="29"/>
      <c r="L47" s="29"/>
      <c r="M47" s="29"/>
      <c r="N47" s="29"/>
      <c r="O47" s="29"/>
    </row>
    <row r="48" spans="1:15" s="12" customFormat="1" ht="13.5" customHeight="1">
      <c r="A48" s="84" t="s">
        <v>183</v>
      </c>
      <c r="B48" s="29"/>
      <c r="C48" s="29"/>
      <c r="D48" s="29"/>
      <c r="E48" s="29"/>
      <c r="F48" s="29"/>
      <c r="G48" s="29"/>
      <c r="H48" s="29"/>
      <c r="I48" s="29"/>
      <c r="J48" s="29"/>
      <c r="K48" s="29"/>
      <c r="L48" s="29"/>
      <c r="M48" s="29"/>
      <c r="N48" s="29"/>
      <c r="O48" s="29"/>
    </row>
    <row r="49" spans="1:15" ht="17.25" customHeight="1">
      <c r="A49" s="1286" t="s">
        <v>439</v>
      </c>
      <c r="B49" s="1286"/>
      <c r="C49" s="1286"/>
      <c r="D49" s="1286"/>
      <c r="E49" s="1286"/>
      <c r="F49" s="1286"/>
      <c r="G49" s="1286"/>
      <c r="H49" s="1286"/>
      <c r="I49" s="1286"/>
      <c r="J49" s="1286"/>
      <c r="K49" s="1286"/>
      <c r="L49" s="1286"/>
      <c r="M49" s="1286"/>
      <c r="N49" s="1286"/>
      <c r="O49" s="1286"/>
    </row>
    <row r="50" spans="1:15" ht="16.5" customHeight="1">
      <c r="A50" s="1287" t="s">
        <v>440</v>
      </c>
      <c r="B50" s="1287"/>
      <c r="C50" s="1287"/>
      <c r="D50" s="1287"/>
      <c r="E50" s="1287"/>
      <c r="F50" s="1287"/>
      <c r="G50" s="1287"/>
      <c r="H50" s="1287"/>
      <c r="I50" s="1287"/>
      <c r="J50" s="1287"/>
      <c r="K50" s="1287"/>
      <c r="L50" s="1287"/>
      <c r="M50" s="1287"/>
      <c r="N50" s="1287"/>
      <c r="O50" s="1287"/>
    </row>
    <row r="51" spans="1:15" ht="16.5" customHeight="1">
      <c r="A51" s="3"/>
      <c r="B51" s="3"/>
      <c r="C51" s="3"/>
      <c r="D51" s="3"/>
      <c r="E51" s="3"/>
      <c r="F51" s="3"/>
      <c r="G51" s="3"/>
      <c r="H51" s="3"/>
      <c r="I51" s="3"/>
      <c r="J51" s="3"/>
      <c r="K51" s="3"/>
      <c r="L51" s="3"/>
      <c r="M51" s="3"/>
      <c r="N51" s="3"/>
      <c r="O51" s="3"/>
    </row>
    <row r="52" spans="1:15" ht="16.5" customHeight="1" thickBot="1">
      <c r="A52" s="2" t="s">
        <v>44</v>
      </c>
      <c r="D52" s="4"/>
      <c r="E52" s="4"/>
      <c r="F52" s="4"/>
      <c r="G52" s="4"/>
      <c r="H52" s="4"/>
      <c r="O52" s="2" t="s">
        <v>377</v>
      </c>
    </row>
    <row r="53" spans="1:15" s="12" customFormat="1" ht="16.5" customHeight="1">
      <c r="A53" s="318"/>
      <c r="B53" s="1375" t="s">
        <v>46</v>
      </c>
      <c r="C53" s="6"/>
      <c r="D53" s="440"/>
      <c r="E53" s="6"/>
      <c r="F53" s="1398" t="s">
        <v>47</v>
      </c>
      <c r="G53" s="87"/>
      <c r="H53" s="87"/>
      <c r="I53" s="1401" t="s">
        <v>48</v>
      </c>
      <c r="J53" s="492"/>
      <c r="K53" s="492"/>
      <c r="L53" s="492"/>
      <c r="M53" s="493"/>
      <c r="N53" s="248"/>
      <c r="O53" s="1402" t="s">
        <v>49</v>
      </c>
    </row>
    <row r="54" spans="1:15" s="12" customFormat="1" ht="16.5" customHeight="1">
      <c r="A54" s="319"/>
      <c r="B54" s="1376"/>
      <c r="C54" s="1301" t="s">
        <v>51</v>
      </c>
      <c r="D54" s="1303" t="s">
        <v>435</v>
      </c>
      <c r="E54" s="1303" t="s">
        <v>379</v>
      </c>
      <c r="F54" s="1399"/>
      <c r="G54" s="1404" t="s">
        <v>54</v>
      </c>
      <c r="H54" s="1378" t="s">
        <v>55</v>
      </c>
      <c r="I54" s="1412"/>
      <c r="J54" s="1407" t="s">
        <v>56</v>
      </c>
      <c r="K54" s="494"/>
      <c r="L54" s="495"/>
      <c r="M54" s="1378" t="s">
        <v>57</v>
      </c>
      <c r="N54" s="509"/>
      <c r="O54" s="1403"/>
    </row>
    <row r="55" spans="1:15" s="12" customFormat="1" ht="33" customHeight="1" thickBot="1">
      <c r="A55" s="441"/>
      <c r="B55" s="1410"/>
      <c r="C55" s="1354"/>
      <c r="D55" s="1386"/>
      <c r="E55" s="1386"/>
      <c r="F55" s="1411"/>
      <c r="G55" s="1405"/>
      <c r="H55" s="1406"/>
      <c r="I55" s="1413"/>
      <c r="J55" s="1408"/>
      <c r="K55" s="95" t="s">
        <v>58</v>
      </c>
      <c r="L55" s="496" t="s">
        <v>59</v>
      </c>
      <c r="M55" s="1409"/>
      <c r="N55" s="510"/>
      <c r="O55" s="1414"/>
    </row>
    <row r="56" spans="1:15" s="27" customFormat="1" ht="16.5" customHeight="1" thickTop="1">
      <c r="A56" s="76"/>
      <c r="B56" s="20" t="s">
        <v>60</v>
      </c>
      <c r="C56" s="22" t="s">
        <v>60</v>
      </c>
      <c r="D56" s="21" t="s">
        <v>60</v>
      </c>
      <c r="E56" s="21" t="s">
        <v>60</v>
      </c>
      <c r="F56" s="443" t="s">
        <v>60</v>
      </c>
      <c r="G56" s="20" t="s">
        <v>60</v>
      </c>
      <c r="H56" s="24" t="s">
        <v>60</v>
      </c>
      <c r="I56" s="20" t="s">
        <v>60</v>
      </c>
      <c r="J56" s="22" t="s">
        <v>60</v>
      </c>
      <c r="K56" s="22" t="s">
        <v>60</v>
      </c>
      <c r="L56" s="22" t="s">
        <v>60</v>
      </c>
      <c r="M56" s="24" t="s">
        <v>60</v>
      </c>
      <c r="N56" s="444"/>
      <c r="O56" s="412" t="s">
        <v>61</v>
      </c>
    </row>
    <row r="57" spans="1:15" s="118" customFormat="1" ht="16.5" customHeight="1">
      <c r="A57" s="28"/>
      <c r="B57" s="29"/>
      <c r="C57" s="30"/>
      <c r="D57" s="414"/>
      <c r="E57" s="32"/>
      <c r="F57" s="31"/>
      <c r="G57" s="30"/>
      <c r="H57" s="418"/>
      <c r="I57" s="29"/>
      <c r="J57" s="30"/>
      <c r="K57" s="32"/>
      <c r="L57" s="32"/>
      <c r="M57" s="33"/>
      <c r="N57" s="34"/>
      <c r="O57" s="418"/>
    </row>
    <row r="58" spans="1:15" s="118" customFormat="1" ht="16.5" customHeight="1">
      <c r="A58" s="35" t="s">
        <v>62</v>
      </c>
      <c r="B58" s="419">
        <v>66</v>
      </c>
      <c r="C58" s="155">
        <v>66</v>
      </c>
      <c r="D58" s="497">
        <v>0</v>
      </c>
      <c r="E58" s="178">
        <v>0</v>
      </c>
      <c r="F58" s="445">
        <v>25</v>
      </c>
      <c r="G58" s="155">
        <v>0</v>
      </c>
      <c r="H58" s="178">
        <v>25</v>
      </c>
      <c r="I58" s="446">
        <v>227206</v>
      </c>
      <c r="J58" s="177">
        <v>134232</v>
      </c>
      <c r="K58" s="177">
        <v>15199</v>
      </c>
      <c r="L58" s="177">
        <v>119033</v>
      </c>
      <c r="M58" s="420">
        <v>92974</v>
      </c>
      <c r="N58" s="424"/>
      <c r="O58" s="447">
        <v>41</v>
      </c>
    </row>
    <row r="59" spans="1:15" s="118" customFormat="1" ht="16.5" customHeight="1">
      <c r="A59" s="35" t="s">
        <v>63</v>
      </c>
      <c r="B59" s="419">
        <v>88</v>
      </c>
      <c r="C59" s="155">
        <v>88</v>
      </c>
      <c r="D59" s="497">
        <v>0</v>
      </c>
      <c r="E59" s="178">
        <v>0</v>
      </c>
      <c r="F59" s="445">
        <v>36</v>
      </c>
      <c r="G59" s="155">
        <v>0</v>
      </c>
      <c r="H59" s="178">
        <v>36</v>
      </c>
      <c r="I59" s="446">
        <v>325367</v>
      </c>
      <c r="J59" s="177">
        <v>203130</v>
      </c>
      <c r="K59" s="177">
        <v>33132</v>
      </c>
      <c r="L59" s="177">
        <v>169998</v>
      </c>
      <c r="M59" s="420">
        <v>122237</v>
      </c>
      <c r="N59" s="424"/>
      <c r="O59" s="447">
        <v>44</v>
      </c>
    </row>
    <row r="60" spans="1:15" s="118" customFormat="1" ht="16.5" customHeight="1">
      <c r="A60" s="35" t="s">
        <v>64</v>
      </c>
      <c r="B60" s="419">
        <v>39</v>
      </c>
      <c r="C60" s="155">
        <v>39</v>
      </c>
      <c r="D60" s="497">
        <v>0</v>
      </c>
      <c r="E60" s="178">
        <v>0</v>
      </c>
      <c r="F60" s="445">
        <v>50</v>
      </c>
      <c r="G60" s="155">
        <v>21</v>
      </c>
      <c r="H60" s="178">
        <v>29</v>
      </c>
      <c r="I60" s="446">
        <v>337026</v>
      </c>
      <c r="J60" s="177">
        <v>208468</v>
      </c>
      <c r="K60" s="177">
        <v>32947</v>
      </c>
      <c r="L60" s="177">
        <v>175521</v>
      </c>
      <c r="M60" s="420">
        <v>128558</v>
      </c>
      <c r="N60" s="424"/>
      <c r="O60" s="447">
        <v>46</v>
      </c>
    </row>
    <row r="61" spans="1:15" s="118" customFormat="1" ht="16.5" customHeight="1">
      <c r="A61" s="35" t="s">
        <v>65</v>
      </c>
      <c r="B61" s="419">
        <v>56</v>
      </c>
      <c r="C61" s="155">
        <v>56</v>
      </c>
      <c r="D61" s="497">
        <v>0</v>
      </c>
      <c r="E61" s="178">
        <v>0</v>
      </c>
      <c r="F61" s="445">
        <v>122</v>
      </c>
      <c r="G61" s="155">
        <v>85</v>
      </c>
      <c r="H61" s="178">
        <v>37</v>
      </c>
      <c r="I61" s="446">
        <v>298854</v>
      </c>
      <c r="J61" s="177">
        <v>183086</v>
      </c>
      <c r="K61" s="177">
        <v>24442</v>
      </c>
      <c r="L61" s="177">
        <v>158644</v>
      </c>
      <c r="M61" s="420">
        <v>115768</v>
      </c>
      <c r="N61" s="424"/>
      <c r="O61" s="447">
        <v>44</v>
      </c>
    </row>
    <row r="62" spans="1:15" s="118" customFormat="1" ht="16.5" customHeight="1">
      <c r="A62" s="45" t="s">
        <v>840</v>
      </c>
      <c r="B62" s="426">
        <v>49</v>
      </c>
      <c r="C62" s="427">
        <v>49</v>
      </c>
      <c r="D62" s="498">
        <v>0</v>
      </c>
      <c r="E62" s="448">
        <v>0</v>
      </c>
      <c r="F62" s="449">
        <v>295</v>
      </c>
      <c r="G62" s="427">
        <v>270</v>
      </c>
      <c r="H62" s="448">
        <v>25</v>
      </c>
      <c r="I62" s="450">
        <v>255135</v>
      </c>
      <c r="J62" s="379">
        <v>158169</v>
      </c>
      <c r="K62" s="379">
        <v>23731</v>
      </c>
      <c r="L62" s="379">
        <v>134438</v>
      </c>
      <c r="M62" s="428">
        <v>96966</v>
      </c>
      <c r="N62" s="424"/>
      <c r="O62" s="451">
        <v>36</v>
      </c>
    </row>
    <row r="63" spans="1:15" s="118" customFormat="1" ht="16.5" customHeight="1">
      <c r="A63" s="28"/>
      <c r="B63" s="499"/>
      <c r="C63" s="500"/>
      <c r="D63" s="502"/>
      <c r="E63" s="511"/>
      <c r="F63" s="512"/>
      <c r="G63" s="513"/>
      <c r="H63" s="514"/>
      <c r="I63" s="512"/>
      <c r="J63" s="501"/>
      <c r="K63" s="502"/>
      <c r="L63" s="502"/>
      <c r="M63" s="515"/>
      <c r="N63" s="424"/>
      <c r="O63" s="516"/>
    </row>
    <row r="64" spans="1:15" s="118" customFormat="1" ht="16.5" customHeight="1">
      <c r="A64" s="54" t="s">
        <v>66</v>
      </c>
      <c r="B64" s="419">
        <v>6</v>
      </c>
      <c r="C64" s="155">
        <v>6</v>
      </c>
      <c r="D64" s="497">
        <v>0</v>
      </c>
      <c r="E64" s="178">
        <v>0</v>
      </c>
      <c r="F64" s="445">
        <v>3</v>
      </c>
      <c r="G64" s="155">
        <v>0</v>
      </c>
      <c r="H64" s="178">
        <v>3</v>
      </c>
      <c r="I64" s="446">
        <v>33995</v>
      </c>
      <c r="J64" s="177">
        <v>21123</v>
      </c>
      <c r="K64" s="177">
        <v>2768</v>
      </c>
      <c r="L64" s="177">
        <v>18355</v>
      </c>
      <c r="M64" s="420">
        <v>12872</v>
      </c>
      <c r="N64" s="433"/>
      <c r="O64" s="447">
        <v>46</v>
      </c>
    </row>
    <row r="65" spans="1:15" s="118" customFormat="1" ht="16.5" customHeight="1">
      <c r="A65" s="54" t="s">
        <v>67</v>
      </c>
      <c r="B65" s="419">
        <v>3</v>
      </c>
      <c r="C65" s="155">
        <v>3</v>
      </c>
      <c r="D65" s="497">
        <v>0</v>
      </c>
      <c r="E65" s="178">
        <v>0</v>
      </c>
      <c r="F65" s="445">
        <v>64</v>
      </c>
      <c r="G65" s="155">
        <v>53</v>
      </c>
      <c r="H65" s="178">
        <v>11</v>
      </c>
      <c r="I65" s="446">
        <v>26476</v>
      </c>
      <c r="J65" s="177">
        <v>16317</v>
      </c>
      <c r="K65" s="177">
        <v>2093</v>
      </c>
      <c r="L65" s="177">
        <v>14224</v>
      </c>
      <c r="M65" s="420">
        <v>10159</v>
      </c>
      <c r="N65" s="433"/>
      <c r="O65" s="447">
        <v>45</v>
      </c>
    </row>
    <row r="66" spans="1:15" s="118" customFormat="1" ht="16.5" customHeight="1">
      <c r="A66" s="54" t="s">
        <v>68</v>
      </c>
      <c r="B66" s="419">
        <v>13</v>
      </c>
      <c r="C66" s="155">
        <v>13</v>
      </c>
      <c r="D66" s="497">
        <v>0</v>
      </c>
      <c r="E66" s="178">
        <v>0</v>
      </c>
      <c r="F66" s="445">
        <v>1</v>
      </c>
      <c r="G66" s="155">
        <v>0</v>
      </c>
      <c r="H66" s="178">
        <v>1</v>
      </c>
      <c r="I66" s="446">
        <v>24175</v>
      </c>
      <c r="J66" s="177">
        <v>14836</v>
      </c>
      <c r="K66" s="177">
        <v>1865</v>
      </c>
      <c r="L66" s="177">
        <v>12971</v>
      </c>
      <c r="M66" s="420">
        <v>9339</v>
      </c>
      <c r="N66" s="433"/>
      <c r="O66" s="447">
        <v>45</v>
      </c>
    </row>
    <row r="67" spans="1:15" s="118" customFormat="1" ht="16.5" customHeight="1">
      <c r="A67" s="54" t="s">
        <v>69</v>
      </c>
      <c r="B67" s="419">
        <v>4</v>
      </c>
      <c r="C67" s="155">
        <v>4</v>
      </c>
      <c r="D67" s="497">
        <v>0</v>
      </c>
      <c r="E67" s="178">
        <v>0</v>
      </c>
      <c r="F67" s="445">
        <v>3</v>
      </c>
      <c r="G67" s="155">
        <v>0</v>
      </c>
      <c r="H67" s="178">
        <v>3</v>
      </c>
      <c r="I67" s="446">
        <v>28745</v>
      </c>
      <c r="J67" s="177">
        <v>17654</v>
      </c>
      <c r="K67" s="177">
        <v>2353</v>
      </c>
      <c r="L67" s="177">
        <v>15301</v>
      </c>
      <c r="M67" s="420">
        <v>11091</v>
      </c>
      <c r="N67" s="433"/>
      <c r="O67" s="447">
        <v>45</v>
      </c>
    </row>
    <row r="68" spans="1:15" s="118" customFormat="1" ht="16.5" customHeight="1">
      <c r="A68" s="54" t="s">
        <v>70</v>
      </c>
      <c r="B68" s="419">
        <v>3</v>
      </c>
      <c r="C68" s="155">
        <v>3</v>
      </c>
      <c r="D68" s="497">
        <v>0</v>
      </c>
      <c r="E68" s="178">
        <v>0</v>
      </c>
      <c r="F68" s="445">
        <v>3</v>
      </c>
      <c r="G68" s="155">
        <v>0</v>
      </c>
      <c r="H68" s="178">
        <v>3</v>
      </c>
      <c r="I68" s="446">
        <v>23864</v>
      </c>
      <c r="J68" s="177">
        <v>14650</v>
      </c>
      <c r="K68" s="177">
        <v>1957</v>
      </c>
      <c r="L68" s="177">
        <v>12693</v>
      </c>
      <c r="M68" s="420">
        <v>9214</v>
      </c>
      <c r="N68" s="433"/>
      <c r="O68" s="447">
        <v>45</v>
      </c>
    </row>
    <row r="69" spans="1:15" s="118" customFormat="1" ht="16.5" customHeight="1">
      <c r="A69" s="54" t="s">
        <v>71</v>
      </c>
      <c r="B69" s="419">
        <v>5</v>
      </c>
      <c r="C69" s="155">
        <v>5</v>
      </c>
      <c r="D69" s="497">
        <v>0</v>
      </c>
      <c r="E69" s="178">
        <v>0</v>
      </c>
      <c r="F69" s="445">
        <v>1</v>
      </c>
      <c r="G69" s="155">
        <v>0</v>
      </c>
      <c r="H69" s="178">
        <v>1</v>
      </c>
      <c r="I69" s="446">
        <v>26348</v>
      </c>
      <c r="J69" s="177">
        <v>16135</v>
      </c>
      <c r="K69" s="177">
        <v>2186</v>
      </c>
      <c r="L69" s="177">
        <v>13949</v>
      </c>
      <c r="M69" s="420">
        <v>10213</v>
      </c>
      <c r="N69" s="433"/>
      <c r="O69" s="447">
        <v>45</v>
      </c>
    </row>
    <row r="70" spans="1:15" s="118" customFormat="1" ht="16.5" customHeight="1">
      <c r="A70" s="54" t="s">
        <v>72</v>
      </c>
      <c r="B70" s="419">
        <v>2</v>
      </c>
      <c r="C70" s="155">
        <v>2</v>
      </c>
      <c r="D70" s="497">
        <v>0</v>
      </c>
      <c r="E70" s="178">
        <v>0</v>
      </c>
      <c r="F70" s="445">
        <v>6</v>
      </c>
      <c r="G70" s="155">
        <v>0</v>
      </c>
      <c r="H70" s="178">
        <v>6</v>
      </c>
      <c r="I70" s="446">
        <v>24970</v>
      </c>
      <c r="J70" s="177">
        <v>15158</v>
      </c>
      <c r="K70" s="177">
        <v>1898</v>
      </c>
      <c r="L70" s="177">
        <v>13260</v>
      </c>
      <c r="M70" s="420">
        <v>9812</v>
      </c>
      <c r="N70" s="433"/>
      <c r="O70" s="447">
        <v>45</v>
      </c>
    </row>
    <row r="71" spans="1:15" s="118" customFormat="1" ht="16.5" customHeight="1">
      <c r="A71" s="54" t="s">
        <v>73</v>
      </c>
      <c r="B71" s="419">
        <v>4</v>
      </c>
      <c r="C71" s="155">
        <v>4</v>
      </c>
      <c r="D71" s="497">
        <v>0</v>
      </c>
      <c r="E71" s="178">
        <v>0</v>
      </c>
      <c r="F71" s="445">
        <v>2</v>
      </c>
      <c r="G71" s="155">
        <v>0</v>
      </c>
      <c r="H71" s="178">
        <v>2</v>
      </c>
      <c r="I71" s="446">
        <v>24523</v>
      </c>
      <c r="J71" s="177">
        <v>14946</v>
      </c>
      <c r="K71" s="177">
        <v>1896</v>
      </c>
      <c r="L71" s="177">
        <v>13050</v>
      </c>
      <c r="M71" s="420">
        <v>9577</v>
      </c>
      <c r="N71" s="433"/>
      <c r="O71" s="447">
        <v>45</v>
      </c>
    </row>
    <row r="72" spans="1:15" s="118" customFormat="1" ht="16.5" customHeight="1">
      <c r="A72" s="54" t="s">
        <v>74</v>
      </c>
      <c r="B72" s="419">
        <v>6</v>
      </c>
      <c r="C72" s="155">
        <v>6</v>
      </c>
      <c r="D72" s="497">
        <v>0</v>
      </c>
      <c r="E72" s="178">
        <v>0</v>
      </c>
      <c r="F72" s="445">
        <v>6</v>
      </c>
      <c r="G72" s="155">
        <v>0</v>
      </c>
      <c r="H72" s="178">
        <v>6</v>
      </c>
      <c r="I72" s="446">
        <v>25099</v>
      </c>
      <c r="J72" s="177">
        <v>15412</v>
      </c>
      <c r="K72" s="177">
        <v>2246</v>
      </c>
      <c r="L72" s="177">
        <v>13166</v>
      </c>
      <c r="M72" s="420">
        <v>9687</v>
      </c>
      <c r="N72" s="433"/>
      <c r="O72" s="447">
        <v>45</v>
      </c>
    </row>
    <row r="73" spans="1:15" s="118" customFormat="1" ht="16.5" customHeight="1">
      <c r="A73" s="54" t="s">
        <v>75</v>
      </c>
      <c r="B73" s="419">
        <v>6</v>
      </c>
      <c r="C73" s="155">
        <v>6</v>
      </c>
      <c r="D73" s="497">
        <v>0</v>
      </c>
      <c r="E73" s="178">
        <v>0</v>
      </c>
      <c r="F73" s="445">
        <v>34</v>
      </c>
      <c r="G73" s="155">
        <v>32</v>
      </c>
      <c r="H73" s="178">
        <v>2</v>
      </c>
      <c r="I73" s="446">
        <v>26421</v>
      </c>
      <c r="J73" s="177">
        <v>16257</v>
      </c>
      <c r="K73" s="177">
        <v>2326</v>
      </c>
      <c r="L73" s="177">
        <v>13931</v>
      </c>
      <c r="M73" s="420">
        <v>10164</v>
      </c>
      <c r="N73" s="433"/>
      <c r="O73" s="447">
        <v>44</v>
      </c>
    </row>
    <row r="74" spans="1:15" s="118" customFormat="1" ht="16.5" customHeight="1">
      <c r="A74" s="54" t="s">
        <v>76</v>
      </c>
      <c r="B74" s="419">
        <v>1</v>
      </c>
      <c r="C74" s="155">
        <v>1</v>
      </c>
      <c r="D74" s="497">
        <v>0</v>
      </c>
      <c r="E74" s="178">
        <v>0</v>
      </c>
      <c r="F74" s="445">
        <v>1</v>
      </c>
      <c r="G74" s="155">
        <v>0</v>
      </c>
      <c r="H74" s="178">
        <v>1</v>
      </c>
      <c r="I74" s="446">
        <v>21380</v>
      </c>
      <c r="J74" s="177">
        <v>13153</v>
      </c>
      <c r="K74" s="177">
        <v>1761</v>
      </c>
      <c r="L74" s="177">
        <v>11392</v>
      </c>
      <c r="M74" s="420">
        <v>8227</v>
      </c>
      <c r="N74" s="433"/>
      <c r="O74" s="447">
        <v>44</v>
      </c>
    </row>
    <row r="75" spans="1:15" s="118" customFormat="1" ht="16.5" customHeight="1">
      <c r="A75" s="54" t="s">
        <v>77</v>
      </c>
      <c r="B75" s="419">
        <v>4</v>
      </c>
      <c r="C75" s="155">
        <v>4</v>
      </c>
      <c r="D75" s="497">
        <v>0</v>
      </c>
      <c r="E75" s="178">
        <v>0</v>
      </c>
      <c r="F75" s="445">
        <v>1</v>
      </c>
      <c r="G75" s="155">
        <v>0</v>
      </c>
      <c r="H75" s="178">
        <v>1</v>
      </c>
      <c r="I75" s="446">
        <v>20990</v>
      </c>
      <c r="J75" s="177">
        <v>12817</v>
      </c>
      <c r="K75" s="177">
        <v>1713</v>
      </c>
      <c r="L75" s="177">
        <v>11104</v>
      </c>
      <c r="M75" s="420">
        <v>8173</v>
      </c>
      <c r="N75" s="433"/>
      <c r="O75" s="447">
        <v>44</v>
      </c>
    </row>
    <row r="76" spans="1:15" s="118" customFormat="1" ht="16.5" customHeight="1">
      <c r="A76" s="54" t="s">
        <v>78</v>
      </c>
      <c r="B76" s="419">
        <v>5</v>
      </c>
      <c r="C76" s="155">
        <v>5</v>
      </c>
      <c r="D76" s="497">
        <v>0</v>
      </c>
      <c r="E76" s="178">
        <v>0</v>
      </c>
      <c r="F76" s="445">
        <v>0</v>
      </c>
      <c r="G76" s="155">
        <v>0</v>
      </c>
      <c r="H76" s="178">
        <v>0</v>
      </c>
      <c r="I76" s="446">
        <v>25863</v>
      </c>
      <c r="J76" s="177">
        <v>15751</v>
      </c>
      <c r="K76" s="177">
        <v>2148</v>
      </c>
      <c r="L76" s="177">
        <v>13603</v>
      </c>
      <c r="M76" s="420">
        <v>10112</v>
      </c>
      <c r="N76" s="433"/>
      <c r="O76" s="447">
        <v>44</v>
      </c>
    </row>
    <row r="77" spans="1:15" s="118" customFormat="1" ht="16.5" customHeight="1">
      <c r="A77" s="54" t="s">
        <v>67</v>
      </c>
      <c r="B77" s="419">
        <v>4</v>
      </c>
      <c r="C77" s="155">
        <v>4</v>
      </c>
      <c r="D77" s="497">
        <v>0</v>
      </c>
      <c r="E77" s="178">
        <v>0</v>
      </c>
      <c r="F77" s="445">
        <v>0</v>
      </c>
      <c r="G77" s="155">
        <v>0</v>
      </c>
      <c r="H77" s="178">
        <v>0</v>
      </c>
      <c r="I77" s="446">
        <v>23319</v>
      </c>
      <c r="J77" s="177">
        <v>14377</v>
      </c>
      <c r="K77" s="177">
        <v>2061</v>
      </c>
      <c r="L77" s="177">
        <v>12316</v>
      </c>
      <c r="M77" s="420">
        <v>8942</v>
      </c>
      <c r="N77" s="433"/>
      <c r="O77" s="447">
        <v>44</v>
      </c>
    </row>
    <row r="78" spans="1:15" s="118" customFormat="1" ht="16.5" customHeight="1">
      <c r="A78" s="54" t="s">
        <v>68</v>
      </c>
      <c r="B78" s="419">
        <v>3</v>
      </c>
      <c r="C78" s="155">
        <v>3</v>
      </c>
      <c r="D78" s="497">
        <v>0</v>
      </c>
      <c r="E78" s="178">
        <v>0</v>
      </c>
      <c r="F78" s="445">
        <v>4</v>
      </c>
      <c r="G78" s="155">
        <v>0</v>
      </c>
      <c r="H78" s="178">
        <v>4</v>
      </c>
      <c r="I78" s="446">
        <v>23411</v>
      </c>
      <c r="J78" s="177">
        <v>14400</v>
      </c>
      <c r="K78" s="177">
        <v>1960</v>
      </c>
      <c r="L78" s="177">
        <v>12440</v>
      </c>
      <c r="M78" s="420">
        <v>9011</v>
      </c>
      <c r="N78" s="433"/>
      <c r="O78" s="447">
        <v>44</v>
      </c>
    </row>
    <row r="79" spans="1:15" s="118" customFormat="1" ht="16.5" customHeight="1">
      <c r="A79" s="54" t="s">
        <v>69</v>
      </c>
      <c r="B79" s="419">
        <v>3</v>
      </c>
      <c r="C79" s="155">
        <v>3</v>
      </c>
      <c r="D79" s="497">
        <v>0</v>
      </c>
      <c r="E79" s="178">
        <v>0</v>
      </c>
      <c r="F79" s="445">
        <v>0</v>
      </c>
      <c r="G79" s="155">
        <v>0</v>
      </c>
      <c r="H79" s="178">
        <v>0</v>
      </c>
      <c r="I79" s="446">
        <v>25805</v>
      </c>
      <c r="J79" s="177">
        <v>15758</v>
      </c>
      <c r="K79" s="177">
        <v>2242</v>
      </c>
      <c r="L79" s="177">
        <v>13516</v>
      </c>
      <c r="M79" s="420">
        <v>10047</v>
      </c>
      <c r="N79" s="433"/>
      <c r="O79" s="447">
        <v>44</v>
      </c>
    </row>
    <row r="80" spans="1:15" s="118" customFormat="1" ht="16.5" customHeight="1">
      <c r="A80" s="54" t="s">
        <v>70</v>
      </c>
      <c r="B80" s="419">
        <v>3</v>
      </c>
      <c r="C80" s="155">
        <v>3</v>
      </c>
      <c r="D80" s="497">
        <v>0</v>
      </c>
      <c r="E80" s="178">
        <v>0</v>
      </c>
      <c r="F80" s="445">
        <v>18</v>
      </c>
      <c r="G80" s="155">
        <v>0</v>
      </c>
      <c r="H80" s="178">
        <v>18</v>
      </c>
      <c r="I80" s="446">
        <v>22240</v>
      </c>
      <c r="J80" s="177">
        <v>13601</v>
      </c>
      <c r="K80" s="177">
        <v>1964</v>
      </c>
      <c r="L80" s="177">
        <v>11637</v>
      </c>
      <c r="M80" s="420">
        <v>8639</v>
      </c>
      <c r="N80" s="433"/>
      <c r="O80" s="447">
        <v>44</v>
      </c>
    </row>
    <row r="81" spans="1:15" s="118" customFormat="1" ht="16.5" customHeight="1">
      <c r="A81" s="54" t="s">
        <v>71</v>
      </c>
      <c r="B81" s="419">
        <v>3</v>
      </c>
      <c r="C81" s="155">
        <v>3</v>
      </c>
      <c r="D81" s="497">
        <v>0</v>
      </c>
      <c r="E81" s="178">
        <v>0</v>
      </c>
      <c r="F81" s="445">
        <v>0</v>
      </c>
      <c r="G81" s="155">
        <v>0</v>
      </c>
      <c r="H81" s="178">
        <v>0</v>
      </c>
      <c r="I81" s="446">
        <v>21070</v>
      </c>
      <c r="J81" s="177">
        <v>13274</v>
      </c>
      <c r="K81" s="177">
        <v>2141</v>
      </c>
      <c r="L81" s="177">
        <v>11133</v>
      </c>
      <c r="M81" s="420">
        <v>7796</v>
      </c>
      <c r="N81" s="433"/>
      <c r="O81" s="447">
        <v>44</v>
      </c>
    </row>
    <row r="82" spans="1:15" s="118" customFormat="1" ht="16.5" customHeight="1">
      <c r="A82" s="54" t="s">
        <v>72</v>
      </c>
      <c r="B82" s="419">
        <v>3</v>
      </c>
      <c r="C82" s="155">
        <v>3</v>
      </c>
      <c r="D82" s="497">
        <v>0</v>
      </c>
      <c r="E82" s="178">
        <v>0</v>
      </c>
      <c r="F82" s="445">
        <v>270</v>
      </c>
      <c r="G82" s="155">
        <v>270</v>
      </c>
      <c r="H82" s="178">
        <v>0</v>
      </c>
      <c r="I82" s="446">
        <v>19119</v>
      </c>
      <c r="J82" s="177">
        <v>11902</v>
      </c>
      <c r="K82" s="177">
        <v>1789</v>
      </c>
      <c r="L82" s="177">
        <v>10113</v>
      </c>
      <c r="M82" s="420">
        <v>7217</v>
      </c>
      <c r="N82" s="433"/>
      <c r="O82" s="447">
        <v>34</v>
      </c>
    </row>
    <row r="83" spans="1:15" s="118" customFormat="1" ht="16.5" customHeight="1">
      <c r="A83" s="54" t="s">
        <v>73</v>
      </c>
      <c r="B83" s="419">
        <v>5</v>
      </c>
      <c r="C83" s="155">
        <v>5</v>
      </c>
      <c r="D83" s="497">
        <v>0</v>
      </c>
      <c r="E83" s="178">
        <v>0</v>
      </c>
      <c r="F83" s="445">
        <v>1</v>
      </c>
      <c r="G83" s="155">
        <v>0</v>
      </c>
      <c r="H83" s="178">
        <v>1</v>
      </c>
      <c r="I83" s="446">
        <v>20948</v>
      </c>
      <c r="J83" s="177">
        <v>13044</v>
      </c>
      <c r="K83" s="177">
        <v>1937</v>
      </c>
      <c r="L83" s="177">
        <v>11107</v>
      </c>
      <c r="M83" s="420">
        <v>7904</v>
      </c>
      <c r="N83" s="433"/>
      <c r="O83" s="447">
        <v>34</v>
      </c>
    </row>
    <row r="84" spans="1:15" s="118" customFormat="1" ht="16.5" customHeight="1">
      <c r="A84" s="54" t="s">
        <v>74</v>
      </c>
      <c r="B84" s="419">
        <v>7</v>
      </c>
      <c r="C84" s="155">
        <v>7</v>
      </c>
      <c r="D84" s="497">
        <v>0</v>
      </c>
      <c r="E84" s="178">
        <v>0</v>
      </c>
      <c r="F84" s="445">
        <v>0</v>
      </c>
      <c r="G84" s="155">
        <v>0</v>
      </c>
      <c r="H84" s="178">
        <v>0</v>
      </c>
      <c r="I84" s="446">
        <v>19125</v>
      </c>
      <c r="J84" s="177">
        <v>11834</v>
      </c>
      <c r="K84" s="177">
        <v>1815</v>
      </c>
      <c r="L84" s="177">
        <v>10019</v>
      </c>
      <c r="M84" s="420">
        <v>7291</v>
      </c>
      <c r="N84" s="433"/>
      <c r="O84" s="447">
        <v>34</v>
      </c>
    </row>
    <row r="85" spans="1:15" s="118" customFormat="1" ht="16.5" customHeight="1">
      <c r="A85" s="54" t="s">
        <v>75</v>
      </c>
      <c r="B85" s="419">
        <v>7</v>
      </c>
      <c r="C85" s="155">
        <v>7</v>
      </c>
      <c r="D85" s="497">
        <v>0</v>
      </c>
      <c r="E85" s="178">
        <v>0</v>
      </c>
      <c r="F85" s="445">
        <v>0</v>
      </c>
      <c r="G85" s="155">
        <v>0</v>
      </c>
      <c r="H85" s="178">
        <v>0</v>
      </c>
      <c r="I85" s="446">
        <v>21499</v>
      </c>
      <c r="J85" s="177">
        <v>13526</v>
      </c>
      <c r="K85" s="177">
        <v>2148</v>
      </c>
      <c r="L85" s="177">
        <v>11378</v>
      </c>
      <c r="M85" s="420">
        <v>7973</v>
      </c>
      <c r="N85" s="433"/>
      <c r="O85" s="447">
        <v>34</v>
      </c>
    </row>
    <row r="86" spans="1:15" s="118" customFormat="1" ht="16.5" customHeight="1">
      <c r="A86" s="54" t="s">
        <v>203</v>
      </c>
      <c r="B86" s="419">
        <v>3</v>
      </c>
      <c r="C86" s="155">
        <v>3</v>
      </c>
      <c r="D86" s="497">
        <v>0</v>
      </c>
      <c r="E86" s="178">
        <v>0</v>
      </c>
      <c r="F86" s="445">
        <v>0</v>
      </c>
      <c r="G86" s="155">
        <v>0</v>
      </c>
      <c r="H86" s="178">
        <v>0</v>
      </c>
      <c r="I86" s="446">
        <v>19562</v>
      </c>
      <c r="J86" s="177">
        <v>12219</v>
      </c>
      <c r="K86" s="177">
        <v>1860</v>
      </c>
      <c r="L86" s="177">
        <v>10359</v>
      </c>
      <c r="M86" s="420">
        <v>7343</v>
      </c>
      <c r="N86" s="433"/>
      <c r="O86" s="447">
        <v>34</v>
      </c>
    </row>
    <row r="87" spans="1:15" s="118" customFormat="1" ht="16.5" customHeight="1">
      <c r="A87" s="54" t="s">
        <v>77</v>
      </c>
      <c r="B87" s="419">
        <v>1</v>
      </c>
      <c r="C87" s="155">
        <v>1</v>
      </c>
      <c r="D87" s="497">
        <v>0</v>
      </c>
      <c r="E87" s="178">
        <v>0</v>
      </c>
      <c r="F87" s="445">
        <v>0</v>
      </c>
      <c r="G87" s="155">
        <v>0</v>
      </c>
      <c r="H87" s="178">
        <v>0</v>
      </c>
      <c r="I87" s="446">
        <v>18880</v>
      </c>
      <c r="J87" s="177">
        <v>11773</v>
      </c>
      <c r="K87" s="177">
        <v>1984</v>
      </c>
      <c r="L87" s="177">
        <v>9789</v>
      </c>
      <c r="M87" s="420">
        <v>7107</v>
      </c>
      <c r="N87" s="433"/>
      <c r="O87" s="447">
        <v>34</v>
      </c>
    </row>
    <row r="88" spans="1:15" s="118" customFormat="1" ht="16.5" customHeight="1" thickBot="1">
      <c r="A88" s="58" t="s">
        <v>78</v>
      </c>
      <c r="B88" s="434">
        <v>7</v>
      </c>
      <c r="C88" s="160">
        <v>7</v>
      </c>
      <c r="D88" s="508">
        <v>0</v>
      </c>
      <c r="E88" s="180">
        <v>0</v>
      </c>
      <c r="F88" s="452">
        <v>2</v>
      </c>
      <c r="G88" s="160">
        <v>0</v>
      </c>
      <c r="H88" s="180">
        <v>2</v>
      </c>
      <c r="I88" s="453">
        <v>20157</v>
      </c>
      <c r="J88" s="179">
        <v>12461</v>
      </c>
      <c r="K88" s="179">
        <v>1830</v>
      </c>
      <c r="L88" s="179">
        <v>10631</v>
      </c>
      <c r="M88" s="435">
        <v>7696</v>
      </c>
      <c r="N88" s="433"/>
      <c r="O88" s="454">
        <v>36</v>
      </c>
    </row>
    <row r="89" spans="1:15" s="118" customFormat="1" ht="13.5" customHeight="1">
      <c r="A89" s="116" t="s">
        <v>436</v>
      </c>
      <c r="B89" s="29"/>
      <c r="C89" s="29"/>
      <c r="D89" s="181"/>
      <c r="E89" s="181"/>
      <c r="F89" s="29"/>
      <c r="G89" s="181"/>
      <c r="H89" s="29"/>
      <c r="I89" s="181"/>
      <c r="J89" s="181"/>
      <c r="K89" s="181"/>
      <c r="L89" s="181"/>
      <c r="M89" s="181"/>
      <c r="N89" s="181"/>
      <c r="O89" s="181"/>
    </row>
    <row r="90" spans="1:15" s="12" customFormat="1" ht="13.5" customHeight="1">
      <c r="A90" s="69" t="s">
        <v>441</v>
      </c>
      <c r="B90" s="29"/>
      <c r="C90" s="29"/>
      <c r="D90" s="29"/>
      <c r="E90" s="29"/>
      <c r="F90" s="29"/>
      <c r="G90" s="29"/>
      <c r="H90" s="29"/>
      <c r="I90" s="29"/>
      <c r="J90" s="29"/>
      <c r="K90" s="29"/>
      <c r="L90" s="29"/>
      <c r="M90" s="29"/>
      <c r="N90" s="29"/>
      <c r="O90" s="29"/>
    </row>
    <row r="91" spans="1:15" s="353" customFormat="1" ht="13.5" customHeight="1">
      <c r="A91" s="69" t="s">
        <v>442</v>
      </c>
      <c r="B91" s="29"/>
      <c r="C91" s="29"/>
      <c r="D91" s="29"/>
      <c r="E91" s="29"/>
      <c r="F91" s="29"/>
      <c r="G91" s="29"/>
      <c r="H91" s="29"/>
      <c r="I91" s="29"/>
      <c r="J91" s="29"/>
      <c r="K91" s="29"/>
      <c r="L91" s="29"/>
      <c r="M91" s="29"/>
      <c r="N91" s="29"/>
      <c r="O91" s="29"/>
    </row>
    <row r="92" spans="1:15" s="12" customFormat="1" ht="13.5" customHeight="1">
      <c r="A92" s="69" t="s">
        <v>385</v>
      </c>
      <c r="B92" s="29"/>
      <c r="C92" s="29"/>
      <c r="D92" s="29"/>
      <c r="E92" s="29"/>
      <c r="F92" s="29"/>
      <c r="G92" s="29"/>
      <c r="H92" s="29"/>
      <c r="I92" s="29"/>
      <c r="J92" s="29"/>
      <c r="K92" s="29"/>
      <c r="L92" s="29"/>
      <c r="M92" s="29"/>
      <c r="N92" s="29"/>
      <c r="O92" s="29"/>
    </row>
    <row r="93" spans="1:15" s="353" customFormat="1" ht="13.5" customHeight="1">
      <c r="A93" s="69" t="s">
        <v>443</v>
      </c>
      <c r="B93" s="29"/>
      <c r="C93" s="29"/>
      <c r="D93" s="29"/>
      <c r="E93" s="29"/>
      <c r="F93" s="29"/>
      <c r="G93" s="29"/>
      <c r="H93" s="29"/>
      <c r="I93" s="29"/>
      <c r="J93" s="29"/>
      <c r="K93" s="29"/>
      <c r="L93" s="29"/>
      <c r="M93" s="29"/>
      <c r="N93" s="29"/>
      <c r="O93" s="29"/>
    </row>
    <row r="94" spans="1:15" s="353" customFormat="1" ht="13.5" customHeight="1">
      <c r="A94" s="69" t="s">
        <v>444</v>
      </c>
      <c r="B94" s="29"/>
      <c r="C94" s="29"/>
      <c r="D94" s="29"/>
      <c r="E94" s="29"/>
      <c r="F94" s="29"/>
      <c r="G94" s="29"/>
      <c r="H94" s="29"/>
      <c r="I94" s="29"/>
      <c r="J94" s="29"/>
      <c r="K94" s="29"/>
      <c r="L94" s="29"/>
      <c r="M94" s="29"/>
      <c r="N94" s="29"/>
      <c r="O94" s="29"/>
    </row>
    <row r="95" spans="1:15" s="353" customFormat="1" ht="13.5" customHeight="1">
      <c r="A95" s="69" t="s">
        <v>386</v>
      </c>
      <c r="B95" s="29"/>
      <c r="C95" s="29"/>
      <c r="D95" s="29"/>
      <c r="E95" s="29"/>
      <c r="F95" s="29"/>
      <c r="G95" s="29"/>
      <c r="H95" s="29"/>
      <c r="I95" s="29"/>
      <c r="J95" s="29"/>
      <c r="K95" s="29"/>
      <c r="L95" s="29"/>
      <c r="M95" s="29"/>
      <c r="N95" s="29"/>
      <c r="O95" s="29"/>
    </row>
    <row r="96" spans="1:15" s="353" customFormat="1" ht="13.5" customHeight="1">
      <c r="A96" s="69" t="s">
        <v>387</v>
      </c>
      <c r="B96" s="29"/>
      <c r="C96" s="29"/>
      <c r="D96" s="29"/>
      <c r="E96" s="29"/>
      <c r="F96" s="29"/>
      <c r="G96" s="29"/>
      <c r="H96" s="29"/>
      <c r="I96" s="29"/>
      <c r="J96" s="29"/>
      <c r="K96" s="29"/>
      <c r="L96" s="29"/>
      <c r="M96" s="29"/>
      <c r="N96" s="29"/>
      <c r="O96" s="29"/>
    </row>
    <row r="97" spans="1:15" s="12" customFormat="1" ht="13.5" customHeight="1">
      <c r="A97" s="69" t="s">
        <v>388</v>
      </c>
      <c r="B97" s="29"/>
      <c r="C97" s="29"/>
      <c r="D97" s="29"/>
      <c r="E97" s="29"/>
      <c r="F97" s="29"/>
      <c r="G97" s="29"/>
      <c r="H97" s="29"/>
      <c r="I97" s="29"/>
      <c r="J97" s="29"/>
      <c r="K97" s="29"/>
      <c r="L97" s="29"/>
      <c r="M97" s="29"/>
      <c r="N97" s="29"/>
      <c r="O97" s="29"/>
    </row>
    <row r="98" spans="1:15" ht="13.5" customHeight="1">
      <c r="A98" s="69" t="s">
        <v>445</v>
      </c>
      <c r="B98" s="29"/>
      <c r="C98" s="29"/>
      <c r="D98" s="29"/>
      <c r="E98" s="29"/>
      <c r="F98" s="29"/>
      <c r="G98" s="29"/>
      <c r="H98" s="29"/>
      <c r="I98" s="29"/>
      <c r="J98" s="29"/>
      <c r="K98" s="29"/>
      <c r="L98" s="29"/>
      <c r="M98" s="29"/>
      <c r="N98" s="29"/>
      <c r="O98" s="29"/>
    </row>
    <row r="99" spans="1:15" ht="13.5" customHeight="1">
      <c r="A99" s="69" t="s">
        <v>390</v>
      </c>
      <c r="B99" s="29"/>
      <c r="C99" s="29"/>
      <c r="D99" s="29"/>
      <c r="E99" s="29"/>
      <c r="F99" s="29"/>
      <c r="G99" s="29"/>
      <c r="H99" s="29"/>
      <c r="I99" s="29"/>
      <c r="J99" s="29"/>
      <c r="K99" s="29"/>
      <c r="L99" s="29"/>
      <c r="M99" s="29"/>
      <c r="N99" s="29"/>
      <c r="O99" s="29"/>
    </row>
    <row r="100" spans="1:15" ht="13.5" customHeight="1">
      <c r="A100" s="69" t="s">
        <v>391</v>
      </c>
      <c r="B100" s="29"/>
      <c r="C100" s="29"/>
      <c r="D100" s="29"/>
      <c r="E100" s="29"/>
      <c r="F100" s="29"/>
      <c r="G100" s="29"/>
      <c r="H100" s="29"/>
      <c r="I100" s="29"/>
      <c r="J100" s="29"/>
      <c r="K100" s="29"/>
      <c r="L100" s="29"/>
      <c r="M100" s="29"/>
      <c r="N100" s="29"/>
      <c r="O100" s="29"/>
    </row>
    <row r="101" spans="1:15" ht="13.5" customHeight="1">
      <c r="A101" s="69" t="s">
        <v>446</v>
      </c>
      <c r="B101" s="29"/>
      <c r="C101" s="29"/>
      <c r="D101" s="29"/>
      <c r="E101" s="29"/>
      <c r="F101" s="29"/>
      <c r="G101" s="29"/>
      <c r="H101" s="29"/>
      <c r="I101" s="29"/>
      <c r="J101" s="29"/>
      <c r="K101" s="29"/>
      <c r="L101" s="29"/>
      <c r="M101" s="29"/>
      <c r="N101" s="29"/>
      <c r="O101" s="29"/>
    </row>
    <row r="102" s="29" customFormat="1" ht="13.5" customHeight="1">
      <c r="A102" s="69"/>
    </row>
    <row r="103" s="29" customFormat="1" ht="13.5" customHeight="1">
      <c r="A103" s="69"/>
    </row>
    <row r="104" s="29" customFormat="1" ht="13.5" customHeight="1">
      <c r="A104" s="84"/>
    </row>
    <row r="105" s="29" customFormat="1" ht="13.5" customHeight="1">
      <c r="A105" s="84"/>
    </row>
    <row r="106" s="29" customFormat="1" ht="13.5" customHeight="1">
      <c r="A106" s="84"/>
    </row>
  </sheetData>
  <sheetProtection/>
  <mergeCells count="26">
    <mergeCell ref="D54:D55"/>
    <mergeCell ref="E54:E55"/>
    <mergeCell ref="G54:G55"/>
    <mergeCell ref="H54:H55"/>
    <mergeCell ref="J54:J55"/>
    <mergeCell ref="M54:M55"/>
    <mergeCell ref="H6:H7"/>
    <mergeCell ref="J6:J7"/>
    <mergeCell ref="M6:M7"/>
    <mergeCell ref="A49:O49"/>
    <mergeCell ref="A50:O50"/>
    <mergeCell ref="B53:B55"/>
    <mergeCell ref="F53:F55"/>
    <mergeCell ref="I53:I55"/>
    <mergeCell ref="O53:O55"/>
    <mergeCell ref="C54:C55"/>
    <mergeCell ref="A1:O1"/>
    <mergeCell ref="A2:O2"/>
    <mergeCell ref="B5:B7"/>
    <mergeCell ref="F5:F7"/>
    <mergeCell ref="I5:I7"/>
    <mergeCell ref="O5:O7"/>
    <mergeCell ref="C6:C7"/>
    <mergeCell ref="D6:D7"/>
    <mergeCell ref="E6:E7"/>
    <mergeCell ref="G6:G7"/>
  </mergeCells>
  <printOptions/>
  <pageMargins left="0.3937007874015748" right="0.1968503937007874" top="0.3937007874015748" bottom="0.1968503937007874" header="0.5118110236220472" footer="0.35433070866141736"/>
  <pageSetup fitToHeight="2" horizontalDpi="600" verticalDpi="600" orientation="landscape" paperSize="9" scale="60" r:id="rId1"/>
  <rowBreaks count="1" manualBreakCount="1">
    <brk id="48" max="14" man="1"/>
  </rowBreaks>
</worksheet>
</file>

<file path=xl/worksheets/sheet34.xml><?xml version="1.0" encoding="utf-8"?>
<worksheet xmlns="http://schemas.openxmlformats.org/spreadsheetml/2006/main" xmlns:r="http://schemas.openxmlformats.org/officeDocument/2006/relationships">
  <sheetPr>
    <pageSetUpPr fitToPage="1"/>
  </sheetPr>
  <dimension ref="A1:I49"/>
  <sheetViews>
    <sheetView view="pageBreakPreview" zoomScaleNormal="70" zoomScaleSheetLayoutView="100" zoomScalePageLayoutView="0" workbookViewId="0" topLeftCell="A1">
      <selection activeCell="A1" sqref="A1:I1"/>
    </sheetView>
  </sheetViews>
  <sheetFormatPr defaultColWidth="16.25390625" defaultRowHeight="13.5"/>
  <cols>
    <col min="1" max="7" width="16.25390625" style="0" customWidth="1"/>
    <col min="8" max="9" width="16.25390625" style="99" customWidth="1"/>
    <col min="10" max="10" width="10.625" style="0" customWidth="1"/>
  </cols>
  <sheetData>
    <row r="1" spans="1:9" ht="17.25">
      <c r="A1" s="1286" t="s">
        <v>447</v>
      </c>
      <c r="B1" s="1286"/>
      <c r="C1" s="1286"/>
      <c r="D1" s="1286"/>
      <c r="E1" s="1286"/>
      <c r="F1" s="1286"/>
      <c r="G1" s="1286"/>
      <c r="H1" s="1286"/>
      <c r="I1" s="1286"/>
    </row>
    <row r="2" spans="1:9" ht="14.25">
      <c r="A2" s="1287" t="s">
        <v>448</v>
      </c>
      <c r="B2" s="1287"/>
      <c r="C2" s="1287"/>
      <c r="D2" s="1287"/>
      <c r="E2" s="1287"/>
      <c r="F2" s="1287"/>
      <c r="G2" s="1287"/>
      <c r="H2" s="1287"/>
      <c r="I2" s="1287"/>
    </row>
    <row r="3" spans="1:9" ht="14.25">
      <c r="A3" s="3"/>
      <c r="B3" s="3"/>
      <c r="C3" s="3"/>
      <c r="D3" s="3"/>
      <c r="E3" s="3"/>
      <c r="F3" s="3"/>
      <c r="G3" s="3"/>
      <c r="H3" s="3"/>
      <c r="I3" s="3"/>
    </row>
    <row r="4" spans="1:9" ht="18.75" customHeight="1" thickBot="1">
      <c r="A4" s="2" t="s">
        <v>93</v>
      </c>
      <c r="B4" s="2"/>
      <c r="C4" s="2"/>
      <c r="D4" s="2"/>
      <c r="E4" s="2"/>
      <c r="F4" s="2"/>
      <c r="G4" s="2"/>
      <c r="H4" s="2" t="s">
        <v>94</v>
      </c>
      <c r="I4" s="2"/>
    </row>
    <row r="5" spans="1:9" ht="18.75" customHeight="1">
      <c r="A5" s="86"/>
      <c r="B5" s="1311" t="s">
        <v>95</v>
      </c>
      <c r="C5" s="88"/>
      <c r="D5" s="88"/>
      <c r="E5" s="88"/>
      <c r="F5" s="89"/>
      <c r="G5" s="2"/>
      <c r="H5" s="86"/>
      <c r="I5" s="1314" t="s">
        <v>96</v>
      </c>
    </row>
    <row r="6" spans="1:9" ht="19.5" customHeight="1">
      <c r="A6" s="90"/>
      <c r="B6" s="1312"/>
      <c r="C6" s="1317" t="s">
        <v>56</v>
      </c>
      <c r="D6" s="92"/>
      <c r="E6" s="93"/>
      <c r="F6" s="1319" t="s">
        <v>57</v>
      </c>
      <c r="G6" s="2"/>
      <c r="H6" s="90"/>
      <c r="I6" s="1315"/>
    </row>
    <row r="7" spans="1:9" ht="20.25" customHeight="1" thickBot="1">
      <c r="A7" s="94"/>
      <c r="B7" s="1313"/>
      <c r="C7" s="1318"/>
      <c r="D7" s="18" t="s">
        <v>58</v>
      </c>
      <c r="E7" s="17" t="s">
        <v>59</v>
      </c>
      <c r="F7" s="1320"/>
      <c r="G7" s="2"/>
      <c r="H7" s="94"/>
      <c r="I7" s="1316"/>
    </row>
    <row r="8" spans="1:9" s="99" customFormat="1" ht="14.25" thickTop="1">
      <c r="A8" s="28"/>
      <c r="B8" s="96" t="s">
        <v>97</v>
      </c>
      <c r="C8" s="97" t="s">
        <v>97</v>
      </c>
      <c r="D8" s="97" t="s">
        <v>97</v>
      </c>
      <c r="E8" s="97" t="s">
        <v>97</v>
      </c>
      <c r="F8" s="98" t="s">
        <v>97</v>
      </c>
      <c r="H8" s="28"/>
      <c r="I8" s="100" t="s">
        <v>97</v>
      </c>
    </row>
    <row r="9" spans="1:9" ht="13.5">
      <c r="A9" s="28"/>
      <c r="B9" s="456"/>
      <c r="C9" s="457"/>
      <c r="D9" s="457"/>
      <c r="E9" s="457"/>
      <c r="F9" s="458"/>
      <c r="G9" s="2"/>
      <c r="H9" s="28"/>
      <c r="I9" s="459"/>
    </row>
    <row r="10" spans="1:9" ht="13.5">
      <c r="A10" s="35" t="s">
        <v>62</v>
      </c>
      <c r="B10" s="154">
        <v>1436896</v>
      </c>
      <c r="C10" s="155">
        <v>983294</v>
      </c>
      <c r="D10" s="155">
        <v>168894</v>
      </c>
      <c r="E10" s="155">
        <v>814400</v>
      </c>
      <c r="F10" s="178">
        <v>453602</v>
      </c>
      <c r="G10" s="2"/>
      <c r="H10" s="35" t="s">
        <v>62</v>
      </c>
      <c r="I10" s="153">
        <v>298639</v>
      </c>
    </row>
    <row r="11" spans="1:9" ht="13.5">
      <c r="A11" s="35" t="s">
        <v>63</v>
      </c>
      <c r="B11" s="154">
        <v>3609643</v>
      </c>
      <c r="C11" s="155">
        <v>2421400</v>
      </c>
      <c r="D11" s="155">
        <v>399208</v>
      </c>
      <c r="E11" s="155">
        <v>2022192</v>
      </c>
      <c r="F11" s="178">
        <v>1188242</v>
      </c>
      <c r="G11" s="2"/>
      <c r="H11" s="35" t="s">
        <v>63</v>
      </c>
      <c r="I11" s="153">
        <v>452222</v>
      </c>
    </row>
    <row r="12" spans="1:9" ht="13.5">
      <c r="A12" s="35" t="s">
        <v>64</v>
      </c>
      <c r="B12" s="154">
        <v>3256572</v>
      </c>
      <c r="C12" s="155">
        <v>2205693</v>
      </c>
      <c r="D12" s="155">
        <v>498052</v>
      </c>
      <c r="E12" s="155">
        <v>1707640</v>
      </c>
      <c r="F12" s="178">
        <v>1050879</v>
      </c>
      <c r="G12" s="2"/>
      <c r="H12" s="35" t="s">
        <v>64</v>
      </c>
      <c r="I12" s="153">
        <v>495271</v>
      </c>
    </row>
    <row r="13" spans="1:9" ht="13.5">
      <c r="A13" s="35" t="s">
        <v>65</v>
      </c>
      <c r="B13" s="154">
        <v>2896277</v>
      </c>
      <c r="C13" s="155">
        <v>1978540</v>
      </c>
      <c r="D13" s="155">
        <v>406615</v>
      </c>
      <c r="E13" s="155">
        <v>1571924</v>
      </c>
      <c r="F13" s="178">
        <v>917737</v>
      </c>
      <c r="G13" s="2"/>
      <c r="H13" s="35" t="s">
        <v>65</v>
      </c>
      <c r="I13" s="153">
        <v>454772</v>
      </c>
    </row>
    <row r="14" spans="1:9" ht="13.5">
      <c r="A14" s="45" t="s">
        <v>840</v>
      </c>
      <c r="B14" s="154">
        <v>2149042</v>
      </c>
      <c r="C14" s="155">
        <v>1459687</v>
      </c>
      <c r="D14" s="155">
        <v>267919</v>
      </c>
      <c r="E14" s="155">
        <v>1191768</v>
      </c>
      <c r="F14" s="178">
        <v>689355</v>
      </c>
      <c r="G14" s="2"/>
      <c r="H14" s="45" t="s">
        <v>840</v>
      </c>
      <c r="I14" s="361">
        <v>635120</v>
      </c>
    </row>
    <row r="15" spans="1:9" ht="13.5">
      <c r="A15" s="28"/>
      <c r="B15" s="460"/>
      <c r="C15" s="461"/>
      <c r="D15" s="461"/>
      <c r="E15" s="461"/>
      <c r="F15" s="462"/>
      <c r="G15" s="2"/>
      <c r="H15" s="28"/>
      <c r="I15" s="109"/>
    </row>
    <row r="16" spans="1:9" ht="13.5" customHeight="1">
      <c r="A16" s="54" t="s">
        <v>66</v>
      </c>
      <c r="B16" s="154">
        <v>567327</v>
      </c>
      <c r="C16" s="155">
        <v>395874</v>
      </c>
      <c r="D16" s="155">
        <v>100929</v>
      </c>
      <c r="E16" s="155">
        <v>294945</v>
      </c>
      <c r="F16" s="178">
        <v>171452</v>
      </c>
      <c r="G16" s="2"/>
      <c r="H16" s="54" t="s">
        <v>66</v>
      </c>
      <c r="I16" s="153">
        <v>495271</v>
      </c>
    </row>
    <row r="17" spans="1:9" ht="13.5" customHeight="1">
      <c r="A17" s="54" t="s">
        <v>67</v>
      </c>
      <c r="B17" s="154">
        <v>304694</v>
      </c>
      <c r="C17" s="155">
        <v>203376</v>
      </c>
      <c r="D17" s="155">
        <v>46951</v>
      </c>
      <c r="E17" s="155">
        <v>156424</v>
      </c>
      <c r="F17" s="178">
        <v>101318</v>
      </c>
      <c r="G17" s="2"/>
      <c r="H17" s="54" t="s">
        <v>67</v>
      </c>
      <c r="I17" s="153">
        <v>504767</v>
      </c>
    </row>
    <row r="18" spans="1:9" ht="13.5" customHeight="1">
      <c r="A18" s="54" t="s">
        <v>68</v>
      </c>
      <c r="B18" s="154">
        <v>373083</v>
      </c>
      <c r="C18" s="155">
        <v>263919</v>
      </c>
      <c r="D18" s="155">
        <v>60797</v>
      </c>
      <c r="E18" s="155">
        <v>203121</v>
      </c>
      <c r="F18" s="178">
        <v>109164</v>
      </c>
      <c r="G18" s="2"/>
      <c r="H18" s="54" t="s">
        <v>68</v>
      </c>
      <c r="I18" s="153">
        <v>491514</v>
      </c>
    </row>
    <row r="19" spans="1:9" ht="13.5" customHeight="1">
      <c r="A19" s="54" t="s">
        <v>69</v>
      </c>
      <c r="B19" s="154">
        <v>316651</v>
      </c>
      <c r="C19" s="155">
        <v>213684</v>
      </c>
      <c r="D19" s="155">
        <v>40630</v>
      </c>
      <c r="E19" s="155">
        <v>173053</v>
      </c>
      <c r="F19" s="178">
        <v>102967</v>
      </c>
      <c r="G19" s="2"/>
      <c r="H19" s="54" t="s">
        <v>69</v>
      </c>
      <c r="I19" s="153">
        <v>491676</v>
      </c>
    </row>
    <row r="20" spans="1:9" ht="13.5" customHeight="1">
      <c r="A20" s="54" t="s">
        <v>70</v>
      </c>
      <c r="B20" s="154">
        <v>305862</v>
      </c>
      <c r="C20" s="155">
        <v>225551</v>
      </c>
      <c r="D20" s="155">
        <v>65962</v>
      </c>
      <c r="E20" s="155">
        <v>159589</v>
      </c>
      <c r="F20" s="178">
        <v>80310</v>
      </c>
      <c r="G20" s="2"/>
      <c r="H20" s="54" t="s">
        <v>70</v>
      </c>
      <c r="I20" s="153">
        <v>435296</v>
      </c>
    </row>
    <row r="21" spans="1:9" ht="13.5" customHeight="1">
      <c r="A21" s="54" t="s">
        <v>71</v>
      </c>
      <c r="B21" s="154">
        <v>262097</v>
      </c>
      <c r="C21" s="155">
        <v>165429</v>
      </c>
      <c r="D21" s="155">
        <v>33017</v>
      </c>
      <c r="E21" s="155">
        <v>132412</v>
      </c>
      <c r="F21" s="178">
        <v>96668</v>
      </c>
      <c r="G21" s="2"/>
      <c r="H21" s="54" t="s">
        <v>71</v>
      </c>
      <c r="I21" s="153">
        <v>444094</v>
      </c>
    </row>
    <row r="22" spans="1:9" ht="13.5" customHeight="1">
      <c r="A22" s="54" t="s">
        <v>72</v>
      </c>
      <c r="B22" s="154">
        <v>176279</v>
      </c>
      <c r="C22" s="155">
        <v>111838</v>
      </c>
      <c r="D22" s="155">
        <v>22006</v>
      </c>
      <c r="E22" s="155">
        <v>89832</v>
      </c>
      <c r="F22" s="178">
        <v>64440</v>
      </c>
      <c r="G22" s="2"/>
      <c r="H22" s="54" t="s">
        <v>72</v>
      </c>
      <c r="I22" s="153">
        <v>426843</v>
      </c>
    </row>
    <row r="23" spans="1:9" ht="13.5" customHeight="1">
      <c r="A23" s="54" t="s">
        <v>73</v>
      </c>
      <c r="B23" s="154">
        <v>190755</v>
      </c>
      <c r="C23" s="155">
        <v>120030</v>
      </c>
      <c r="D23" s="155">
        <v>19519</v>
      </c>
      <c r="E23" s="155">
        <v>100510</v>
      </c>
      <c r="F23" s="178">
        <v>70724</v>
      </c>
      <c r="H23" s="54" t="s">
        <v>73</v>
      </c>
      <c r="I23" s="153">
        <v>454590</v>
      </c>
    </row>
    <row r="24" spans="1:9" ht="13.5" customHeight="1">
      <c r="A24" s="54" t="s">
        <v>74</v>
      </c>
      <c r="B24" s="154">
        <v>293065</v>
      </c>
      <c r="C24" s="155">
        <v>212622</v>
      </c>
      <c r="D24" s="155">
        <v>47728</v>
      </c>
      <c r="E24" s="155">
        <v>164893</v>
      </c>
      <c r="F24" s="178">
        <v>80442</v>
      </c>
      <c r="H24" s="54" t="s">
        <v>74</v>
      </c>
      <c r="I24" s="153">
        <v>434135</v>
      </c>
    </row>
    <row r="25" spans="1:9" ht="13.5" customHeight="1">
      <c r="A25" s="54" t="s">
        <v>75</v>
      </c>
      <c r="B25" s="154">
        <v>212446</v>
      </c>
      <c r="C25" s="155">
        <v>157944</v>
      </c>
      <c r="D25" s="155">
        <v>21706</v>
      </c>
      <c r="E25" s="155">
        <v>136238</v>
      </c>
      <c r="F25" s="178">
        <v>54501</v>
      </c>
      <c r="H25" s="54" t="s">
        <v>75</v>
      </c>
      <c r="I25" s="153">
        <v>441510</v>
      </c>
    </row>
    <row r="26" spans="1:9" ht="13.5" customHeight="1">
      <c r="A26" s="54" t="s">
        <v>76</v>
      </c>
      <c r="B26" s="154">
        <v>142986</v>
      </c>
      <c r="C26" s="155">
        <v>101650</v>
      </c>
      <c r="D26" s="155">
        <v>19738</v>
      </c>
      <c r="E26" s="155">
        <v>81911</v>
      </c>
      <c r="F26" s="178">
        <v>41335</v>
      </c>
      <c r="H26" s="54" t="s">
        <v>76</v>
      </c>
      <c r="I26" s="153">
        <v>437807</v>
      </c>
    </row>
    <row r="27" spans="1:9" ht="13.5" customHeight="1">
      <c r="A27" s="54" t="s">
        <v>77</v>
      </c>
      <c r="B27" s="154">
        <v>124686</v>
      </c>
      <c r="C27" s="155">
        <v>79134</v>
      </c>
      <c r="D27" s="155">
        <v>11264</v>
      </c>
      <c r="E27" s="155">
        <v>67870</v>
      </c>
      <c r="F27" s="178">
        <v>45551</v>
      </c>
      <c r="H27" s="54" t="s">
        <v>77</v>
      </c>
      <c r="I27" s="153">
        <v>441651</v>
      </c>
    </row>
    <row r="28" spans="1:9" ht="13.5" customHeight="1">
      <c r="A28" s="54" t="s">
        <v>78</v>
      </c>
      <c r="B28" s="154">
        <v>193668</v>
      </c>
      <c r="C28" s="155">
        <v>123356</v>
      </c>
      <c r="D28" s="155">
        <v>17291</v>
      </c>
      <c r="E28" s="155">
        <v>106065</v>
      </c>
      <c r="F28" s="178">
        <v>70311</v>
      </c>
      <c r="H28" s="54" t="s">
        <v>78</v>
      </c>
      <c r="I28" s="153">
        <v>454772</v>
      </c>
    </row>
    <row r="29" spans="1:9" ht="13.5" customHeight="1">
      <c r="A29" s="54" t="s">
        <v>67</v>
      </c>
      <c r="B29" s="154">
        <v>180640</v>
      </c>
      <c r="C29" s="155">
        <v>113933</v>
      </c>
      <c r="D29" s="155">
        <v>17840</v>
      </c>
      <c r="E29" s="155">
        <v>96093</v>
      </c>
      <c r="F29" s="178">
        <v>66707</v>
      </c>
      <c r="H29" s="54" t="s">
        <v>67</v>
      </c>
      <c r="I29" s="153">
        <v>471767</v>
      </c>
    </row>
    <row r="30" spans="1:9" ht="13.5" customHeight="1">
      <c r="A30" s="54" t="s">
        <v>68</v>
      </c>
      <c r="B30" s="154">
        <v>194157</v>
      </c>
      <c r="C30" s="155">
        <v>124676</v>
      </c>
      <c r="D30" s="155">
        <v>22574</v>
      </c>
      <c r="E30" s="155">
        <v>102101</v>
      </c>
      <c r="F30" s="178">
        <v>69480</v>
      </c>
      <c r="H30" s="54" t="s">
        <v>68</v>
      </c>
      <c r="I30" s="153">
        <v>478305</v>
      </c>
    </row>
    <row r="31" spans="1:9" ht="13.5" customHeight="1">
      <c r="A31" s="54" t="s">
        <v>69</v>
      </c>
      <c r="B31" s="154">
        <v>220695</v>
      </c>
      <c r="C31" s="155">
        <v>131719</v>
      </c>
      <c r="D31" s="155">
        <v>21555</v>
      </c>
      <c r="E31" s="155">
        <v>110163</v>
      </c>
      <c r="F31" s="178">
        <v>88976</v>
      </c>
      <c r="H31" s="54" t="s">
        <v>69</v>
      </c>
      <c r="I31" s="153">
        <v>499864</v>
      </c>
    </row>
    <row r="32" spans="1:9" ht="13.5" customHeight="1">
      <c r="A32" s="54" t="s">
        <v>70</v>
      </c>
      <c r="B32" s="154">
        <v>218684</v>
      </c>
      <c r="C32" s="155">
        <v>167173</v>
      </c>
      <c r="D32" s="155">
        <v>34902</v>
      </c>
      <c r="E32" s="155">
        <v>132270</v>
      </c>
      <c r="F32" s="178">
        <v>51511</v>
      </c>
      <c r="H32" s="54" t="s">
        <v>70</v>
      </c>
      <c r="I32" s="153">
        <v>499034</v>
      </c>
    </row>
    <row r="33" spans="1:9" ht="13.5" customHeight="1">
      <c r="A33" s="54" t="s">
        <v>71</v>
      </c>
      <c r="B33" s="154">
        <v>147844</v>
      </c>
      <c r="C33" s="155">
        <v>97504</v>
      </c>
      <c r="D33" s="155">
        <v>16565</v>
      </c>
      <c r="E33" s="155">
        <v>80939</v>
      </c>
      <c r="F33" s="178">
        <v>50339</v>
      </c>
      <c r="H33" s="54" t="s">
        <v>71</v>
      </c>
      <c r="I33" s="153">
        <v>518357</v>
      </c>
    </row>
    <row r="34" spans="1:9" ht="13.5" customHeight="1">
      <c r="A34" s="54" t="s">
        <v>72</v>
      </c>
      <c r="B34" s="154">
        <v>117466</v>
      </c>
      <c r="C34" s="155">
        <v>78381</v>
      </c>
      <c r="D34" s="155">
        <v>11009</v>
      </c>
      <c r="E34" s="155">
        <v>67372</v>
      </c>
      <c r="F34" s="178">
        <v>39084</v>
      </c>
      <c r="H34" s="54" t="s">
        <v>72</v>
      </c>
      <c r="I34" s="153">
        <v>529955</v>
      </c>
    </row>
    <row r="35" spans="1:9" ht="13.5" customHeight="1">
      <c r="A35" s="54" t="s">
        <v>73</v>
      </c>
      <c r="B35" s="154">
        <v>235580</v>
      </c>
      <c r="C35" s="155">
        <v>178433</v>
      </c>
      <c r="D35" s="155">
        <v>36814</v>
      </c>
      <c r="E35" s="155">
        <v>141619</v>
      </c>
      <c r="F35" s="178">
        <v>57146</v>
      </c>
      <c r="H35" s="54" t="s">
        <v>73</v>
      </c>
      <c r="I35" s="153">
        <v>525049</v>
      </c>
    </row>
    <row r="36" spans="1:9" ht="13.5" customHeight="1">
      <c r="A36" s="54" t="s">
        <v>74</v>
      </c>
      <c r="B36" s="154">
        <v>134663</v>
      </c>
      <c r="C36" s="155">
        <v>86399</v>
      </c>
      <c r="D36" s="155">
        <v>12222</v>
      </c>
      <c r="E36" s="155">
        <v>74176</v>
      </c>
      <c r="F36" s="178">
        <v>48264</v>
      </c>
      <c r="H36" s="54" t="s">
        <v>74</v>
      </c>
      <c r="I36" s="153">
        <v>530466</v>
      </c>
    </row>
    <row r="37" spans="1:9" ht="13.5" customHeight="1">
      <c r="A37" s="54" t="s">
        <v>75</v>
      </c>
      <c r="B37" s="154">
        <v>193419</v>
      </c>
      <c r="C37" s="155">
        <v>131448</v>
      </c>
      <c r="D37" s="155">
        <v>19450</v>
      </c>
      <c r="E37" s="155">
        <v>111997</v>
      </c>
      <c r="F37" s="178">
        <v>61970</v>
      </c>
      <c r="H37" s="54" t="s">
        <v>75</v>
      </c>
      <c r="I37" s="153">
        <v>522489</v>
      </c>
    </row>
    <row r="38" spans="1:9" ht="13.5" customHeight="1">
      <c r="A38" s="54" t="s">
        <v>203</v>
      </c>
      <c r="B38" s="154">
        <v>165073</v>
      </c>
      <c r="C38" s="155">
        <v>109625</v>
      </c>
      <c r="D38" s="155">
        <v>17021</v>
      </c>
      <c r="E38" s="155">
        <v>92604</v>
      </c>
      <c r="F38" s="178">
        <v>55447</v>
      </c>
      <c r="H38" s="54" t="s">
        <v>203</v>
      </c>
      <c r="I38" s="153">
        <v>550913</v>
      </c>
    </row>
    <row r="39" spans="1:9" ht="13.5" customHeight="1">
      <c r="A39" s="54" t="s">
        <v>77</v>
      </c>
      <c r="B39" s="154">
        <v>124111</v>
      </c>
      <c r="C39" s="155">
        <v>82081</v>
      </c>
      <c r="D39" s="155">
        <v>20096</v>
      </c>
      <c r="E39" s="155">
        <v>61984</v>
      </c>
      <c r="F39" s="178">
        <v>42029</v>
      </c>
      <c r="H39" s="54" t="s">
        <v>77</v>
      </c>
      <c r="I39" s="153">
        <v>559919</v>
      </c>
    </row>
    <row r="40" spans="1:9" ht="13.5" customHeight="1" thickBot="1">
      <c r="A40" s="58" t="s">
        <v>78</v>
      </c>
      <c r="B40" s="159">
        <v>216705</v>
      </c>
      <c r="C40" s="160">
        <v>158308</v>
      </c>
      <c r="D40" s="160">
        <v>37865</v>
      </c>
      <c r="E40" s="160">
        <v>120443</v>
      </c>
      <c r="F40" s="180">
        <v>58396</v>
      </c>
      <c r="H40" s="58" t="s">
        <v>78</v>
      </c>
      <c r="I40" s="158">
        <v>635120</v>
      </c>
    </row>
    <row r="41" s="29" customFormat="1" ht="12">
      <c r="A41" s="84" t="s">
        <v>247</v>
      </c>
    </row>
    <row r="42" s="29" customFormat="1" ht="12">
      <c r="A42" s="84" t="s">
        <v>449</v>
      </c>
    </row>
    <row r="43" s="29" customFormat="1" ht="12">
      <c r="A43" s="84" t="s">
        <v>301</v>
      </c>
    </row>
    <row r="44" s="29" customFormat="1" ht="12">
      <c r="A44" s="84" t="s">
        <v>250</v>
      </c>
    </row>
    <row r="45" s="29" customFormat="1" ht="12">
      <c r="A45" s="84" t="s">
        <v>450</v>
      </c>
    </row>
    <row r="46" s="29" customFormat="1" ht="12">
      <c r="A46" s="84" t="s">
        <v>451</v>
      </c>
    </row>
    <row r="47" s="29" customFormat="1" ht="12">
      <c r="A47" s="84"/>
    </row>
    <row r="48" s="29" customFormat="1" ht="12">
      <c r="A48" s="84"/>
    </row>
    <row r="49" s="29" customFormat="1" ht="12">
      <c r="A49" s="84"/>
    </row>
  </sheetData>
  <sheetProtection/>
  <mergeCells count="6">
    <mergeCell ref="A1:I1"/>
    <mergeCell ref="A2:I2"/>
    <mergeCell ref="B5:B7"/>
    <mergeCell ref="I5:I7"/>
    <mergeCell ref="C6:C7"/>
    <mergeCell ref="F6:F7"/>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3" r:id="rId1"/>
</worksheet>
</file>

<file path=xl/worksheets/sheet35.xml><?xml version="1.0" encoding="utf-8"?>
<worksheet xmlns="http://schemas.openxmlformats.org/spreadsheetml/2006/main" xmlns:r="http://schemas.openxmlformats.org/officeDocument/2006/relationships">
  <sheetPr>
    <pageSetUpPr fitToPage="1"/>
  </sheetPr>
  <dimension ref="A1:L39"/>
  <sheetViews>
    <sheetView view="pageBreakPreview" zoomScaleNormal="90" zoomScaleSheetLayoutView="100" zoomScalePageLayoutView="0" workbookViewId="0" topLeftCell="A1">
      <selection activeCell="A1" sqref="A1:L1"/>
    </sheetView>
  </sheetViews>
  <sheetFormatPr defaultColWidth="14.375" defaultRowHeight="13.5"/>
  <cols>
    <col min="1" max="1" width="24.375" style="0" customWidth="1"/>
    <col min="2" max="10" width="15.625" style="0" customWidth="1"/>
    <col min="11" max="11" width="16.875" style="0" customWidth="1"/>
    <col min="12" max="12" width="15.625" style="0" customWidth="1"/>
  </cols>
  <sheetData>
    <row r="1" spans="1:12" ht="17.25">
      <c r="A1" s="1286" t="s">
        <v>452</v>
      </c>
      <c r="B1" s="1286"/>
      <c r="C1" s="1286"/>
      <c r="D1" s="1286"/>
      <c r="E1" s="1286"/>
      <c r="F1" s="1286"/>
      <c r="G1" s="1286"/>
      <c r="H1" s="1286"/>
      <c r="I1" s="1286"/>
      <c r="J1" s="1286"/>
      <c r="K1" s="1286"/>
      <c r="L1" s="1286"/>
    </row>
    <row r="2" spans="1:12" ht="14.25">
      <c r="A2" s="1287" t="s">
        <v>402</v>
      </c>
      <c r="B2" s="1287"/>
      <c r="C2" s="1287"/>
      <c r="D2" s="1287"/>
      <c r="E2" s="1287"/>
      <c r="F2" s="1287"/>
      <c r="G2" s="1287"/>
      <c r="H2" s="1287"/>
      <c r="I2" s="1287"/>
      <c r="J2" s="1287"/>
      <c r="K2" s="1287"/>
      <c r="L2" s="1287"/>
    </row>
    <row r="3" spans="1:12" ht="18.75" customHeight="1">
      <c r="A3" s="117"/>
      <c r="B3" s="118"/>
      <c r="C3" s="118"/>
      <c r="D3" s="118"/>
      <c r="E3" s="118"/>
      <c r="F3" s="118"/>
      <c r="G3" s="118"/>
      <c r="H3" s="118"/>
      <c r="I3" s="118"/>
      <c r="J3" s="2"/>
      <c r="K3" s="2"/>
      <c r="L3" s="2"/>
    </row>
    <row r="4" spans="1:12" ht="18.75" customHeight="1" thickBot="1">
      <c r="A4" s="119" t="s">
        <v>403</v>
      </c>
      <c r="B4" s="118"/>
      <c r="C4" s="118"/>
      <c r="D4" s="118"/>
      <c r="E4" s="118"/>
      <c r="F4" s="118"/>
      <c r="G4" s="118"/>
      <c r="H4" s="118"/>
      <c r="I4" s="118"/>
      <c r="J4" s="2"/>
      <c r="K4" s="2"/>
      <c r="L4" s="2"/>
    </row>
    <row r="5" spans="1:12" s="25" customFormat="1" ht="26.25" customHeight="1" thickBot="1">
      <c r="A5" s="120" t="s">
        <v>453</v>
      </c>
      <c r="B5" s="121" t="s">
        <v>108</v>
      </c>
      <c r="C5" s="122" t="s">
        <v>109</v>
      </c>
      <c r="D5" s="123" t="s">
        <v>110</v>
      </c>
      <c r="E5" s="123" t="s">
        <v>111</v>
      </c>
      <c r="F5" s="123" t="s">
        <v>112</v>
      </c>
      <c r="G5" s="123" t="s">
        <v>113</v>
      </c>
      <c r="H5" s="123" t="s">
        <v>114</v>
      </c>
      <c r="I5" s="123" t="s">
        <v>115</v>
      </c>
      <c r="J5" s="123" t="s">
        <v>116</v>
      </c>
      <c r="K5" s="123" t="s">
        <v>117</v>
      </c>
      <c r="L5" s="124" t="s">
        <v>118</v>
      </c>
    </row>
    <row r="6" spans="1:12" ht="18.75" customHeight="1" thickTop="1">
      <c r="A6" s="125"/>
      <c r="B6" s="126"/>
      <c r="C6" s="127" t="s">
        <v>61</v>
      </c>
      <c r="D6" s="128" t="s">
        <v>61</v>
      </c>
      <c r="E6" s="128" t="s">
        <v>61</v>
      </c>
      <c r="F6" s="128" t="s">
        <v>61</v>
      </c>
      <c r="G6" s="128" t="s">
        <v>61</v>
      </c>
      <c r="H6" s="128" t="s">
        <v>61</v>
      </c>
      <c r="I6" s="128" t="s">
        <v>61</v>
      </c>
      <c r="J6" s="128" t="s">
        <v>61</v>
      </c>
      <c r="K6" s="128" t="s">
        <v>61</v>
      </c>
      <c r="L6" s="129" t="s">
        <v>61</v>
      </c>
    </row>
    <row r="7" spans="1:12" ht="18.75" customHeight="1">
      <c r="A7" s="130" t="s">
        <v>936</v>
      </c>
      <c r="B7" s="153">
        <v>23</v>
      </c>
      <c r="C7" s="154">
        <v>14</v>
      </c>
      <c r="D7" s="155">
        <v>2</v>
      </c>
      <c r="E7" s="155">
        <v>1</v>
      </c>
      <c r="F7" s="155">
        <v>2</v>
      </c>
      <c r="G7" s="155">
        <v>2</v>
      </c>
      <c r="H7" s="155">
        <v>1</v>
      </c>
      <c r="I7" s="155">
        <v>0</v>
      </c>
      <c r="J7" s="155">
        <v>0</v>
      </c>
      <c r="K7" s="155">
        <v>1</v>
      </c>
      <c r="L7" s="178">
        <v>0</v>
      </c>
    </row>
    <row r="8" spans="1:12" ht="18.75" customHeight="1">
      <c r="A8" s="130" t="s">
        <v>937</v>
      </c>
      <c r="B8" s="153">
        <v>0</v>
      </c>
      <c r="C8" s="154">
        <v>0</v>
      </c>
      <c r="D8" s="155">
        <v>0</v>
      </c>
      <c r="E8" s="155">
        <v>0</v>
      </c>
      <c r="F8" s="155">
        <v>0</v>
      </c>
      <c r="G8" s="155">
        <v>0</v>
      </c>
      <c r="H8" s="155">
        <v>0</v>
      </c>
      <c r="I8" s="155">
        <v>0</v>
      </c>
      <c r="J8" s="155">
        <v>0</v>
      </c>
      <c r="K8" s="155">
        <v>0</v>
      </c>
      <c r="L8" s="178">
        <v>0</v>
      </c>
    </row>
    <row r="9" spans="1:12" ht="18.75" customHeight="1">
      <c r="A9" s="130" t="s">
        <v>938</v>
      </c>
      <c r="B9" s="153">
        <v>0</v>
      </c>
      <c r="C9" s="154">
        <v>0</v>
      </c>
      <c r="D9" s="155">
        <v>0</v>
      </c>
      <c r="E9" s="155">
        <v>0</v>
      </c>
      <c r="F9" s="155">
        <v>0</v>
      </c>
      <c r="G9" s="155">
        <v>0</v>
      </c>
      <c r="H9" s="155">
        <v>0</v>
      </c>
      <c r="I9" s="155">
        <v>0</v>
      </c>
      <c r="J9" s="155">
        <v>0</v>
      </c>
      <c r="K9" s="155">
        <v>0</v>
      </c>
      <c r="L9" s="178">
        <v>0</v>
      </c>
    </row>
    <row r="10" spans="1:12" ht="18.75" customHeight="1">
      <c r="A10" s="130" t="s">
        <v>939</v>
      </c>
      <c r="B10" s="153">
        <v>0</v>
      </c>
      <c r="C10" s="154">
        <v>0</v>
      </c>
      <c r="D10" s="155">
        <v>0</v>
      </c>
      <c r="E10" s="155">
        <v>0</v>
      </c>
      <c r="F10" s="155">
        <v>0</v>
      </c>
      <c r="G10" s="155">
        <v>0</v>
      </c>
      <c r="H10" s="155">
        <v>0</v>
      </c>
      <c r="I10" s="155">
        <v>0</v>
      </c>
      <c r="J10" s="155">
        <v>0</v>
      </c>
      <c r="K10" s="155">
        <v>0</v>
      </c>
      <c r="L10" s="178">
        <v>0</v>
      </c>
    </row>
    <row r="11" spans="1:12" ht="18.75" customHeight="1">
      <c r="A11" s="130" t="s">
        <v>940</v>
      </c>
      <c r="B11" s="153">
        <v>0</v>
      </c>
      <c r="C11" s="154">
        <v>0</v>
      </c>
      <c r="D11" s="155">
        <v>0</v>
      </c>
      <c r="E11" s="155">
        <v>0</v>
      </c>
      <c r="F11" s="155">
        <v>0</v>
      </c>
      <c r="G11" s="155">
        <v>0</v>
      </c>
      <c r="H11" s="155">
        <v>0</v>
      </c>
      <c r="I11" s="155">
        <v>0</v>
      </c>
      <c r="J11" s="155">
        <v>0</v>
      </c>
      <c r="K11" s="155">
        <v>0</v>
      </c>
      <c r="L11" s="178">
        <v>0</v>
      </c>
    </row>
    <row r="12" spans="1:12" ht="18.75" customHeight="1">
      <c r="A12" s="130" t="s">
        <v>941</v>
      </c>
      <c r="B12" s="153">
        <v>0</v>
      </c>
      <c r="C12" s="154">
        <v>0</v>
      </c>
      <c r="D12" s="155">
        <v>0</v>
      </c>
      <c r="E12" s="155">
        <v>0</v>
      </c>
      <c r="F12" s="155">
        <v>0</v>
      </c>
      <c r="G12" s="155">
        <v>0</v>
      </c>
      <c r="H12" s="155">
        <v>0</v>
      </c>
      <c r="I12" s="155">
        <v>0</v>
      </c>
      <c r="J12" s="155">
        <v>0</v>
      </c>
      <c r="K12" s="155">
        <v>0</v>
      </c>
      <c r="L12" s="178">
        <v>0</v>
      </c>
    </row>
    <row r="13" spans="1:12" ht="18.75" customHeight="1">
      <c r="A13" s="130" t="s">
        <v>942</v>
      </c>
      <c r="B13" s="153">
        <v>4</v>
      </c>
      <c r="C13" s="154">
        <v>3</v>
      </c>
      <c r="D13" s="155">
        <v>1</v>
      </c>
      <c r="E13" s="155">
        <v>0</v>
      </c>
      <c r="F13" s="155">
        <v>0</v>
      </c>
      <c r="G13" s="155">
        <v>0</v>
      </c>
      <c r="H13" s="155">
        <v>0</v>
      </c>
      <c r="I13" s="155">
        <v>0</v>
      </c>
      <c r="J13" s="155">
        <v>0</v>
      </c>
      <c r="K13" s="155">
        <v>0</v>
      </c>
      <c r="L13" s="178">
        <v>0</v>
      </c>
    </row>
    <row r="14" spans="1:12" ht="18.75" customHeight="1">
      <c r="A14" s="130" t="s">
        <v>943</v>
      </c>
      <c r="B14" s="153">
        <v>0</v>
      </c>
      <c r="C14" s="154">
        <v>0</v>
      </c>
      <c r="D14" s="155">
        <v>0</v>
      </c>
      <c r="E14" s="155">
        <v>0</v>
      </c>
      <c r="F14" s="155">
        <v>0</v>
      </c>
      <c r="G14" s="155">
        <v>0</v>
      </c>
      <c r="H14" s="155">
        <v>0</v>
      </c>
      <c r="I14" s="155">
        <v>0</v>
      </c>
      <c r="J14" s="155">
        <v>0</v>
      </c>
      <c r="K14" s="155">
        <v>0</v>
      </c>
      <c r="L14" s="178">
        <v>0</v>
      </c>
    </row>
    <row r="15" spans="1:12" ht="18.75" customHeight="1">
      <c r="A15" s="130" t="s">
        <v>944</v>
      </c>
      <c r="B15" s="153">
        <v>2</v>
      </c>
      <c r="C15" s="154">
        <v>0</v>
      </c>
      <c r="D15" s="155">
        <v>1</v>
      </c>
      <c r="E15" s="155">
        <v>0</v>
      </c>
      <c r="F15" s="155">
        <v>0</v>
      </c>
      <c r="G15" s="155">
        <v>1</v>
      </c>
      <c r="H15" s="155">
        <v>0</v>
      </c>
      <c r="I15" s="155">
        <v>0</v>
      </c>
      <c r="J15" s="155">
        <v>0</v>
      </c>
      <c r="K15" s="155">
        <v>0</v>
      </c>
      <c r="L15" s="178">
        <v>0</v>
      </c>
    </row>
    <row r="16" spans="1:12" ht="18.75" customHeight="1">
      <c r="A16" s="130" t="s">
        <v>203</v>
      </c>
      <c r="B16" s="153">
        <v>4</v>
      </c>
      <c r="C16" s="154">
        <v>0</v>
      </c>
      <c r="D16" s="155">
        <v>0</v>
      </c>
      <c r="E16" s="155">
        <v>0</v>
      </c>
      <c r="F16" s="155">
        <v>1</v>
      </c>
      <c r="G16" s="155">
        <v>0</v>
      </c>
      <c r="H16" s="155">
        <v>0</v>
      </c>
      <c r="I16" s="155">
        <v>1</v>
      </c>
      <c r="J16" s="155">
        <v>1</v>
      </c>
      <c r="K16" s="155">
        <v>1</v>
      </c>
      <c r="L16" s="178">
        <v>0</v>
      </c>
    </row>
    <row r="17" spans="1:12" ht="18.75" customHeight="1">
      <c r="A17" s="130" t="s">
        <v>945</v>
      </c>
      <c r="B17" s="153">
        <v>0</v>
      </c>
      <c r="C17" s="154">
        <v>0</v>
      </c>
      <c r="D17" s="155">
        <v>0</v>
      </c>
      <c r="E17" s="155">
        <v>0</v>
      </c>
      <c r="F17" s="155">
        <v>0</v>
      </c>
      <c r="G17" s="155">
        <v>0</v>
      </c>
      <c r="H17" s="155">
        <v>0</v>
      </c>
      <c r="I17" s="155">
        <v>0</v>
      </c>
      <c r="J17" s="155">
        <v>0</v>
      </c>
      <c r="K17" s="155">
        <v>0</v>
      </c>
      <c r="L17" s="178">
        <v>0</v>
      </c>
    </row>
    <row r="18" spans="1:12" ht="18.75" customHeight="1" thickBot="1">
      <c r="A18" s="133" t="s">
        <v>1285</v>
      </c>
      <c r="B18" s="158">
        <v>1</v>
      </c>
      <c r="C18" s="159">
        <v>1</v>
      </c>
      <c r="D18" s="160">
        <v>0</v>
      </c>
      <c r="E18" s="160">
        <v>0</v>
      </c>
      <c r="F18" s="160">
        <v>0</v>
      </c>
      <c r="G18" s="160">
        <v>0</v>
      </c>
      <c r="H18" s="160">
        <v>0</v>
      </c>
      <c r="I18" s="160">
        <v>0</v>
      </c>
      <c r="J18" s="160">
        <v>0</v>
      </c>
      <c r="K18" s="160">
        <v>0</v>
      </c>
      <c r="L18" s="180">
        <v>0</v>
      </c>
    </row>
    <row r="19" spans="1:12" ht="18.75" customHeight="1">
      <c r="A19" s="136" t="s">
        <v>405</v>
      </c>
      <c r="B19" s="29"/>
      <c r="C19" s="29"/>
      <c r="D19" s="29"/>
      <c r="E19" s="29"/>
      <c r="F19" s="29"/>
      <c r="G19" s="29"/>
      <c r="H19" s="29"/>
      <c r="I19" s="29"/>
      <c r="J19" s="29"/>
      <c r="K19" s="29"/>
      <c r="L19" s="29"/>
    </row>
    <row r="20" spans="1:12" ht="18.75" customHeight="1">
      <c r="A20" s="164"/>
      <c r="B20" s="164"/>
      <c r="C20" s="164"/>
      <c r="D20" s="164"/>
      <c r="E20" s="164"/>
      <c r="F20" s="164"/>
      <c r="G20" s="164"/>
      <c r="H20" s="164"/>
      <c r="I20" s="164"/>
      <c r="J20" s="164"/>
      <c r="K20" s="164"/>
      <c r="L20" s="164"/>
    </row>
    <row r="21" spans="1:12" ht="18.75" customHeight="1">
      <c r="A21" s="365"/>
      <c r="B21" s="137"/>
      <c r="C21" s="137"/>
      <c r="D21" s="137"/>
      <c r="E21" s="137"/>
      <c r="F21" s="138"/>
      <c r="G21" s="138"/>
      <c r="H21" s="137"/>
      <c r="I21" s="137"/>
      <c r="J21" s="137"/>
      <c r="K21" s="137"/>
      <c r="L21" s="137"/>
    </row>
    <row r="22" spans="1:12" ht="18.75" customHeight="1">
      <c r="A22" s="365"/>
      <c r="B22" s="137"/>
      <c r="C22" s="137"/>
      <c r="D22" s="137"/>
      <c r="E22" s="137"/>
      <c r="F22" s="138"/>
      <c r="G22" s="138"/>
      <c r="H22" s="137"/>
      <c r="I22" s="137"/>
      <c r="J22" s="137"/>
      <c r="K22" s="137"/>
      <c r="L22" s="137"/>
    </row>
    <row r="23" spans="1:12" ht="18.75" customHeight="1" thickBot="1">
      <c r="A23" s="119" t="s">
        <v>946</v>
      </c>
      <c r="B23" s="137"/>
      <c r="C23" s="137"/>
      <c r="D23" s="137"/>
      <c r="E23" s="137"/>
      <c r="F23" s="138"/>
      <c r="G23" s="138"/>
      <c r="H23" s="137"/>
      <c r="I23" s="137"/>
      <c r="J23" s="137"/>
      <c r="K23" s="137"/>
      <c r="L23" s="137"/>
    </row>
    <row r="24" spans="1:12" s="25" customFormat="1" ht="26.25" customHeight="1" thickBot="1">
      <c r="A24" s="120" t="s">
        <v>453</v>
      </c>
      <c r="B24" s="121" t="s">
        <v>108</v>
      </c>
      <c r="C24" s="122" t="s">
        <v>109</v>
      </c>
      <c r="D24" s="123" t="s">
        <v>110</v>
      </c>
      <c r="E24" s="123" t="s">
        <v>111</v>
      </c>
      <c r="F24" s="123" t="s">
        <v>112</v>
      </c>
      <c r="G24" s="123" t="s">
        <v>113</v>
      </c>
      <c r="H24" s="123" t="s">
        <v>114</v>
      </c>
      <c r="I24" s="123" t="s">
        <v>115</v>
      </c>
      <c r="J24" s="123" t="s">
        <v>116</v>
      </c>
      <c r="K24" s="123" t="s">
        <v>117</v>
      </c>
      <c r="L24" s="124" t="s">
        <v>118</v>
      </c>
    </row>
    <row r="25" spans="1:12" ht="18.75" customHeight="1" thickTop="1">
      <c r="A25" s="139"/>
      <c r="B25" s="126"/>
      <c r="C25" s="127" t="s">
        <v>61</v>
      </c>
      <c r="D25" s="128" t="s">
        <v>61</v>
      </c>
      <c r="E25" s="128" t="s">
        <v>61</v>
      </c>
      <c r="F25" s="128" t="s">
        <v>61</v>
      </c>
      <c r="G25" s="128" t="s">
        <v>61</v>
      </c>
      <c r="H25" s="128" t="s">
        <v>61</v>
      </c>
      <c r="I25" s="128" t="s">
        <v>61</v>
      </c>
      <c r="J25" s="128" t="s">
        <v>61</v>
      </c>
      <c r="K25" s="128" t="s">
        <v>61</v>
      </c>
      <c r="L25" s="129" t="s">
        <v>61</v>
      </c>
    </row>
    <row r="26" spans="1:12" ht="18.75" customHeight="1">
      <c r="A26" s="140" t="s">
        <v>947</v>
      </c>
      <c r="B26" s="153">
        <v>34</v>
      </c>
      <c r="C26" s="154">
        <v>18</v>
      </c>
      <c r="D26" s="155">
        <v>3</v>
      </c>
      <c r="E26" s="155">
        <v>3</v>
      </c>
      <c r="F26" s="177">
        <v>2</v>
      </c>
      <c r="G26" s="177">
        <v>3</v>
      </c>
      <c r="H26" s="155">
        <v>1</v>
      </c>
      <c r="I26" s="155">
        <v>1</v>
      </c>
      <c r="J26" s="155">
        <v>1</v>
      </c>
      <c r="K26" s="155">
        <v>2</v>
      </c>
      <c r="L26" s="178">
        <v>0</v>
      </c>
    </row>
    <row r="27" spans="1:12" ht="18.75" customHeight="1">
      <c r="A27" s="140" t="s">
        <v>948</v>
      </c>
      <c r="B27" s="153">
        <v>34</v>
      </c>
      <c r="C27" s="154">
        <v>18</v>
      </c>
      <c r="D27" s="155">
        <v>3</v>
      </c>
      <c r="E27" s="155">
        <v>3</v>
      </c>
      <c r="F27" s="177">
        <v>2</v>
      </c>
      <c r="G27" s="177">
        <v>3</v>
      </c>
      <c r="H27" s="155">
        <v>1</v>
      </c>
      <c r="I27" s="155">
        <v>1</v>
      </c>
      <c r="J27" s="155">
        <v>1</v>
      </c>
      <c r="K27" s="155">
        <v>2</v>
      </c>
      <c r="L27" s="178">
        <v>0</v>
      </c>
    </row>
    <row r="28" spans="1:12" ht="18.75" customHeight="1">
      <c r="A28" s="140" t="s">
        <v>949</v>
      </c>
      <c r="B28" s="153">
        <v>33</v>
      </c>
      <c r="C28" s="154">
        <v>17</v>
      </c>
      <c r="D28" s="155">
        <v>4</v>
      </c>
      <c r="E28" s="155">
        <v>2</v>
      </c>
      <c r="F28" s="177">
        <v>2</v>
      </c>
      <c r="G28" s="177">
        <v>3</v>
      </c>
      <c r="H28" s="155">
        <v>1</v>
      </c>
      <c r="I28" s="155">
        <v>1</v>
      </c>
      <c r="J28" s="155">
        <v>1</v>
      </c>
      <c r="K28" s="155">
        <v>2</v>
      </c>
      <c r="L28" s="178">
        <v>0</v>
      </c>
    </row>
    <row r="29" spans="1:12" ht="18.75" customHeight="1">
      <c r="A29" s="140" t="s">
        <v>950</v>
      </c>
      <c r="B29" s="153">
        <v>33</v>
      </c>
      <c r="C29" s="154">
        <v>17</v>
      </c>
      <c r="D29" s="155">
        <v>4</v>
      </c>
      <c r="E29" s="155">
        <v>1</v>
      </c>
      <c r="F29" s="177">
        <v>3</v>
      </c>
      <c r="G29" s="177">
        <v>3</v>
      </c>
      <c r="H29" s="155">
        <v>1</v>
      </c>
      <c r="I29" s="155">
        <v>1</v>
      </c>
      <c r="J29" s="155">
        <v>1</v>
      </c>
      <c r="K29" s="155">
        <v>2</v>
      </c>
      <c r="L29" s="178">
        <v>0</v>
      </c>
    </row>
    <row r="30" spans="1:12" ht="18.75" customHeight="1">
      <c r="A30" s="140" t="s">
        <v>951</v>
      </c>
      <c r="B30" s="153">
        <v>33</v>
      </c>
      <c r="C30" s="154">
        <v>17</v>
      </c>
      <c r="D30" s="155">
        <v>4</v>
      </c>
      <c r="E30" s="155">
        <v>1</v>
      </c>
      <c r="F30" s="177">
        <v>3</v>
      </c>
      <c r="G30" s="177">
        <v>3</v>
      </c>
      <c r="H30" s="155">
        <v>1</v>
      </c>
      <c r="I30" s="155">
        <v>1</v>
      </c>
      <c r="J30" s="155">
        <v>1</v>
      </c>
      <c r="K30" s="155">
        <v>2</v>
      </c>
      <c r="L30" s="178">
        <v>0</v>
      </c>
    </row>
    <row r="31" spans="1:12" ht="18.75" customHeight="1" thickBot="1">
      <c r="A31" s="141" t="s">
        <v>1286</v>
      </c>
      <c r="B31" s="158">
        <v>34</v>
      </c>
      <c r="C31" s="159">
        <v>18</v>
      </c>
      <c r="D31" s="160">
        <v>4</v>
      </c>
      <c r="E31" s="160">
        <v>1</v>
      </c>
      <c r="F31" s="179">
        <v>3</v>
      </c>
      <c r="G31" s="179">
        <v>3</v>
      </c>
      <c r="H31" s="160">
        <v>1</v>
      </c>
      <c r="I31" s="160">
        <v>1</v>
      </c>
      <c r="J31" s="160">
        <v>1</v>
      </c>
      <c r="K31" s="160">
        <v>2</v>
      </c>
      <c r="L31" s="180">
        <v>0</v>
      </c>
    </row>
    <row r="32" s="29" customFormat="1" ht="13.5" customHeight="1">
      <c r="A32" s="366" t="s">
        <v>977</v>
      </c>
    </row>
    <row r="33" s="29" customFormat="1" ht="13.5" customHeight="1">
      <c r="A33" s="366" t="s">
        <v>978</v>
      </c>
    </row>
    <row r="34" s="29" customFormat="1" ht="13.5" customHeight="1">
      <c r="A34" s="366" t="s">
        <v>854</v>
      </c>
    </row>
    <row r="35" s="29" customFormat="1" ht="13.5" customHeight="1">
      <c r="A35" s="84"/>
    </row>
    <row r="36" s="29" customFormat="1" ht="13.5" customHeight="1">
      <c r="A36" s="84"/>
    </row>
    <row r="37" s="29" customFormat="1" ht="13.5" customHeight="1">
      <c r="A37" s="84"/>
    </row>
    <row r="38" s="29" customFormat="1" ht="13.5" customHeight="1">
      <c r="A38" s="84"/>
    </row>
    <row r="39" s="29" customFormat="1" ht="13.5" customHeight="1">
      <c r="A39" s="84"/>
    </row>
  </sheetData>
  <sheetProtection/>
  <mergeCells count="2">
    <mergeCell ref="A1:L1"/>
    <mergeCell ref="A2:L2"/>
  </mergeCells>
  <printOptions/>
  <pageMargins left="0.2755905511811024" right="0.4330708661417323" top="0.5511811023622047" bottom="0.984251968503937" header="0.5118110236220472" footer="0.5118110236220472"/>
  <pageSetup fitToHeight="1" fitToWidth="1" horizontalDpi="600" verticalDpi="600" orientation="landscape" paperSize="9" scale="72" r:id="rId1"/>
</worksheet>
</file>

<file path=xl/worksheets/sheet36.xml><?xml version="1.0" encoding="utf-8"?>
<worksheet xmlns="http://schemas.openxmlformats.org/spreadsheetml/2006/main" xmlns:r="http://schemas.openxmlformats.org/officeDocument/2006/relationships">
  <sheetPr>
    <pageSetUpPr fitToPage="1"/>
  </sheetPr>
  <dimension ref="A1:P49"/>
  <sheetViews>
    <sheetView view="pageBreakPreview" zoomScaleNormal="90" zoomScaleSheetLayoutView="100" zoomScalePageLayoutView="0" workbookViewId="0" topLeftCell="A1">
      <selection activeCell="A1" sqref="A1:P1"/>
    </sheetView>
  </sheetViews>
  <sheetFormatPr defaultColWidth="15.625" defaultRowHeight="13.5"/>
  <cols>
    <col min="1" max="1" width="23.50390625" style="0" customWidth="1"/>
    <col min="2" max="2" width="15.625" style="0" customWidth="1"/>
    <col min="3" max="16" width="17.00390625" style="0" customWidth="1"/>
  </cols>
  <sheetData>
    <row r="1" spans="1:16" ht="21">
      <c r="A1" s="1335" t="s">
        <v>454</v>
      </c>
      <c r="B1" s="1335"/>
      <c r="C1" s="1335"/>
      <c r="D1" s="1335"/>
      <c r="E1" s="1335"/>
      <c r="F1" s="1335"/>
      <c r="G1" s="1335"/>
      <c r="H1" s="1335"/>
      <c r="I1" s="1335"/>
      <c r="J1" s="1335"/>
      <c r="K1" s="1335"/>
      <c r="L1" s="1335"/>
      <c r="M1" s="1335"/>
      <c r="N1" s="1335"/>
      <c r="O1" s="1335"/>
      <c r="P1" s="1335"/>
    </row>
    <row r="2" spans="1:16" ht="18.75">
      <c r="A2" s="1336" t="s">
        <v>407</v>
      </c>
      <c r="B2" s="1336"/>
      <c r="C2" s="1336"/>
      <c r="D2" s="1336"/>
      <c r="E2" s="1336"/>
      <c r="F2" s="1336"/>
      <c r="G2" s="1336"/>
      <c r="H2" s="1336"/>
      <c r="I2" s="1336"/>
      <c r="J2" s="1336"/>
      <c r="K2" s="1336"/>
      <c r="L2" s="1336"/>
      <c r="M2" s="1336"/>
      <c r="N2" s="1336"/>
      <c r="O2" s="1336"/>
      <c r="P2" s="1336"/>
    </row>
    <row r="3" spans="1:16" ht="18.75" customHeight="1">
      <c r="A3" s="144"/>
      <c r="B3" s="144"/>
      <c r="C3" s="144"/>
      <c r="D3" s="144"/>
      <c r="E3" s="144"/>
      <c r="F3" s="144"/>
      <c r="G3" s="144"/>
      <c r="H3" s="144"/>
      <c r="I3" s="144"/>
      <c r="J3" s="144"/>
      <c r="K3" s="144"/>
      <c r="L3" s="144"/>
      <c r="M3" s="144"/>
      <c r="N3" s="144"/>
      <c r="O3" s="144"/>
      <c r="P3" s="144"/>
    </row>
    <row r="4" spans="1:16" ht="18.75" customHeight="1" thickBot="1">
      <c r="A4" s="2" t="s">
        <v>455</v>
      </c>
      <c r="B4" s="2"/>
      <c r="C4" s="2"/>
      <c r="D4" s="2"/>
      <c r="E4" s="2"/>
      <c r="F4" s="2"/>
      <c r="G4" s="2"/>
      <c r="H4" s="2"/>
      <c r="I4" s="2"/>
      <c r="J4" s="2"/>
      <c r="K4" s="2"/>
      <c r="L4" s="2"/>
      <c r="M4" s="2"/>
      <c r="N4" s="2"/>
      <c r="O4" s="2"/>
      <c r="P4" s="2"/>
    </row>
    <row r="5" spans="1:16" ht="18.75" customHeight="1">
      <c r="A5" s="1323" t="s">
        <v>453</v>
      </c>
      <c r="B5" s="1326" t="s">
        <v>108</v>
      </c>
      <c r="C5" s="1329"/>
      <c r="D5" s="1332" t="s">
        <v>409</v>
      </c>
      <c r="E5" s="1333"/>
      <c r="F5" s="1333"/>
      <c r="G5" s="1333"/>
      <c r="H5" s="1333"/>
      <c r="I5" s="1334"/>
      <c r="J5" s="1329"/>
      <c r="K5" s="1332" t="s">
        <v>410</v>
      </c>
      <c r="L5" s="1333"/>
      <c r="M5" s="1333"/>
      <c r="N5" s="1333"/>
      <c r="O5" s="1333"/>
      <c r="P5" s="1334"/>
    </row>
    <row r="6" spans="1:16" ht="18.75" customHeight="1">
      <c r="A6" s="1324"/>
      <c r="B6" s="1327"/>
      <c r="C6" s="1330"/>
      <c r="D6" s="1321" t="s">
        <v>125</v>
      </c>
      <c r="E6" s="145"/>
      <c r="F6" s="146"/>
      <c r="G6" s="1321" t="s">
        <v>126</v>
      </c>
      <c r="H6" s="145"/>
      <c r="I6" s="147"/>
      <c r="J6" s="1330"/>
      <c r="K6" s="1321" t="s">
        <v>125</v>
      </c>
      <c r="L6" s="145"/>
      <c r="M6" s="146"/>
      <c r="N6" s="1321" t="s">
        <v>126</v>
      </c>
      <c r="O6" s="145"/>
      <c r="P6" s="147"/>
    </row>
    <row r="7" spans="1:16" ht="18.75" customHeight="1" thickBot="1">
      <c r="A7" s="1325"/>
      <c r="B7" s="1328"/>
      <c r="C7" s="1331"/>
      <c r="D7" s="1322"/>
      <c r="E7" s="148" t="s">
        <v>127</v>
      </c>
      <c r="F7" s="148" t="s">
        <v>128</v>
      </c>
      <c r="G7" s="1322"/>
      <c r="H7" s="148" t="s">
        <v>127</v>
      </c>
      <c r="I7" s="149" t="s">
        <v>128</v>
      </c>
      <c r="J7" s="1331"/>
      <c r="K7" s="1322"/>
      <c r="L7" s="148" t="s">
        <v>127</v>
      </c>
      <c r="M7" s="148" t="s">
        <v>128</v>
      </c>
      <c r="N7" s="1322"/>
      <c r="O7" s="148" t="s">
        <v>127</v>
      </c>
      <c r="P7" s="149" t="s">
        <v>128</v>
      </c>
    </row>
    <row r="8" spans="1:16" ht="18.75" customHeight="1" thickTop="1">
      <c r="A8" s="150"/>
      <c r="B8" s="126"/>
      <c r="C8" s="517" t="s">
        <v>129</v>
      </c>
      <c r="D8" s="176" t="s">
        <v>129</v>
      </c>
      <c r="E8" s="176" t="s">
        <v>129</v>
      </c>
      <c r="F8" s="176" t="s">
        <v>129</v>
      </c>
      <c r="G8" s="176" t="s">
        <v>129</v>
      </c>
      <c r="H8" s="176" t="s">
        <v>129</v>
      </c>
      <c r="I8" s="518" t="s">
        <v>129</v>
      </c>
      <c r="J8" s="517" t="s">
        <v>129</v>
      </c>
      <c r="K8" s="176" t="s">
        <v>129</v>
      </c>
      <c r="L8" s="176" t="s">
        <v>129</v>
      </c>
      <c r="M8" s="176" t="s">
        <v>129</v>
      </c>
      <c r="N8" s="176" t="s">
        <v>129</v>
      </c>
      <c r="O8" s="176" t="s">
        <v>129</v>
      </c>
      <c r="P8" s="518" t="s">
        <v>129</v>
      </c>
    </row>
    <row r="9" spans="1:16" ht="18.75" customHeight="1">
      <c r="A9" s="130" t="s">
        <v>936</v>
      </c>
      <c r="B9" s="153">
        <v>23</v>
      </c>
      <c r="C9" s="154">
        <v>49001</v>
      </c>
      <c r="D9" s="155">
        <v>48441</v>
      </c>
      <c r="E9" s="155">
        <v>48415</v>
      </c>
      <c r="F9" s="155">
        <v>26</v>
      </c>
      <c r="G9" s="155">
        <v>560</v>
      </c>
      <c r="H9" s="155">
        <v>525</v>
      </c>
      <c r="I9" s="178">
        <v>35</v>
      </c>
      <c r="J9" s="154">
        <v>54907</v>
      </c>
      <c r="K9" s="155">
        <v>54078</v>
      </c>
      <c r="L9" s="155">
        <v>54051</v>
      </c>
      <c r="M9" s="154">
        <v>27</v>
      </c>
      <c r="N9" s="155">
        <v>829</v>
      </c>
      <c r="O9" s="156">
        <v>702</v>
      </c>
      <c r="P9" s="157">
        <v>127</v>
      </c>
    </row>
    <row r="10" spans="1:16" ht="18.75" customHeight="1">
      <c r="A10" s="130" t="s">
        <v>937</v>
      </c>
      <c r="B10" s="153">
        <v>0</v>
      </c>
      <c r="C10" s="154">
        <v>0</v>
      </c>
      <c r="D10" s="155">
        <v>0</v>
      </c>
      <c r="E10" s="155">
        <v>0</v>
      </c>
      <c r="F10" s="155">
        <v>0</v>
      </c>
      <c r="G10" s="155">
        <v>0</v>
      </c>
      <c r="H10" s="155">
        <v>0</v>
      </c>
      <c r="I10" s="178">
        <v>0</v>
      </c>
      <c r="J10" s="154">
        <v>0</v>
      </c>
      <c r="K10" s="155">
        <v>0</v>
      </c>
      <c r="L10" s="155">
        <v>0</v>
      </c>
      <c r="M10" s="154">
        <v>0</v>
      </c>
      <c r="N10" s="155">
        <v>0</v>
      </c>
      <c r="O10" s="156">
        <v>0</v>
      </c>
      <c r="P10" s="157">
        <v>0</v>
      </c>
    </row>
    <row r="11" spans="1:16" ht="18.75" customHeight="1">
      <c r="A11" s="130" t="s">
        <v>938</v>
      </c>
      <c r="B11" s="153">
        <v>0</v>
      </c>
      <c r="C11" s="154">
        <v>0</v>
      </c>
      <c r="D11" s="155">
        <v>0</v>
      </c>
      <c r="E11" s="155">
        <v>0</v>
      </c>
      <c r="F11" s="155">
        <v>0</v>
      </c>
      <c r="G11" s="155">
        <v>0</v>
      </c>
      <c r="H11" s="155">
        <v>0</v>
      </c>
      <c r="I11" s="178">
        <v>0</v>
      </c>
      <c r="J11" s="154">
        <v>0</v>
      </c>
      <c r="K11" s="155">
        <v>0</v>
      </c>
      <c r="L11" s="155">
        <v>0</v>
      </c>
      <c r="M11" s="154">
        <v>0</v>
      </c>
      <c r="N11" s="155">
        <v>0</v>
      </c>
      <c r="O11" s="156">
        <v>0</v>
      </c>
      <c r="P11" s="157">
        <v>0</v>
      </c>
    </row>
    <row r="12" spans="1:16" ht="18.75" customHeight="1">
      <c r="A12" s="130" t="s">
        <v>939</v>
      </c>
      <c r="B12" s="153">
        <v>0</v>
      </c>
      <c r="C12" s="154">
        <v>0</v>
      </c>
      <c r="D12" s="155">
        <v>0</v>
      </c>
      <c r="E12" s="155">
        <v>0</v>
      </c>
      <c r="F12" s="155">
        <v>0</v>
      </c>
      <c r="G12" s="155">
        <v>0</v>
      </c>
      <c r="H12" s="155">
        <v>0</v>
      </c>
      <c r="I12" s="178">
        <v>0</v>
      </c>
      <c r="J12" s="154">
        <v>0</v>
      </c>
      <c r="K12" s="155">
        <v>0</v>
      </c>
      <c r="L12" s="155">
        <v>0</v>
      </c>
      <c r="M12" s="154">
        <v>0</v>
      </c>
      <c r="N12" s="155">
        <v>0</v>
      </c>
      <c r="O12" s="156">
        <v>0</v>
      </c>
      <c r="P12" s="157">
        <v>0</v>
      </c>
    </row>
    <row r="13" spans="1:16" ht="18.75" customHeight="1">
      <c r="A13" s="130" t="s">
        <v>940</v>
      </c>
      <c r="B13" s="153">
        <v>0</v>
      </c>
      <c r="C13" s="154">
        <v>0</v>
      </c>
      <c r="D13" s="155">
        <v>0</v>
      </c>
      <c r="E13" s="155">
        <v>0</v>
      </c>
      <c r="F13" s="155">
        <v>0</v>
      </c>
      <c r="G13" s="155">
        <v>0</v>
      </c>
      <c r="H13" s="155">
        <v>0</v>
      </c>
      <c r="I13" s="178">
        <v>0</v>
      </c>
      <c r="J13" s="154">
        <v>0</v>
      </c>
      <c r="K13" s="155">
        <v>0</v>
      </c>
      <c r="L13" s="155">
        <v>0</v>
      </c>
      <c r="M13" s="154">
        <v>0</v>
      </c>
      <c r="N13" s="155">
        <v>0</v>
      </c>
      <c r="O13" s="156">
        <v>0</v>
      </c>
      <c r="P13" s="157">
        <v>0</v>
      </c>
    </row>
    <row r="14" spans="1:16" ht="18.75" customHeight="1">
      <c r="A14" s="130" t="s">
        <v>941</v>
      </c>
      <c r="B14" s="153">
        <v>0</v>
      </c>
      <c r="C14" s="154">
        <v>0</v>
      </c>
      <c r="D14" s="155">
        <v>0</v>
      </c>
      <c r="E14" s="155">
        <v>0</v>
      </c>
      <c r="F14" s="155">
        <v>0</v>
      </c>
      <c r="G14" s="155">
        <v>0</v>
      </c>
      <c r="H14" s="155">
        <v>0</v>
      </c>
      <c r="I14" s="178">
        <v>0</v>
      </c>
      <c r="J14" s="154">
        <v>0</v>
      </c>
      <c r="K14" s="155">
        <v>0</v>
      </c>
      <c r="L14" s="155">
        <v>0</v>
      </c>
      <c r="M14" s="154">
        <v>0</v>
      </c>
      <c r="N14" s="155">
        <v>0</v>
      </c>
      <c r="O14" s="156">
        <v>0</v>
      </c>
      <c r="P14" s="157">
        <v>0</v>
      </c>
    </row>
    <row r="15" spans="1:16" ht="18.75" customHeight="1">
      <c r="A15" s="130" t="s">
        <v>942</v>
      </c>
      <c r="B15" s="153">
        <v>4</v>
      </c>
      <c r="C15" s="154">
        <v>1976</v>
      </c>
      <c r="D15" s="155">
        <v>1928</v>
      </c>
      <c r="E15" s="155">
        <v>1928</v>
      </c>
      <c r="F15" s="155">
        <v>0</v>
      </c>
      <c r="G15" s="155">
        <v>48</v>
      </c>
      <c r="H15" s="155">
        <v>44</v>
      </c>
      <c r="I15" s="178">
        <v>4</v>
      </c>
      <c r="J15" s="154">
        <v>2144</v>
      </c>
      <c r="K15" s="155">
        <v>2092</v>
      </c>
      <c r="L15" s="155">
        <v>2092</v>
      </c>
      <c r="M15" s="154">
        <v>0</v>
      </c>
      <c r="N15" s="155">
        <v>52</v>
      </c>
      <c r="O15" s="156">
        <v>47</v>
      </c>
      <c r="P15" s="157">
        <v>5</v>
      </c>
    </row>
    <row r="16" spans="1:16" ht="18.75" customHeight="1">
      <c r="A16" s="130" t="s">
        <v>943</v>
      </c>
      <c r="B16" s="153">
        <v>0</v>
      </c>
      <c r="C16" s="154">
        <v>0</v>
      </c>
      <c r="D16" s="155">
        <v>0</v>
      </c>
      <c r="E16" s="155">
        <v>0</v>
      </c>
      <c r="F16" s="155">
        <v>0</v>
      </c>
      <c r="G16" s="155">
        <v>0</v>
      </c>
      <c r="H16" s="155">
        <v>0</v>
      </c>
      <c r="I16" s="178">
        <v>0</v>
      </c>
      <c r="J16" s="154">
        <v>0</v>
      </c>
      <c r="K16" s="155">
        <v>0</v>
      </c>
      <c r="L16" s="155">
        <v>0</v>
      </c>
      <c r="M16" s="154">
        <v>0</v>
      </c>
      <c r="N16" s="155">
        <v>0</v>
      </c>
      <c r="O16" s="156">
        <v>0</v>
      </c>
      <c r="P16" s="157">
        <v>0</v>
      </c>
    </row>
    <row r="17" spans="1:16" ht="18.75" customHeight="1">
      <c r="A17" s="130" t="s">
        <v>944</v>
      </c>
      <c r="B17" s="153">
        <v>2</v>
      </c>
      <c r="C17" s="154">
        <v>6480</v>
      </c>
      <c r="D17" s="155">
        <v>6341</v>
      </c>
      <c r="E17" s="155">
        <v>6325</v>
      </c>
      <c r="F17" s="155">
        <v>16</v>
      </c>
      <c r="G17" s="155">
        <v>139</v>
      </c>
      <c r="H17" s="155">
        <v>83</v>
      </c>
      <c r="I17" s="178">
        <v>56</v>
      </c>
      <c r="J17" s="154">
        <v>6521</v>
      </c>
      <c r="K17" s="155">
        <v>6370</v>
      </c>
      <c r="L17" s="155">
        <v>6354</v>
      </c>
      <c r="M17" s="154">
        <v>16</v>
      </c>
      <c r="N17" s="155">
        <v>151</v>
      </c>
      <c r="O17" s="156">
        <v>90</v>
      </c>
      <c r="P17" s="157">
        <v>61</v>
      </c>
    </row>
    <row r="18" spans="1:16" ht="18.75" customHeight="1">
      <c r="A18" s="130" t="s">
        <v>203</v>
      </c>
      <c r="B18" s="153">
        <v>4</v>
      </c>
      <c r="C18" s="154">
        <v>60194</v>
      </c>
      <c r="D18" s="155">
        <v>59594</v>
      </c>
      <c r="E18" s="155">
        <v>59554</v>
      </c>
      <c r="F18" s="155">
        <v>40</v>
      </c>
      <c r="G18" s="155">
        <v>600</v>
      </c>
      <c r="H18" s="155">
        <v>545</v>
      </c>
      <c r="I18" s="178">
        <v>55</v>
      </c>
      <c r="J18" s="154">
        <v>75043</v>
      </c>
      <c r="K18" s="155">
        <v>74221</v>
      </c>
      <c r="L18" s="155">
        <v>74173</v>
      </c>
      <c r="M18" s="154">
        <v>48</v>
      </c>
      <c r="N18" s="155">
        <v>822</v>
      </c>
      <c r="O18" s="156">
        <v>717</v>
      </c>
      <c r="P18" s="157">
        <v>105</v>
      </c>
    </row>
    <row r="19" spans="1:16" ht="18.75" customHeight="1">
      <c r="A19" s="130" t="s">
        <v>945</v>
      </c>
      <c r="B19" s="153">
        <v>0</v>
      </c>
      <c r="C19" s="154">
        <v>0</v>
      </c>
      <c r="D19" s="155">
        <v>0</v>
      </c>
      <c r="E19" s="155">
        <v>0</v>
      </c>
      <c r="F19" s="155">
        <v>0</v>
      </c>
      <c r="G19" s="155">
        <v>0</v>
      </c>
      <c r="H19" s="155">
        <v>0</v>
      </c>
      <c r="I19" s="178">
        <v>0</v>
      </c>
      <c r="J19" s="154">
        <v>0</v>
      </c>
      <c r="K19" s="155">
        <v>0</v>
      </c>
      <c r="L19" s="155">
        <v>0</v>
      </c>
      <c r="M19" s="154">
        <v>0</v>
      </c>
      <c r="N19" s="155">
        <v>0</v>
      </c>
      <c r="O19" s="156">
        <v>0</v>
      </c>
      <c r="P19" s="157">
        <v>0</v>
      </c>
    </row>
    <row r="20" spans="1:16" ht="18.75" customHeight="1" thickBot="1">
      <c r="A20" s="133" t="s">
        <v>1285</v>
      </c>
      <c r="B20" s="158">
        <v>1</v>
      </c>
      <c r="C20" s="159">
        <v>887</v>
      </c>
      <c r="D20" s="160">
        <v>847</v>
      </c>
      <c r="E20" s="160">
        <v>846</v>
      </c>
      <c r="F20" s="160">
        <v>1</v>
      </c>
      <c r="G20" s="160">
        <v>40</v>
      </c>
      <c r="H20" s="160">
        <v>25</v>
      </c>
      <c r="I20" s="180">
        <v>15</v>
      </c>
      <c r="J20" s="159">
        <v>887</v>
      </c>
      <c r="K20" s="160">
        <v>847</v>
      </c>
      <c r="L20" s="160">
        <v>846</v>
      </c>
      <c r="M20" s="159">
        <v>1</v>
      </c>
      <c r="N20" s="160">
        <v>40</v>
      </c>
      <c r="O20" s="161">
        <v>25</v>
      </c>
      <c r="P20" s="162">
        <v>15</v>
      </c>
    </row>
    <row r="21" spans="1:16" ht="18.75" customHeight="1">
      <c r="A21" s="84" t="s">
        <v>411</v>
      </c>
      <c r="B21" s="29"/>
      <c r="C21" s="29"/>
      <c r="D21" s="29"/>
      <c r="E21" s="29"/>
      <c r="F21" s="29"/>
      <c r="G21" s="29"/>
      <c r="H21" s="519"/>
      <c r="I21" s="519"/>
      <c r="J21" s="29"/>
      <c r="K21" s="29"/>
      <c r="L21" s="29"/>
      <c r="M21" s="29"/>
      <c r="N21" s="29"/>
      <c r="O21" s="519"/>
      <c r="P21" s="519"/>
    </row>
    <row r="22" spans="1:16" ht="18.75" customHeight="1">
      <c r="A22" s="84" t="s">
        <v>412</v>
      </c>
      <c r="B22" s="29"/>
      <c r="C22" s="29"/>
      <c r="D22" s="29"/>
      <c r="E22" s="29"/>
      <c r="F22" s="29"/>
      <c r="G22" s="29"/>
      <c r="H22" s="519"/>
      <c r="I22" s="519"/>
      <c r="J22" s="29"/>
      <c r="K22" s="29"/>
      <c r="L22" s="29"/>
      <c r="M22" s="29"/>
      <c r="N22" s="29"/>
      <c r="O22" s="519"/>
      <c r="P22" s="519"/>
    </row>
    <row r="23" spans="1:16" ht="18.75" customHeight="1">
      <c r="A23" s="84" t="s">
        <v>456</v>
      </c>
      <c r="B23" s="29"/>
      <c r="C23" s="29"/>
      <c r="D23" s="29"/>
      <c r="E23" s="29"/>
      <c r="F23" s="29"/>
      <c r="G23" s="29"/>
      <c r="H23" s="519"/>
      <c r="I23" s="519"/>
      <c r="J23" s="29"/>
      <c r="K23" s="29"/>
      <c r="L23" s="29"/>
      <c r="M23" s="29"/>
      <c r="N23" s="29"/>
      <c r="O23" s="519"/>
      <c r="P23" s="519"/>
    </row>
    <row r="24" spans="1:16" ht="18.75" customHeight="1">
      <c r="A24" s="164"/>
      <c r="B24" s="164"/>
      <c r="C24" s="164"/>
      <c r="D24" s="164"/>
      <c r="E24" s="164"/>
      <c r="F24" s="164"/>
      <c r="G24" s="164"/>
      <c r="H24" s="165"/>
      <c r="I24" s="165"/>
      <c r="J24" s="164"/>
      <c r="K24" s="164"/>
      <c r="L24" s="164"/>
      <c r="M24" s="164"/>
      <c r="N24" s="164"/>
      <c r="O24" s="165"/>
      <c r="P24" s="165"/>
    </row>
    <row r="25" spans="1:16" ht="18.75" customHeight="1">
      <c r="A25" s="164"/>
      <c r="B25" s="164"/>
      <c r="C25" s="164"/>
      <c r="D25" s="164"/>
      <c r="E25" s="164"/>
      <c r="F25" s="164"/>
      <c r="G25" s="164"/>
      <c r="H25" s="165"/>
      <c r="I25" s="165"/>
      <c r="J25" s="164"/>
      <c r="K25" s="164"/>
      <c r="L25" s="164"/>
      <c r="M25" s="164"/>
      <c r="N25" s="164"/>
      <c r="O25" s="165"/>
      <c r="P25" s="165"/>
    </row>
    <row r="26" spans="1:16" ht="18.75" customHeight="1">
      <c r="A26" s="164"/>
      <c r="B26" s="164"/>
      <c r="C26" s="164"/>
      <c r="D26" s="164"/>
      <c r="E26" s="164"/>
      <c r="F26" s="164"/>
      <c r="G26" s="164"/>
      <c r="H26" s="165"/>
      <c r="I26" s="165"/>
      <c r="J26" s="164"/>
      <c r="K26" s="164"/>
      <c r="L26" s="164"/>
      <c r="M26" s="164"/>
      <c r="N26" s="164"/>
      <c r="O26" s="165"/>
      <c r="P26" s="165"/>
    </row>
    <row r="27" spans="1:16" ht="18.75" customHeight="1">
      <c r="A27" s="164"/>
      <c r="B27" s="164"/>
      <c r="C27" s="164"/>
      <c r="D27" s="164"/>
      <c r="E27" s="164"/>
      <c r="F27" s="164"/>
      <c r="G27" s="164"/>
      <c r="H27" s="165"/>
      <c r="I27" s="165"/>
      <c r="J27" s="164"/>
      <c r="K27" s="164"/>
      <c r="L27" s="164"/>
      <c r="M27" s="164"/>
      <c r="N27" s="164"/>
      <c r="O27" s="165"/>
      <c r="P27" s="165"/>
    </row>
    <row r="28" spans="1:16" ht="18.75" customHeight="1">
      <c r="A28" s="164"/>
      <c r="B28" s="164"/>
      <c r="C28" s="164"/>
      <c r="D28" s="164"/>
      <c r="E28" s="164"/>
      <c r="F28" s="164"/>
      <c r="G28" s="164"/>
      <c r="H28" s="165"/>
      <c r="I28" s="165"/>
      <c r="J28" s="164"/>
      <c r="K28" s="164"/>
      <c r="L28" s="164"/>
      <c r="M28" s="164"/>
      <c r="N28" s="164"/>
      <c r="O28" s="165"/>
      <c r="P28" s="165"/>
    </row>
    <row r="29" spans="1:16" ht="18.75" customHeight="1" thickBot="1">
      <c r="A29" s="2" t="s">
        <v>979</v>
      </c>
      <c r="B29" s="164"/>
      <c r="C29" s="164"/>
      <c r="D29" s="164"/>
      <c r="E29" s="164"/>
      <c r="F29" s="164"/>
      <c r="G29" s="164"/>
      <c r="H29" s="165"/>
      <c r="I29" s="165"/>
      <c r="J29" s="164"/>
      <c r="K29" s="164"/>
      <c r="L29" s="164"/>
      <c r="M29" s="164"/>
      <c r="N29" s="164"/>
      <c r="O29" s="165"/>
      <c r="P29" s="165"/>
    </row>
    <row r="30" spans="1:16" ht="18.75" customHeight="1">
      <c r="A30" s="1323" t="s">
        <v>453</v>
      </c>
      <c r="B30" s="1326" t="s">
        <v>108</v>
      </c>
      <c r="C30" s="1329"/>
      <c r="D30" s="1332" t="s">
        <v>409</v>
      </c>
      <c r="E30" s="1333"/>
      <c r="F30" s="1333"/>
      <c r="G30" s="1333"/>
      <c r="H30" s="1333"/>
      <c r="I30" s="1334"/>
      <c r="J30" s="1329"/>
      <c r="K30" s="1332" t="s">
        <v>410</v>
      </c>
      <c r="L30" s="1333"/>
      <c r="M30" s="1333"/>
      <c r="N30" s="1333"/>
      <c r="O30" s="1333"/>
      <c r="P30" s="1334"/>
    </row>
    <row r="31" spans="1:16" ht="18.75" customHeight="1">
      <c r="A31" s="1324"/>
      <c r="B31" s="1327"/>
      <c r="C31" s="1330"/>
      <c r="D31" s="1321" t="s">
        <v>125</v>
      </c>
      <c r="E31" s="145"/>
      <c r="F31" s="146"/>
      <c r="G31" s="1321" t="s">
        <v>126</v>
      </c>
      <c r="H31" s="145"/>
      <c r="I31" s="147"/>
      <c r="J31" s="1330"/>
      <c r="K31" s="1321" t="s">
        <v>125</v>
      </c>
      <c r="L31" s="145"/>
      <c r="M31" s="146"/>
      <c r="N31" s="1321" t="s">
        <v>126</v>
      </c>
      <c r="O31" s="145"/>
      <c r="P31" s="147"/>
    </row>
    <row r="32" spans="1:16" ht="18.75" customHeight="1" thickBot="1">
      <c r="A32" s="1325"/>
      <c r="B32" s="1328"/>
      <c r="C32" s="1331"/>
      <c r="D32" s="1322"/>
      <c r="E32" s="148" t="s">
        <v>127</v>
      </c>
      <c r="F32" s="148" t="s">
        <v>128</v>
      </c>
      <c r="G32" s="1322"/>
      <c r="H32" s="148" t="s">
        <v>127</v>
      </c>
      <c r="I32" s="149" t="s">
        <v>128</v>
      </c>
      <c r="J32" s="1331"/>
      <c r="K32" s="1322"/>
      <c r="L32" s="148" t="s">
        <v>127</v>
      </c>
      <c r="M32" s="148" t="s">
        <v>128</v>
      </c>
      <c r="N32" s="1322"/>
      <c r="O32" s="148" t="s">
        <v>127</v>
      </c>
      <c r="P32" s="149" t="s">
        <v>128</v>
      </c>
    </row>
    <row r="33" spans="1:16" ht="18.75" customHeight="1" thickTop="1">
      <c r="A33" s="150"/>
      <c r="B33" s="126"/>
      <c r="C33" s="517" t="s">
        <v>129</v>
      </c>
      <c r="D33" s="176" t="s">
        <v>129</v>
      </c>
      <c r="E33" s="176" t="s">
        <v>129</v>
      </c>
      <c r="F33" s="176" t="s">
        <v>129</v>
      </c>
      <c r="G33" s="176" t="s">
        <v>129</v>
      </c>
      <c r="H33" s="176" t="s">
        <v>129</v>
      </c>
      <c r="I33" s="518" t="s">
        <v>129</v>
      </c>
      <c r="J33" s="517" t="s">
        <v>129</v>
      </c>
      <c r="K33" s="176" t="s">
        <v>129</v>
      </c>
      <c r="L33" s="176" t="s">
        <v>129</v>
      </c>
      <c r="M33" s="176" t="s">
        <v>129</v>
      </c>
      <c r="N33" s="176" t="s">
        <v>129</v>
      </c>
      <c r="O33" s="176" t="s">
        <v>129</v>
      </c>
      <c r="P33" s="518" t="s">
        <v>129</v>
      </c>
    </row>
    <row r="34" spans="1:16" ht="18.75" customHeight="1">
      <c r="A34" s="140" t="s">
        <v>947</v>
      </c>
      <c r="B34" s="153">
        <v>34</v>
      </c>
      <c r="C34" s="154">
        <v>106086</v>
      </c>
      <c r="D34" s="155">
        <v>104926</v>
      </c>
      <c r="E34" s="155">
        <v>104843</v>
      </c>
      <c r="F34" s="155">
        <v>83</v>
      </c>
      <c r="G34" s="155">
        <v>1160</v>
      </c>
      <c r="H34" s="156">
        <v>1076</v>
      </c>
      <c r="I34" s="157">
        <v>84</v>
      </c>
      <c r="J34" s="154">
        <v>129382</v>
      </c>
      <c r="K34" s="155">
        <v>127565</v>
      </c>
      <c r="L34" s="155">
        <v>127474</v>
      </c>
      <c r="M34" s="155">
        <v>91</v>
      </c>
      <c r="N34" s="155">
        <v>1817</v>
      </c>
      <c r="O34" s="156">
        <v>1511</v>
      </c>
      <c r="P34" s="157">
        <v>306</v>
      </c>
    </row>
    <row r="35" spans="1:16" ht="18.75" customHeight="1">
      <c r="A35" s="140" t="s">
        <v>948</v>
      </c>
      <c r="B35" s="153">
        <v>34</v>
      </c>
      <c r="C35" s="154">
        <v>106086</v>
      </c>
      <c r="D35" s="155">
        <v>104926</v>
      </c>
      <c r="E35" s="155">
        <v>104842</v>
      </c>
      <c r="F35" s="155">
        <v>84</v>
      </c>
      <c r="G35" s="155">
        <v>1160</v>
      </c>
      <c r="H35" s="156">
        <v>1076</v>
      </c>
      <c r="I35" s="157">
        <v>84</v>
      </c>
      <c r="J35" s="154">
        <v>129382</v>
      </c>
      <c r="K35" s="155">
        <v>127565</v>
      </c>
      <c r="L35" s="155">
        <v>127473</v>
      </c>
      <c r="M35" s="155">
        <v>92</v>
      </c>
      <c r="N35" s="155">
        <v>1817</v>
      </c>
      <c r="O35" s="156">
        <v>1511</v>
      </c>
      <c r="P35" s="157">
        <v>306</v>
      </c>
    </row>
    <row r="36" spans="1:16" ht="18.75" customHeight="1">
      <c r="A36" s="140" t="s">
        <v>949</v>
      </c>
      <c r="B36" s="153">
        <v>33</v>
      </c>
      <c r="C36" s="154">
        <v>105359</v>
      </c>
      <c r="D36" s="155">
        <v>104224</v>
      </c>
      <c r="E36" s="155">
        <v>104144</v>
      </c>
      <c r="F36" s="155">
        <v>80</v>
      </c>
      <c r="G36" s="155">
        <v>1135</v>
      </c>
      <c r="H36" s="156">
        <v>1049</v>
      </c>
      <c r="I36" s="157">
        <v>86</v>
      </c>
      <c r="J36" s="154">
        <v>128565</v>
      </c>
      <c r="K36" s="155">
        <v>126801</v>
      </c>
      <c r="L36" s="155">
        <v>126713</v>
      </c>
      <c r="M36" s="155">
        <v>88</v>
      </c>
      <c r="N36" s="155">
        <v>1764</v>
      </c>
      <c r="O36" s="156">
        <v>1469</v>
      </c>
      <c r="P36" s="157">
        <v>295</v>
      </c>
    </row>
    <row r="37" spans="1:16" ht="18.75" customHeight="1">
      <c r="A37" s="140" t="s">
        <v>950</v>
      </c>
      <c r="B37" s="153">
        <v>33</v>
      </c>
      <c r="C37" s="154">
        <v>114034</v>
      </c>
      <c r="D37" s="155">
        <v>112814</v>
      </c>
      <c r="E37" s="155">
        <v>112732</v>
      </c>
      <c r="F37" s="155">
        <v>82</v>
      </c>
      <c r="G37" s="155">
        <v>1220</v>
      </c>
      <c r="H37" s="156">
        <v>1126</v>
      </c>
      <c r="I37" s="157">
        <v>94</v>
      </c>
      <c r="J37" s="154">
        <v>138615</v>
      </c>
      <c r="K37" s="155">
        <v>136761</v>
      </c>
      <c r="L37" s="155">
        <v>136670</v>
      </c>
      <c r="M37" s="155">
        <v>91</v>
      </c>
      <c r="N37" s="155">
        <v>1854</v>
      </c>
      <c r="O37" s="156">
        <v>1556</v>
      </c>
      <c r="P37" s="157">
        <v>298</v>
      </c>
    </row>
    <row r="38" spans="1:16" ht="18.75" customHeight="1">
      <c r="A38" s="140" t="s">
        <v>951</v>
      </c>
      <c r="B38" s="153">
        <v>33</v>
      </c>
      <c r="C38" s="154">
        <v>114034</v>
      </c>
      <c r="D38" s="155">
        <v>112814</v>
      </c>
      <c r="E38" s="155">
        <v>112728</v>
      </c>
      <c r="F38" s="155">
        <v>86</v>
      </c>
      <c r="G38" s="155">
        <v>1220</v>
      </c>
      <c r="H38" s="156">
        <v>1126</v>
      </c>
      <c r="I38" s="157">
        <v>94</v>
      </c>
      <c r="J38" s="154">
        <v>138615</v>
      </c>
      <c r="K38" s="155">
        <v>136761</v>
      </c>
      <c r="L38" s="155">
        <v>136666</v>
      </c>
      <c r="M38" s="155">
        <v>95</v>
      </c>
      <c r="N38" s="155">
        <v>1854</v>
      </c>
      <c r="O38" s="156">
        <v>1556</v>
      </c>
      <c r="P38" s="157">
        <v>298</v>
      </c>
    </row>
    <row r="39" spans="1:16" ht="18.75" customHeight="1" thickBot="1">
      <c r="A39" s="141" t="s">
        <v>1286</v>
      </c>
      <c r="B39" s="158">
        <v>34</v>
      </c>
      <c r="C39" s="159">
        <v>114780</v>
      </c>
      <c r="D39" s="160">
        <v>113547</v>
      </c>
      <c r="E39" s="160">
        <v>113458</v>
      </c>
      <c r="F39" s="160">
        <v>89</v>
      </c>
      <c r="G39" s="160">
        <v>1233</v>
      </c>
      <c r="H39" s="161">
        <v>1137</v>
      </c>
      <c r="I39" s="162">
        <v>96</v>
      </c>
      <c r="J39" s="159">
        <v>139502</v>
      </c>
      <c r="K39" s="160">
        <v>137608</v>
      </c>
      <c r="L39" s="160">
        <v>137509</v>
      </c>
      <c r="M39" s="160">
        <v>99</v>
      </c>
      <c r="N39" s="160">
        <v>1894</v>
      </c>
      <c r="O39" s="161">
        <v>1581</v>
      </c>
      <c r="P39" s="162">
        <v>313</v>
      </c>
    </row>
    <row r="40" spans="1:16" s="29" customFormat="1" ht="18.75" customHeight="1">
      <c r="A40" s="84" t="s">
        <v>980</v>
      </c>
      <c r="H40" s="519"/>
      <c r="I40" s="519"/>
      <c r="O40" s="519"/>
      <c r="P40" s="519"/>
    </row>
    <row r="41" spans="1:16" s="29" customFormat="1" ht="18.75" customHeight="1">
      <c r="A41" s="84" t="s">
        <v>956</v>
      </c>
      <c r="H41" s="519"/>
      <c r="I41" s="519"/>
      <c r="O41" s="519"/>
      <c r="P41" s="519"/>
    </row>
    <row r="42" spans="1:16" s="29" customFormat="1" ht="18.75" customHeight="1">
      <c r="A42" s="84" t="s">
        <v>957</v>
      </c>
      <c r="H42" s="519"/>
      <c r="I42" s="519"/>
      <c r="O42" s="519"/>
      <c r="P42" s="519"/>
    </row>
    <row r="43" s="29" customFormat="1" ht="18.75" customHeight="1">
      <c r="A43" s="84" t="s">
        <v>981</v>
      </c>
    </row>
    <row r="44" s="29" customFormat="1" ht="18.75" customHeight="1">
      <c r="A44" s="84" t="s">
        <v>982</v>
      </c>
    </row>
    <row r="45" s="29" customFormat="1" ht="18.75" customHeight="1">
      <c r="A45" s="84" t="s">
        <v>960</v>
      </c>
    </row>
    <row r="46" s="29" customFormat="1" ht="18.75" customHeight="1">
      <c r="A46" s="84"/>
    </row>
    <row r="47" s="29" customFormat="1" ht="18.75" customHeight="1">
      <c r="A47" s="84"/>
    </row>
    <row r="48" s="29" customFormat="1" ht="18.75" customHeight="1">
      <c r="A48" s="84"/>
    </row>
    <row r="49" s="29" customFormat="1" ht="18.75" customHeight="1">
      <c r="A49" s="84"/>
    </row>
  </sheetData>
  <sheetProtection/>
  <mergeCells count="22">
    <mergeCell ref="D6:D7"/>
    <mergeCell ref="G6:G7"/>
    <mergeCell ref="D31:D32"/>
    <mergeCell ref="G31:G32"/>
    <mergeCell ref="A1:P1"/>
    <mergeCell ref="A2:P2"/>
    <mergeCell ref="A5:A7"/>
    <mergeCell ref="B5:B7"/>
    <mergeCell ref="C5:C7"/>
    <mergeCell ref="D5:I5"/>
    <mergeCell ref="J5:J7"/>
    <mergeCell ref="K5:P5"/>
    <mergeCell ref="K31:K32"/>
    <mergeCell ref="N31:N32"/>
    <mergeCell ref="K6:K7"/>
    <mergeCell ref="N6:N7"/>
    <mergeCell ref="A30:A32"/>
    <mergeCell ref="B30:B32"/>
    <mergeCell ref="C30:C32"/>
    <mergeCell ref="D30:I30"/>
    <mergeCell ref="J30:J32"/>
    <mergeCell ref="K30:P30"/>
  </mergeCells>
  <printOptions/>
  <pageMargins left="0.7874015748031497" right="0.31496062992125984" top="0.5118110236220472" bottom="0.5118110236220472" header="0.5118110236220472" footer="0.5118110236220472"/>
  <pageSetup fitToHeight="1" fitToWidth="1" horizontalDpi="600" verticalDpi="600" orientation="landscape" paperSize="9" scale="48" r:id="rId1"/>
</worksheet>
</file>

<file path=xl/worksheets/sheet37.xml><?xml version="1.0" encoding="utf-8"?>
<worksheet xmlns="http://schemas.openxmlformats.org/spreadsheetml/2006/main" xmlns:r="http://schemas.openxmlformats.org/officeDocument/2006/relationships">
  <sheetPr>
    <pageSetUpPr fitToPage="1"/>
  </sheetPr>
  <dimension ref="A1:P48"/>
  <sheetViews>
    <sheetView view="pageBreakPreview" zoomScaleNormal="90" zoomScaleSheetLayoutView="100" zoomScalePageLayoutView="0" workbookViewId="0" topLeftCell="A1">
      <selection activeCell="A1" sqref="A1:P1"/>
    </sheetView>
  </sheetViews>
  <sheetFormatPr defaultColWidth="15.625" defaultRowHeight="13.5"/>
  <cols>
    <col min="1" max="1" width="23.50390625" style="0" customWidth="1"/>
    <col min="2" max="2" width="15.625" style="0" customWidth="1"/>
    <col min="3" max="9" width="18.50390625" style="0" customWidth="1"/>
    <col min="10" max="16" width="15.625" style="0" customWidth="1"/>
  </cols>
  <sheetData>
    <row r="1" spans="1:16" ht="18.75" customHeight="1">
      <c r="A1" s="1335" t="s">
        <v>457</v>
      </c>
      <c r="B1" s="1335"/>
      <c r="C1" s="1335"/>
      <c r="D1" s="1335"/>
      <c r="E1" s="1335"/>
      <c r="F1" s="1335"/>
      <c r="G1" s="1335"/>
      <c r="H1" s="1335"/>
      <c r="I1" s="1335"/>
      <c r="J1" s="1335"/>
      <c r="K1" s="1335"/>
      <c r="L1" s="1335"/>
      <c r="M1" s="1335"/>
      <c r="N1" s="1335"/>
      <c r="O1" s="1335"/>
      <c r="P1" s="1335"/>
    </row>
    <row r="2" spans="1:16" ht="18.75" customHeight="1">
      <c r="A2" s="1336" t="s">
        <v>458</v>
      </c>
      <c r="B2" s="1336"/>
      <c r="C2" s="1336"/>
      <c r="D2" s="1336"/>
      <c r="E2" s="1336"/>
      <c r="F2" s="1336"/>
      <c r="G2" s="1336"/>
      <c r="H2" s="1336"/>
      <c r="I2" s="1336"/>
      <c r="J2" s="1336"/>
      <c r="K2" s="1336"/>
      <c r="L2" s="1336"/>
      <c r="M2" s="1336"/>
      <c r="N2" s="1336"/>
      <c r="O2" s="1336"/>
      <c r="P2" s="1336"/>
    </row>
    <row r="3" spans="1:16" ht="18.75" customHeight="1">
      <c r="A3" s="144"/>
      <c r="B3" s="144"/>
      <c r="C3" s="144"/>
      <c r="D3" s="144"/>
      <c r="E3" s="144"/>
      <c r="F3" s="144"/>
      <c r="G3" s="144"/>
      <c r="H3" s="144"/>
      <c r="I3" s="144"/>
      <c r="J3" s="144"/>
      <c r="K3" s="144"/>
      <c r="L3" s="144"/>
      <c r="M3" s="144"/>
      <c r="N3" s="144"/>
      <c r="O3" s="144"/>
      <c r="P3" s="144"/>
    </row>
    <row r="4" spans="1:16" ht="18.75" customHeight="1" thickBot="1">
      <c r="A4" s="166" t="s">
        <v>459</v>
      </c>
      <c r="B4" s="2"/>
      <c r="C4" s="2"/>
      <c r="D4" s="2"/>
      <c r="E4" s="2"/>
      <c r="F4" s="2"/>
      <c r="G4" s="2"/>
      <c r="H4" s="2"/>
      <c r="I4" s="2"/>
      <c r="J4" s="2"/>
      <c r="K4" s="2"/>
      <c r="L4" s="2"/>
      <c r="M4" s="2"/>
      <c r="N4" s="2"/>
      <c r="O4" s="2"/>
      <c r="P4" s="2"/>
    </row>
    <row r="5" spans="1:16" ht="18.75" customHeight="1">
      <c r="A5" s="1323" t="s">
        <v>453</v>
      </c>
      <c r="B5" s="1326" t="s">
        <v>108</v>
      </c>
      <c r="C5" s="1329"/>
      <c r="D5" s="1332" t="s">
        <v>267</v>
      </c>
      <c r="E5" s="1333"/>
      <c r="F5" s="1333"/>
      <c r="G5" s="1333"/>
      <c r="H5" s="1333"/>
      <c r="I5" s="1334"/>
      <c r="J5" s="1329"/>
      <c r="K5" s="1332" t="s">
        <v>136</v>
      </c>
      <c r="L5" s="1333"/>
      <c r="M5" s="1333"/>
      <c r="N5" s="1333"/>
      <c r="O5" s="1333"/>
      <c r="P5" s="1334"/>
    </row>
    <row r="6" spans="1:16" ht="18.75" customHeight="1">
      <c r="A6" s="1324"/>
      <c r="B6" s="1327"/>
      <c r="C6" s="1330"/>
      <c r="D6" s="1321" t="s">
        <v>125</v>
      </c>
      <c r="E6" s="145"/>
      <c r="F6" s="146"/>
      <c r="G6" s="1321" t="s">
        <v>126</v>
      </c>
      <c r="H6" s="145"/>
      <c r="I6" s="147"/>
      <c r="J6" s="1330"/>
      <c r="K6" s="1321" t="s">
        <v>125</v>
      </c>
      <c r="L6" s="145"/>
      <c r="M6" s="146"/>
      <c r="N6" s="1321" t="s">
        <v>126</v>
      </c>
      <c r="O6" s="145"/>
      <c r="P6" s="147"/>
    </row>
    <row r="7" spans="1:16" ht="18.75" customHeight="1" thickBot="1">
      <c r="A7" s="1325"/>
      <c r="B7" s="1328"/>
      <c r="C7" s="1331"/>
      <c r="D7" s="1322"/>
      <c r="E7" s="148" t="s">
        <v>127</v>
      </c>
      <c r="F7" s="148" t="s">
        <v>128</v>
      </c>
      <c r="G7" s="1322"/>
      <c r="H7" s="148" t="s">
        <v>127</v>
      </c>
      <c r="I7" s="149" t="s">
        <v>128</v>
      </c>
      <c r="J7" s="1331"/>
      <c r="K7" s="1322"/>
      <c r="L7" s="148" t="s">
        <v>127</v>
      </c>
      <c r="M7" s="148" t="s">
        <v>128</v>
      </c>
      <c r="N7" s="1322"/>
      <c r="O7" s="148" t="s">
        <v>127</v>
      </c>
      <c r="P7" s="149" t="s">
        <v>128</v>
      </c>
    </row>
    <row r="8" spans="1:16" ht="18.75" customHeight="1" thickTop="1">
      <c r="A8" s="150"/>
      <c r="B8" s="126"/>
      <c r="C8" s="127" t="s">
        <v>417</v>
      </c>
      <c r="D8" s="152" t="s">
        <v>417</v>
      </c>
      <c r="E8" s="152" t="s">
        <v>417</v>
      </c>
      <c r="F8" s="152" t="s">
        <v>417</v>
      </c>
      <c r="G8" s="152" t="s">
        <v>417</v>
      </c>
      <c r="H8" s="152" t="s">
        <v>417</v>
      </c>
      <c r="I8" s="151" t="s">
        <v>417</v>
      </c>
      <c r="J8" s="167" t="s">
        <v>97</v>
      </c>
      <c r="K8" s="168" t="s">
        <v>97</v>
      </c>
      <c r="L8" s="168" t="s">
        <v>97</v>
      </c>
      <c r="M8" s="168" t="s">
        <v>97</v>
      </c>
      <c r="N8" s="168" t="s">
        <v>97</v>
      </c>
      <c r="O8" s="168" t="s">
        <v>97</v>
      </c>
      <c r="P8" s="169" t="s">
        <v>97</v>
      </c>
    </row>
    <row r="9" spans="1:16" ht="18.75" customHeight="1">
      <c r="A9" s="130" t="s">
        <v>936</v>
      </c>
      <c r="B9" s="153">
        <v>23</v>
      </c>
      <c r="C9" s="154">
        <v>81350</v>
      </c>
      <c r="D9" s="155">
        <v>31376</v>
      </c>
      <c r="E9" s="155">
        <v>31320</v>
      </c>
      <c r="F9" s="155">
        <v>55</v>
      </c>
      <c r="G9" s="155">
        <v>49973</v>
      </c>
      <c r="H9" s="155">
        <v>44282</v>
      </c>
      <c r="I9" s="178">
        <v>5691</v>
      </c>
      <c r="J9" s="154">
        <v>171961</v>
      </c>
      <c r="K9" s="155">
        <v>63706</v>
      </c>
      <c r="L9" s="155">
        <v>63593</v>
      </c>
      <c r="M9" s="154">
        <v>113</v>
      </c>
      <c r="N9" s="155">
        <v>108254</v>
      </c>
      <c r="O9" s="156">
        <v>99934</v>
      </c>
      <c r="P9" s="157">
        <v>8319</v>
      </c>
    </row>
    <row r="10" spans="1:16" ht="18.75" customHeight="1">
      <c r="A10" s="130" t="s">
        <v>937</v>
      </c>
      <c r="B10" s="153">
        <v>0</v>
      </c>
      <c r="C10" s="154">
        <v>0</v>
      </c>
      <c r="D10" s="155">
        <v>0</v>
      </c>
      <c r="E10" s="155">
        <v>0</v>
      </c>
      <c r="F10" s="155">
        <v>0</v>
      </c>
      <c r="G10" s="155">
        <v>0</v>
      </c>
      <c r="H10" s="155">
        <v>0</v>
      </c>
      <c r="I10" s="178">
        <v>0</v>
      </c>
      <c r="J10" s="154">
        <v>0</v>
      </c>
      <c r="K10" s="155">
        <v>0</v>
      </c>
      <c r="L10" s="155">
        <v>0</v>
      </c>
      <c r="M10" s="154">
        <v>0</v>
      </c>
      <c r="N10" s="155">
        <v>0</v>
      </c>
      <c r="O10" s="156">
        <v>0</v>
      </c>
      <c r="P10" s="157">
        <v>0</v>
      </c>
    </row>
    <row r="11" spans="1:16" ht="18.75" customHeight="1">
      <c r="A11" s="130" t="s">
        <v>938</v>
      </c>
      <c r="B11" s="153">
        <v>0</v>
      </c>
      <c r="C11" s="154">
        <v>0</v>
      </c>
      <c r="D11" s="155">
        <v>0</v>
      </c>
      <c r="E11" s="155">
        <v>0</v>
      </c>
      <c r="F11" s="155">
        <v>0</v>
      </c>
      <c r="G11" s="155">
        <v>0</v>
      </c>
      <c r="H11" s="155">
        <v>0</v>
      </c>
      <c r="I11" s="178">
        <v>0</v>
      </c>
      <c r="J11" s="154">
        <v>0</v>
      </c>
      <c r="K11" s="155">
        <v>0</v>
      </c>
      <c r="L11" s="155">
        <v>0</v>
      </c>
      <c r="M11" s="154">
        <v>0</v>
      </c>
      <c r="N11" s="155">
        <v>0</v>
      </c>
      <c r="O11" s="156">
        <v>0</v>
      </c>
      <c r="P11" s="157">
        <v>0</v>
      </c>
    </row>
    <row r="12" spans="1:16" ht="18.75" customHeight="1">
      <c r="A12" s="130" t="s">
        <v>939</v>
      </c>
      <c r="B12" s="153">
        <v>0</v>
      </c>
      <c r="C12" s="154">
        <v>0</v>
      </c>
      <c r="D12" s="155">
        <v>0</v>
      </c>
      <c r="E12" s="155">
        <v>0</v>
      </c>
      <c r="F12" s="155">
        <v>0</v>
      </c>
      <c r="G12" s="155">
        <v>0</v>
      </c>
      <c r="H12" s="155">
        <v>0</v>
      </c>
      <c r="I12" s="178">
        <v>0</v>
      </c>
      <c r="J12" s="154">
        <v>0</v>
      </c>
      <c r="K12" s="155">
        <v>0</v>
      </c>
      <c r="L12" s="155">
        <v>0</v>
      </c>
      <c r="M12" s="154">
        <v>0</v>
      </c>
      <c r="N12" s="155">
        <v>0</v>
      </c>
      <c r="O12" s="156">
        <v>0</v>
      </c>
      <c r="P12" s="157">
        <v>0</v>
      </c>
    </row>
    <row r="13" spans="1:16" ht="18.75" customHeight="1">
      <c r="A13" s="130" t="s">
        <v>940</v>
      </c>
      <c r="B13" s="153">
        <v>0</v>
      </c>
      <c r="C13" s="154">
        <v>0</v>
      </c>
      <c r="D13" s="155">
        <v>0</v>
      </c>
      <c r="E13" s="155">
        <v>0</v>
      </c>
      <c r="F13" s="155">
        <v>0</v>
      </c>
      <c r="G13" s="155">
        <v>0</v>
      </c>
      <c r="H13" s="155">
        <v>0</v>
      </c>
      <c r="I13" s="178">
        <v>0</v>
      </c>
      <c r="J13" s="154">
        <v>0</v>
      </c>
      <c r="K13" s="155">
        <v>0</v>
      </c>
      <c r="L13" s="155">
        <v>0</v>
      </c>
      <c r="M13" s="154">
        <v>0</v>
      </c>
      <c r="N13" s="155">
        <v>0</v>
      </c>
      <c r="O13" s="156">
        <v>0</v>
      </c>
      <c r="P13" s="157">
        <v>0</v>
      </c>
    </row>
    <row r="14" spans="1:16" ht="18.75" customHeight="1">
      <c r="A14" s="130" t="s">
        <v>941</v>
      </c>
      <c r="B14" s="153">
        <v>0</v>
      </c>
      <c r="C14" s="154">
        <v>0</v>
      </c>
      <c r="D14" s="155">
        <v>0</v>
      </c>
      <c r="E14" s="155">
        <v>0</v>
      </c>
      <c r="F14" s="155">
        <v>0</v>
      </c>
      <c r="G14" s="155">
        <v>0</v>
      </c>
      <c r="H14" s="155">
        <v>0</v>
      </c>
      <c r="I14" s="178">
        <v>0</v>
      </c>
      <c r="J14" s="154">
        <v>0</v>
      </c>
      <c r="K14" s="155">
        <v>0</v>
      </c>
      <c r="L14" s="155">
        <v>0</v>
      </c>
      <c r="M14" s="154">
        <v>0</v>
      </c>
      <c r="N14" s="155">
        <v>0</v>
      </c>
      <c r="O14" s="156">
        <v>0</v>
      </c>
      <c r="P14" s="157">
        <v>0</v>
      </c>
    </row>
    <row r="15" spans="1:16" ht="18.75" customHeight="1">
      <c r="A15" s="130" t="s">
        <v>942</v>
      </c>
      <c r="B15" s="153">
        <v>4</v>
      </c>
      <c r="C15" s="154">
        <v>2400</v>
      </c>
      <c r="D15" s="155">
        <v>650</v>
      </c>
      <c r="E15" s="155">
        <v>650</v>
      </c>
      <c r="F15" s="155">
        <v>0</v>
      </c>
      <c r="G15" s="155">
        <v>1749</v>
      </c>
      <c r="H15" s="155">
        <v>1749</v>
      </c>
      <c r="I15" s="411">
        <v>0</v>
      </c>
      <c r="J15" s="154">
        <v>25405</v>
      </c>
      <c r="K15" s="155">
        <v>6979</v>
      </c>
      <c r="L15" s="155">
        <v>6979</v>
      </c>
      <c r="M15" s="154">
        <v>0</v>
      </c>
      <c r="N15" s="155">
        <v>18425</v>
      </c>
      <c r="O15" s="156">
        <v>18424</v>
      </c>
      <c r="P15" s="520">
        <v>0</v>
      </c>
    </row>
    <row r="16" spans="1:16" ht="18.75" customHeight="1">
      <c r="A16" s="130" t="s">
        <v>943</v>
      </c>
      <c r="B16" s="153">
        <v>0</v>
      </c>
      <c r="C16" s="154">
        <v>0</v>
      </c>
      <c r="D16" s="155">
        <v>0</v>
      </c>
      <c r="E16" s="155">
        <v>0</v>
      </c>
      <c r="F16" s="155">
        <v>0</v>
      </c>
      <c r="G16" s="155">
        <v>0</v>
      </c>
      <c r="H16" s="155">
        <v>0</v>
      </c>
      <c r="I16" s="178">
        <v>0</v>
      </c>
      <c r="J16" s="154">
        <v>0</v>
      </c>
      <c r="K16" s="155">
        <v>0</v>
      </c>
      <c r="L16" s="155">
        <v>0</v>
      </c>
      <c r="M16" s="154">
        <v>0</v>
      </c>
      <c r="N16" s="155">
        <v>0</v>
      </c>
      <c r="O16" s="156">
        <v>0</v>
      </c>
      <c r="P16" s="157">
        <v>0</v>
      </c>
    </row>
    <row r="17" spans="1:16" ht="18.75" customHeight="1">
      <c r="A17" s="130" t="s">
        <v>944</v>
      </c>
      <c r="B17" s="153">
        <v>2</v>
      </c>
      <c r="C17" s="154">
        <v>20347</v>
      </c>
      <c r="D17" s="155">
        <v>11639</v>
      </c>
      <c r="E17" s="155">
        <v>9084</v>
      </c>
      <c r="F17" s="155">
        <v>2555</v>
      </c>
      <c r="G17" s="155">
        <v>8708</v>
      </c>
      <c r="H17" s="155">
        <v>3583</v>
      </c>
      <c r="I17" s="178">
        <v>5124</v>
      </c>
      <c r="J17" s="154">
        <v>18733</v>
      </c>
      <c r="K17" s="155">
        <v>10751</v>
      </c>
      <c r="L17" s="155">
        <v>9221</v>
      </c>
      <c r="M17" s="154">
        <v>1530</v>
      </c>
      <c r="N17" s="155">
        <v>7981</v>
      </c>
      <c r="O17" s="156">
        <v>2549</v>
      </c>
      <c r="P17" s="157">
        <v>5431</v>
      </c>
    </row>
    <row r="18" spans="1:16" ht="18.75" customHeight="1">
      <c r="A18" s="130" t="s">
        <v>203</v>
      </c>
      <c r="B18" s="153">
        <v>4</v>
      </c>
      <c r="C18" s="154">
        <v>37344</v>
      </c>
      <c r="D18" s="155">
        <v>12382</v>
      </c>
      <c r="E18" s="155">
        <v>12369</v>
      </c>
      <c r="F18" s="155">
        <v>12</v>
      </c>
      <c r="G18" s="155">
        <v>24962</v>
      </c>
      <c r="H18" s="155">
        <v>24346</v>
      </c>
      <c r="I18" s="178">
        <v>616</v>
      </c>
      <c r="J18" s="154">
        <v>325205</v>
      </c>
      <c r="K18" s="155">
        <v>101868</v>
      </c>
      <c r="L18" s="155">
        <v>101760</v>
      </c>
      <c r="M18" s="154">
        <v>108</v>
      </c>
      <c r="N18" s="155">
        <v>223336</v>
      </c>
      <c r="O18" s="156">
        <v>219251</v>
      </c>
      <c r="P18" s="157">
        <v>4084</v>
      </c>
    </row>
    <row r="19" spans="1:16" ht="18.75" customHeight="1">
      <c r="A19" s="130" t="s">
        <v>945</v>
      </c>
      <c r="B19" s="153">
        <v>0</v>
      </c>
      <c r="C19" s="154">
        <v>0</v>
      </c>
      <c r="D19" s="155">
        <v>0</v>
      </c>
      <c r="E19" s="155">
        <v>0</v>
      </c>
      <c r="F19" s="155">
        <v>0</v>
      </c>
      <c r="G19" s="155">
        <v>0</v>
      </c>
      <c r="H19" s="155">
        <v>0</v>
      </c>
      <c r="I19" s="178">
        <v>0</v>
      </c>
      <c r="J19" s="154">
        <v>0</v>
      </c>
      <c r="K19" s="155">
        <v>0</v>
      </c>
      <c r="L19" s="155">
        <v>0</v>
      </c>
      <c r="M19" s="154">
        <v>0</v>
      </c>
      <c r="N19" s="155">
        <v>0</v>
      </c>
      <c r="O19" s="156">
        <v>0</v>
      </c>
      <c r="P19" s="157">
        <v>0</v>
      </c>
    </row>
    <row r="20" spans="1:16" ht="18.75" customHeight="1" thickBot="1">
      <c r="A20" s="133" t="s">
        <v>1285</v>
      </c>
      <c r="B20" s="158">
        <v>1</v>
      </c>
      <c r="C20" s="159">
        <v>1201</v>
      </c>
      <c r="D20" s="160">
        <v>924</v>
      </c>
      <c r="E20" s="160">
        <v>735</v>
      </c>
      <c r="F20" s="160">
        <v>189</v>
      </c>
      <c r="G20" s="160">
        <v>276</v>
      </c>
      <c r="H20" s="160">
        <v>53</v>
      </c>
      <c r="I20" s="180">
        <v>223</v>
      </c>
      <c r="J20" s="159">
        <v>642</v>
      </c>
      <c r="K20" s="160">
        <v>494</v>
      </c>
      <c r="L20" s="160">
        <v>393</v>
      </c>
      <c r="M20" s="159">
        <v>101</v>
      </c>
      <c r="N20" s="160">
        <v>148</v>
      </c>
      <c r="O20" s="161">
        <v>28</v>
      </c>
      <c r="P20" s="162">
        <v>119</v>
      </c>
    </row>
    <row r="21" spans="1:16" ht="13.5">
      <c r="A21" s="84" t="s">
        <v>418</v>
      </c>
      <c r="B21" s="29"/>
      <c r="C21" s="29"/>
      <c r="D21" s="29"/>
      <c r="E21" s="29"/>
      <c r="F21" s="29"/>
      <c r="G21" s="29"/>
      <c r="H21" s="29"/>
      <c r="I21" s="29"/>
      <c r="J21" s="29"/>
      <c r="K21" s="29"/>
      <c r="L21" s="29"/>
      <c r="M21" s="29"/>
      <c r="N21" s="29"/>
      <c r="O21" s="29"/>
      <c r="P21" s="29"/>
    </row>
    <row r="22" spans="1:16" ht="13.5">
      <c r="A22" s="84" t="s">
        <v>460</v>
      </c>
      <c r="B22" s="164"/>
      <c r="C22" s="164"/>
      <c r="D22" s="164"/>
      <c r="E22" s="164"/>
      <c r="F22" s="164"/>
      <c r="G22" s="164"/>
      <c r="H22" s="165"/>
      <c r="I22" s="165"/>
      <c r="J22" s="164"/>
      <c r="K22" s="164"/>
      <c r="L22" s="164"/>
      <c r="M22" s="164"/>
      <c r="N22" s="164"/>
      <c r="O22" s="165"/>
      <c r="P22" s="165"/>
    </row>
    <row r="23" spans="1:16" ht="13.5">
      <c r="A23" s="84" t="s">
        <v>461</v>
      </c>
      <c r="B23" s="164"/>
      <c r="C23" s="164"/>
      <c r="D23" s="164"/>
      <c r="E23" s="164"/>
      <c r="F23" s="164"/>
      <c r="G23" s="164"/>
      <c r="H23" s="165"/>
      <c r="I23" s="165"/>
      <c r="J23" s="164"/>
      <c r="K23" s="164"/>
      <c r="L23" s="164"/>
      <c r="M23" s="164"/>
      <c r="N23" s="164"/>
      <c r="O23" s="165"/>
      <c r="P23" s="165"/>
    </row>
    <row r="24" spans="1:16" ht="18.75" customHeight="1">
      <c r="A24" s="164"/>
      <c r="B24" s="164"/>
      <c r="C24" s="164"/>
      <c r="D24" s="164"/>
      <c r="E24" s="164"/>
      <c r="F24" s="164"/>
      <c r="G24" s="164"/>
      <c r="H24" s="165"/>
      <c r="I24" s="165"/>
      <c r="J24" s="164"/>
      <c r="K24" s="164"/>
      <c r="L24" s="164"/>
      <c r="M24" s="164"/>
      <c r="N24" s="164"/>
      <c r="O24" s="165"/>
      <c r="P24" s="165"/>
    </row>
    <row r="25" spans="1:16" ht="18.75" customHeight="1">
      <c r="A25" s="164"/>
      <c r="B25" s="164"/>
      <c r="C25" s="164"/>
      <c r="D25" s="164"/>
      <c r="E25" s="164"/>
      <c r="F25" s="164"/>
      <c r="G25" s="164"/>
      <c r="H25" s="165"/>
      <c r="I25" s="165"/>
      <c r="J25" s="164"/>
      <c r="K25" s="164"/>
      <c r="L25" s="164"/>
      <c r="M25" s="164"/>
      <c r="N25" s="164"/>
      <c r="O25" s="165"/>
      <c r="P25" s="165"/>
    </row>
    <row r="26" spans="1:16" ht="18.75" customHeight="1">
      <c r="A26" s="164"/>
      <c r="B26" s="164"/>
      <c r="C26" s="164"/>
      <c r="D26" s="164"/>
      <c r="E26" s="164"/>
      <c r="F26" s="164"/>
      <c r="G26" s="164"/>
      <c r="H26" s="165"/>
      <c r="I26" s="165"/>
      <c r="J26" s="164"/>
      <c r="K26" s="164"/>
      <c r="L26" s="164"/>
      <c r="M26" s="164"/>
      <c r="N26" s="164"/>
      <c r="O26" s="165"/>
      <c r="P26" s="165"/>
    </row>
    <row r="27" spans="1:16" ht="18.75" customHeight="1">
      <c r="A27" s="164"/>
      <c r="B27" s="164"/>
      <c r="C27" s="164"/>
      <c r="D27" s="164"/>
      <c r="E27" s="164"/>
      <c r="F27" s="164"/>
      <c r="G27" s="164"/>
      <c r="H27" s="165"/>
      <c r="I27" s="165"/>
      <c r="J27" s="164"/>
      <c r="K27" s="164"/>
      <c r="L27" s="164"/>
      <c r="M27" s="164"/>
      <c r="N27" s="164"/>
      <c r="O27" s="165"/>
      <c r="P27" s="165"/>
    </row>
    <row r="28" spans="1:16" ht="18.75" customHeight="1">
      <c r="A28" s="365"/>
      <c r="B28" s="2"/>
      <c r="C28" s="2"/>
      <c r="D28" s="2"/>
      <c r="E28" s="2"/>
      <c r="F28" s="2"/>
      <c r="G28" s="2"/>
      <c r="H28" s="2"/>
      <c r="I28" s="2"/>
      <c r="J28" s="2"/>
      <c r="K28" s="2"/>
      <c r="L28" s="2"/>
      <c r="M28" s="2"/>
      <c r="N28" s="2"/>
      <c r="O28" s="2"/>
      <c r="P28" s="2"/>
    </row>
    <row r="29" spans="1:16" ht="18.75" customHeight="1" thickBot="1">
      <c r="A29" s="166" t="s">
        <v>983</v>
      </c>
      <c r="B29" s="2"/>
      <c r="C29" s="2"/>
      <c r="D29" s="2"/>
      <c r="E29" s="2"/>
      <c r="F29" s="2"/>
      <c r="G29" s="2"/>
      <c r="H29" s="2"/>
      <c r="I29" s="2"/>
      <c r="J29" s="2"/>
      <c r="K29" s="2"/>
      <c r="L29" s="2"/>
      <c r="M29" s="2"/>
      <c r="N29" s="2"/>
      <c r="O29" s="2"/>
      <c r="P29" s="2"/>
    </row>
    <row r="30" spans="1:16" ht="18.75" customHeight="1">
      <c r="A30" s="1415" t="s">
        <v>453</v>
      </c>
      <c r="B30" s="1326" t="s">
        <v>108</v>
      </c>
      <c r="C30" s="1329"/>
      <c r="D30" s="1332" t="s">
        <v>267</v>
      </c>
      <c r="E30" s="1333"/>
      <c r="F30" s="1333"/>
      <c r="G30" s="1333"/>
      <c r="H30" s="1333"/>
      <c r="I30" s="1334"/>
      <c r="J30" s="1329"/>
      <c r="K30" s="1332" t="s">
        <v>136</v>
      </c>
      <c r="L30" s="1333"/>
      <c r="M30" s="1333"/>
      <c r="N30" s="1333"/>
      <c r="O30" s="1333"/>
      <c r="P30" s="1334"/>
    </row>
    <row r="31" spans="1:16" ht="18.75" customHeight="1">
      <c r="A31" s="1416"/>
      <c r="B31" s="1327"/>
      <c r="C31" s="1330"/>
      <c r="D31" s="1321" t="s">
        <v>125</v>
      </c>
      <c r="E31" s="171"/>
      <c r="F31" s="172"/>
      <c r="G31" s="1321" t="s">
        <v>126</v>
      </c>
      <c r="H31" s="171"/>
      <c r="I31" s="173"/>
      <c r="J31" s="1330"/>
      <c r="K31" s="1321" t="s">
        <v>125</v>
      </c>
      <c r="L31" s="171"/>
      <c r="M31" s="172"/>
      <c r="N31" s="1321" t="s">
        <v>126</v>
      </c>
      <c r="O31" s="171"/>
      <c r="P31" s="173"/>
    </row>
    <row r="32" spans="1:16" ht="18.75" customHeight="1" thickBot="1">
      <c r="A32" s="1417"/>
      <c r="B32" s="1328"/>
      <c r="C32" s="1331"/>
      <c r="D32" s="1322"/>
      <c r="E32" s="148" t="s">
        <v>127</v>
      </c>
      <c r="F32" s="148" t="s">
        <v>128</v>
      </c>
      <c r="G32" s="1322"/>
      <c r="H32" s="148" t="s">
        <v>127</v>
      </c>
      <c r="I32" s="149" t="s">
        <v>128</v>
      </c>
      <c r="J32" s="1331"/>
      <c r="K32" s="1322"/>
      <c r="L32" s="148" t="s">
        <v>127</v>
      </c>
      <c r="M32" s="148" t="s">
        <v>128</v>
      </c>
      <c r="N32" s="1322"/>
      <c r="O32" s="148" t="s">
        <v>127</v>
      </c>
      <c r="P32" s="149" t="s">
        <v>128</v>
      </c>
    </row>
    <row r="33" spans="1:16" ht="18.75" customHeight="1" thickTop="1">
      <c r="A33" s="174"/>
      <c r="B33" s="126"/>
      <c r="C33" s="127" t="s">
        <v>417</v>
      </c>
      <c r="D33" s="152" t="s">
        <v>417</v>
      </c>
      <c r="E33" s="152" t="s">
        <v>417</v>
      </c>
      <c r="F33" s="152" t="s">
        <v>417</v>
      </c>
      <c r="G33" s="152" t="s">
        <v>417</v>
      </c>
      <c r="H33" s="152" t="s">
        <v>417</v>
      </c>
      <c r="I33" s="151" t="s">
        <v>417</v>
      </c>
      <c r="J33" s="167" t="s">
        <v>97</v>
      </c>
      <c r="K33" s="168" t="s">
        <v>97</v>
      </c>
      <c r="L33" s="168" t="s">
        <v>97</v>
      </c>
      <c r="M33" s="168" t="s">
        <v>97</v>
      </c>
      <c r="N33" s="168" t="s">
        <v>97</v>
      </c>
      <c r="O33" s="168" t="s">
        <v>97</v>
      </c>
      <c r="P33" s="169" t="s">
        <v>97</v>
      </c>
    </row>
    <row r="34" spans="1:16" ht="18.75" customHeight="1">
      <c r="A34" s="140" t="s">
        <v>947</v>
      </c>
      <c r="B34" s="153">
        <v>34</v>
      </c>
      <c r="C34" s="154">
        <v>132673</v>
      </c>
      <c r="D34" s="155">
        <v>53794</v>
      </c>
      <c r="E34" s="155">
        <v>50879</v>
      </c>
      <c r="F34" s="155">
        <v>2915</v>
      </c>
      <c r="G34" s="155">
        <v>78878</v>
      </c>
      <c r="H34" s="156">
        <v>68272</v>
      </c>
      <c r="I34" s="157">
        <v>10605</v>
      </c>
      <c r="J34" s="154">
        <v>437786</v>
      </c>
      <c r="K34" s="155">
        <v>153541</v>
      </c>
      <c r="L34" s="155">
        <v>151309</v>
      </c>
      <c r="M34" s="155">
        <v>2231</v>
      </c>
      <c r="N34" s="155">
        <v>284245</v>
      </c>
      <c r="O34" s="156">
        <v>268897</v>
      </c>
      <c r="P34" s="157">
        <v>15348</v>
      </c>
    </row>
    <row r="35" spans="1:16" ht="18.75" customHeight="1">
      <c r="A35" s="140" t="s">
        <v>948</v>
      </c>
      <c r="B35" s="153">
        <v>34</v>
      </c>
      <c r="C35" s="154">
        <v>132673</v>
      </c>
      <c r="D35" s="155">
        <v>53794</v>
      </c>
      <c r="E35" s="155">
        <v>50878</v>
      </c>
      <c r="F35" s="155">
        <v>2916</v>
      </c>
      <c r="G35" s="155">
        <v>78878</v>
      </c>
      <c r="H35" s="156">
        <v>68272</v>
      </c>
      <c r="I35" s="157">
        <v>10605</v>
      </c>
      <c r="J35" s="154">
        <v>437786</v>
      </c>
      <c r="K35" s="155">
        <v>153541</v>
      </c>
      <c r="L35" s="155">
        <v>151308</v>
      </c>
      <c r="M35" s="155">
        <v>2232</v>
      </c>
      <c r="N35" s="155">
        <v>284245</v>
      </c>
      <c r="O35" s="156">
        <v>268897</v>
      </c>
      <c r="P35" s="157">
        <v>15348</v>
      </c>
    </row>
    <row r="36" spans="1:16" ht="18.75" customHeight="1">
      <c r="A36" s="140" t="s">
        <v>949</v>
      </c>
      <c r="B36" s="153">
        <v>33</v>
      </c>
      <c r="C36" s="154">
        <v>134966</v>
      </c>
      <c r="D36" s="155">
        <v>54255</v>
      </c>
      <c r="E36" s="155">
        <v>51632</v>
      </c>
      <c r="F36" s="155">
        <v>2623</v>
      </c>
      <c r="G36" s="155">
        <v>80711</v>
      </c>
      <c r="H36" s="156">
        <v>69370</v>
      </c>
      <c r="I36" s="157">
        <v>11341</v>
      </c>
      <c r="J36" s="154">
        <v>441972</v>
      </c>
      <c r="K36" s="155">
        <v>155424</v>
      </c>
      <c r="L36" s="155">
        <v>153717</v>
      </c>
      <c r="M36" s="155">
        <v>1707</v>
      </c>
      <c r="N36" s="155">
        <v>286548</v>
      </c>
      <c r="O36" s="156">
        <v>269473</v>
      </c>
      <c r="P36" s="157">
        <v>17074</v>
      </c>
    </row>
    <row r="37" spans="1:16" ht="18.75" customHeight="1">
      <c r="A37" s="140" t="s">
        <v>950</v>
      </c>
      <c r="B37" s="153">
        <v>33</v>
      </c>
      <c r="C37" s="154">
        <v>141442</v>
      </c>
      <c r="D37" s="155">
        <v>56048</v>
      </c>
      <c r="E37" s="155">
        <v>53425</v>
      </c>
      <c r="F37" s="155">
        <v>2623</v>
      </c>
      <c r="G37" s="155">
        <v>85393</v>
      </c>
      <c r="H37" s="156">
        <v>73962</v>
      </c>
      <c r="I37" s="157">
        <v>11431</v>
      </c>
      <c r="J37" s="154">
        <v>541305</v>
      </c>
      <c r="K37" s="155">
        <v>183306</v>
      </c>
      <c r="L37" s="155">
        <v>181579</v>
      </c>
      <c r="M37" s="155">
        <v>1726</v>
      </c>
      <c r="N37" s="155">
        <v>357998</v>
      </c>
      <c r="O37" s="156">
        <v>340161</v>
      </c>
      <c r="P37" s="157">
        <v>17837</v>
      </c>
    </row>
    <row r="38" spans="1:16" ht="18.75" customHeight="1">
      <c r="A38" s="140" t="s">
        <v>951</v>
      </c>
      <c r="B38" s="153">
        <v>33</v>
      </c>
      <c r="C38" s="154">
        <v>141442</v>
      </c>
      <c r="D38" s="155">
        <v>56048</v>
      </c>
      <c r="E38" s="155">
        <v>53424</v>
      </c>
      <c r="F38" s="155">
        <v>2623</v>
      </c>
      <c r="G38" s="155">
        <v>85393</v>
      </c>
      <c r="H38" s="156">
        <v>73962</v>
      </c>
      <c r="I38" s="157">
        <v>11431</v>
      </c>
      <c r="J38" s="154">
        <v>541305</v>
      </c>
      <c r="K38" s="155">
        <v>183306</v>
      </c>
      <c r="L38" s="155">
        <v>181577</v>
      </c>
      <c r="M38" s="155">
        <v>1729</v>
      </c>
      <c r="N38" s="155">
        <v>357998</v>
      </c>
      <c r="O38" s="156">
        <v>340161</v>
      </c>
      <c r="P38" s="157">
        <v>17837</v>
      </c>
    </row>
    <row r="39" spans="1:16" ht="18.75" customHeight="1" thickBot="1">
      <c r="A39" s="141" t="s">
        <v>1286</v>
      </c>
      <c r="B39" s="158">
        <v>34</v>
      </c>
      <c r="C39" s="159">
        <v>142644</v>
      </c>
      <c r="D39" s="160">
        <v>56973</v>
      </c>
      <c r="E39" s="160">
        <v>54160</v>
      </c>
      <c r="F39" s="160">
        <v>2813</v>
      </c>
      <c r="G39" s="160">
        <v>85670</v>
      </c>
      <c r="H39" s="161">
        <v>74015</v>
      </c>
      <c r="I39" s="162">
        <v>11655</v>
      </c>
      <c r="J39" s="159">
        <v>541947</v>
      </c>
      <c r="K39" s="160">
        <v>183801</v>
      </c>
      <c r="L39" s="160">
        <v>181970</v>
      </c>
      <c r="M39" s="160">
        <v>1831</v>
      </c>
      <c r="N39" s="160">
        <v>358146</v>
      </c>
      <c r="O39" s="161">
        <v>340189</v>
      </c>
      <c r="P39" s="162">
        <v>17956</v>
      </c>
    </row>
    <row r="40" s="29" customFormat="1" ht="13.5" customHeight="1">
      <c r="A40" s="84" t="s">
        <v>984</v>
      </c>
    </row>
    <row r="41" s="29" customFormat="1" ht="13.5" customHeight="1">
      <c r="A41" s="84" t="s">
        <v>963</v>
      </c>
    </row>
    <row r="42" s="29" customFormat="1" ht="13.5" customHeight="1">
      <c r="A42" s="84" t="s">
        <v>985</v>
      </c>
    </row>
    <row r="43" s="29" customFormat="1" ht="13.5" customHeight="1">
      <c r="A43" s="84" t="s">
        <v>986</v>
      </c>
    </row>
    <row r="44" s="29" customFormat="1" ht="13.5" customHeight="1">
      <c r="A44" s="84" t="s">
        <v>966</v>
      </c>
    </row>
    <row r="45" s="29" customFormat="1" ht="13.5" customHeight="1">
      <c r="A45" s="372"/>
    </row>
    <row r="46" s="29" customFormat="1" ht="13.5" customHeight="1">
      <c r="A46" s="372"/>
    </row>
    <row r="47" s="29" customFormat="1" ht="13.5" customHeight="1">
      <c r="A47" s="372"/>
    </row>
    <row r="48" s="29" customFormat="1" ht="13.5" customHeight="1">
      <c r="A48" s="372"/>
    </row>
  </sheetData>
  <sheetProtection/>
  <mergeCells count="22">
    <mergeCell ref="D6:D7"/>
    <mergeCell ref="G6:G7"/>
    <mergeCell ref="D31:D32"/>
    <mergeCell ref="G31:G32"/>
    <mergeCell ref="A1:P1"/>
    <mergeCell ref="A2:P2"/>
    <mergeCell ref="A5:A7"/>
    <mergeCell ref="B5:B7"/>
    <mergeCell ref="C5:C7"/>
    <mergeCell ref="D5:I5"/>
    <mergeCell ref="J5:J7"/>
    <mergeCell ref="K5:P5"/>
    <mergeCell ref="K31:K32"/>
    <mergeCell ref="N31:N32"/>
    <mergeCell ref="K6:K7"/>
    <mergeCell ref="N6:N7"/>
    <mergeCell ref="A30:A32"/>
    <mergeCell ref="B30:B32"/>
    <mergeCell ref="C30:C32"/>
    <mergeCell ref="D30:I30"/>
    <mergeCell ref="J30:J32"/>
    <mergeCell ref="K30:P30"/>
  </mergeCells>
  <printOptions/>
  <pageMargins left="0.7874015748031497" right="0.31496062992125984" top="0.5118110236220472" bottom="0.5118110236220472" header="0.5118110236220472" footer="0.5118110236220472"/>
  <pageSetup fitToHeight="1" fitToWidth="1" horizontalDpi="600" verticalDpi="600" orientation="landscape" paperSize="9" scale="48" r:id="rId1"/>
</worksheet>
</file>

<file path=xl/worksheets/sheet38.xml><?xml version="1.0" encoding="utf-8"?>
<worksheet xmlns="http://schemas.openxmlformats.org/spreadsheetml/2006/main" xmlns:r="http://schemas.openxmlformats.org/officeDocument/2006/relationships">
  <sheetPr>
    <pageSetUpPr fitToPage="1"/>
  </sheetPr>
  <dimension ref="A1:K40"/>
  <sheetViews>
    <sheetView view="pageBreakPreview" zoomScaleNormal="90" zoomScaleSheetLayoutView="100" zoomScalePageLayoutView="0" workbookViewId="0" topLeftCell="A1">
      <selection activeCell="A1" sqref="A1:K1"/>
    </sheetView>
  </sheetViews>
  <sheetFormatPr defaultColWidth="17.50390625" defaultRowHeight="13.5"/>
  <cols>
    <col min="1" max="1" width="24.375" style="0" customWidth="1"/>
    <col min="2" max="2" width="17.50390625" style="0" customWidth="1"/>
    <col min="3" max="11" width="18.125" style="0" customWidth="1"/>
  </cols>
  <sheetData>
    <row r="1" spans="1:11" ht="18.75" customHeight="1">
      <c r="A1" s="1286" t="s">
        <v>462</v>
      </c>
      <c r="B1" s="1286"/>
      <c r="C1" s="1286"/>
      <c r="D1" s="1286"/>
      <c r="E1" s="1286"/>
      <c r="F1" s="1286"/>
      <c r="G1" s="1286"/>
      <c r="H1" s="1286"/>
      <c r="I1" s="1286"/>
      <c r="J1" s="1286"/>
      <c r="K1" s="1286"/>
    </row>
    <row r="2" spans="1:11" ht="14.25">
      <c r="A2" s="1287" t="s">
        <v>422</v>
      </c>
      <c r="B2" s="1287"/>
      <c r="C2" s="1287"/>
      <c r="D2" s="1287"/>
      <c r="E2" s="1287"/>
      <c r="F2" s="1287"/>
      <c r="G2" s="1287"/>
      <c r="H2" s="1287"/>
      <c r="I2" s="1287"/>
      <c r="J2" s="1287"/>
      <c r="K2" s="1287"/>
    </row>
    <row r="3" spans="1:11" ht="18.75" customHeight="1">
      <c r="A3" s="144"/>
      <c r="B3" s="144"/>
      <c r="C3" s="144"/>
      <c r="D3" s="144"/>
      <c r="E3" s="144"/>
      <c r="F3" s="144"/>
      <c r="G3" s="144"/>
      <c r="H3" s="144"/>
      <c r="I3" s="144"/>
      <c r="J3" s="144"/>
      <c r="K3" s="144"/>
    </row>
    <row r="4" spans="1:11" ht="18.75" customHeight="1" thickBot="1">
      <c r="A4" s="2" t="s">
        <v>423</v>
      </c>
      <c r="B4" s="2"/>
      <c r="C4" s="2"/>
      <c r="D4" s="2"/>
      <c r="E4" s="2"/>
      <c r="F4" s="2"/>
      <c r="G4" s="2"/>
      <c r="H4" s="2"/>
      <c r="I4" s="2"/>
      <c r="J4" s="2"/>
      <c r="K4" s="2"/>
    </row>
    <row r="5" spans="1:11" s="25" customFormat="1" ht="26.25" customHeight="1" thickBot="1">
      <c r="A5" s="120" t="s">
        <v>453</v>
      </c>
      <c r="B5" s="121" t="s">
        <v>108</v>
      </c>
      <c r="C5" s="122" t="s">
        <v>142</v>
      </c>
      <c r="D5" s="123" t="s">
        <v>143</v>
      </c>
      <c r="E5" s="123" t="s">
        <v>144</v>
      </c>
      <c r="F5" s="123" t="s">
        <v>145</v>
      </c>
      <c r="G5" s="123" t="s">
        <v>146</v>
      </c>
      <c r="H5" s="123" t="s">
        <v>147</v>
      </c>
      <c r="I5" s="123" t="s">
        <v>148</v>
      </c>
      <c r="J5" s="123" t="s">
        <v>149</v>
      </c>
      <c r="K5" s="124" t="s">
        <v>150</v>
      </c>
    </row>
    <row r="6" spans="1:11" ht="18.75" customHeight="1" thickTop="1">
      <c r="A6" s="125"/>
      <c r="B6" s="126"/>
      <c r="C6" s="176" t="s">
        <v>129</v>
      </c>
      <c r="D6" s="152" t="s">
        <v>129</v>
      </c>
      <c r="E6" s="152" t="s">
        <v>129</v>
      </c>
      <c r="F6" s="152" t="s">
        <v>129</v>
      </c>
      <c r="G6" s="152" t="s">
        <v>129</v>
      </c>
      <c r="H6" s="152" t="s">
        <v>129</v>
      </c>
      <c r="I6" s="152" t="s">
        <v>129</v>
      </c>
      <c r="J6" s="152" t="s">
        <v>129</v>
      </c>
      <c r="K6" s="151" t="s">
        <v>129</v>
      </c>
    </row>
    <row r="7" spans="1:11" ht="18.75" customHeight="1">
      <c r="A7" s="130" t="s">
        <v>936</v>
      </c>
      <c r="B7" s="153">
        <v>23</v>
      </c>
      <c r="C7" s="154">
        <v>863</v>
      </c>
      <c r="D7" s="155">
        <v>1745</v>
      </c>
      <c r="E7" s="155">
        <v>7209</v>
      </c>
      <c r="F7" s="177">
        <v>11296</v>
      </c>
      <c r="G7" s="177">
        <v>11285</v>
      </c>
      <c r="H7" s="155">
        <v>7963</v>
      </c>
      <c r="I7" s="155">
        <v>6098</v>
      </c>
      <c r="J7" s="155">
        <v>1981</v>
      </c>
      <c r="K7" s="178">
        <v>1</v>
      </c>
    </row>
    <row r="8" spans="1:11" ht="18.75" customHeight="1">
      <c r="A8" s="130" t="s">
        <v>937</v>
      </c>
      <c r="B8" s="153">
        <v>0</v>
      </c>
      <c r="C8" s="154">
        <v>0</v>
      </c>
      <c r="D8" s="155">
        <v>0</v>
      </c>
      <c r="E8" s="155">
        <v>0</v>
      </c>
      <c r="F8" s="177">
        <v>0</v>
      </c>
      <c r="G8" s="177">
        <v>0</v>
      </c>
      <c r="H8" s="155">
        <v>0</v>
      </c>
      <c r="I8" s="155">
        <v>0</v>
      </c>
      <c r="J8" s="155">
        <v>0</v>
      </c>
      <c r="K8" s="178">
        <v>0</v>
      </c>
    </row>
    <row r="9" spans="1:11" ht="18.75" customHeight="1">
      <c r="A9" s="130" t="s">
        <v>938</v>
      </c>
      <c r="B9" s="153">
        <v>0</v>
      </c>
      <c r="C9" s="154">
        <v>0</v>
      </c>
      <c r="D9" s="155">
        <v>0</v>
      </c>
      <c r="E9" s="155">
        <v>0</v>
      </c>
      <c r="F9" s="177">
        <v>0</v>
      </c>
      <c r="G9" s="177">
        <v>0</v>
      </c>
      <c r="H9" s="155">
        <v>0</v>
      </c>
      <c r="I9" s="155">
        <v>0</v>
      </c>
      <c r="J9" s="155">
        <v>0</v>
      </c>
      <c r="K9" s="178">
        <v>0</v>
      </c>
    </row>
    <row r="10" spans="1:11" ht="18.75" customHeight="1">
      <c r="A10" s="130" t="s">
        <v>939</v>
      </c>
      <c r="B10" s="153">
        <v>0</v>
      </c>
      <c r="C10" s="154">
        <v>0</v>
      </c>
      <c r="D10" s="155">
        <v>0</v>
      </c>
      <c r="E10" s="155">
        <v>0</v>
      </c>
      <c r="F10" s="177">
        <v>0</v>
      </c>
      <c r="G10" s="177">
        <v>0</v>
      </c>
      <c r="H10" s="155">
        <v>0</v>
      </c>
      <c r="I10" s="155">
        <v>0</v>
      </c>
      <c r="J10" s="155">
        <v>0</v>
      </c>
      <c r="K10" s="178">
        <v>0</v>
      </c>
    </row>
    <row r="11" spans="1:11" ht="18.75" customHeight="1">
      <c r="A11" s="130" t="s">
        <v>940</v>
      </c>
      <c r="B11" s="153">
        <v>0</v>
      </c>
      <c r="C11" s="154">
        <v>0</v>
      </c>
      <c r="D11" s="155">
        <v>0</v>
      </c>
      <c r="E11" s="155">
        <v>0</v>
      </c>
      <c r="F11" s="177">
        <v>0</v>
      </c>
      <c r="G11" s="177">
        <v>0</v>
      </c>
      <c r="H11" s="155">
        <v>0</v>
      </c>
      <c r="I11" s="155">
        <v>0</v>
      </c>
      <c r="J11" s="155">
        <v>0</v>
      </c>
      <c r="K11" s="178">
        <v>0</v>
      </c>
    </row>
    <row r="12" spans="1:11" ht="18.75" customHeight="1">
      <c r="A12" s="130" t="s">
        <v>941</v>
      </c>
      <c r="B12" s="153">
        <v>0</v>
      </c>
      <c r="C12" s="154">
        <v>0</v>
      </c>
      <c r="D12" s="155">
        <v>0</v>
      </c>
      <c r="E12" s="155">
        <v>0</v>
      </c>
      <c r="F12" s="177">
        <v>0</v>
      </c>
      <c r="G12" s="177">
        <v>0</v>
      </c>
      <c r="H12" s="155">
        <v>0</v>
      </c>
      <c r="I12" s="155">
        <v>0</v>
      </c>
      <c r="J12" s="155">
        <v>0</v>
      </c>
      <c r="K12" s="178">
        <v>0</v>
      </c>
    </row>
    <row r="13" spans="1:11" ht="18.75" customHeight="1">
      <c r="A13" s="130" t="s">
        <v>942</v>
      </c>
      <c r="B13" s="153">
        <v>4</v>
      </c>
      <c r="C13" s="154">
        <v>3</v>
      </c>
      <c r="D13" s="155">
        <v>15</v>
      </c>
      <c r="E13" s="155">
        <v>24</v>
      </c>
      <c r="F13" s="177">
        <v>65</v>
      </c>
      <c r="G13" s="177">
        <v>142</v>
      </c>
      <c r="H13" s="155">
        <v>329</v>
      </c>
      <c r="I13" s="155">
        <v>633</v>
      </c>
      <c r="J13" s="155">
        <v>717</v>
      </c>
      <c r="K13" s="178">
        <v>0</v>
      </c>
    </row>
    <row r="14" spans="1:11" ht="18.75" customHeight="1">
      <c r="A14" s="130" t="s">
        <v>943</v>
      </c>
      <c r="B14" s="153">
        <v>0</v>
      </c>
      <c r="C14" s="154">
        <v>0</v>
      </c>
      <c r="D14" s="155">
        <v>0</v>
      </c>
      <c r="E14" s="155">
        <v>0</v>
      </c>
      <c r="F14" s="177">
        <v>0</v>
      </c>
      <c r="G14" s="177">
        <v>0</v>
      </c>
      <c r="H14" s="155">
        <v>0</v>
      </c>
      <c r="I14" s="155">
        <v>0</v>
      </c>
      <c r="J14" s="155">
        <v>0</v>
      </c>
      <c r="K14" s="178">
        <v>0</v>
      </c>
    </row>
    <row r="15" spans="1:11" ht="18.75" customHeight="1">
      <c r="A15" s="130" t="s">
        <v>944</v>
      </c>
      <c r="B15" s="153">
        <v>2</v>
      </c>
      <c r="C15" s="154">
        <v>155</v>
      </c>
      <c r="D15" s="155">
        <v>202</v>
      </c>
      <c r="E15" s="155">
        <v>834</v>
      </c>
      <c r="F15" s="177">
        <v>1319</v>
      </c>
      <c r="G15" s="177">
        <v>1280</v>
      </c>
      <c r="H15" s="155">
        <v>1223</v>
      </c>
      <c r="I15" s="155">
        <v>994</v>
      </c>
      <c r="J15" s="155">
        <v>334</v>
      </c>
      <c r="K15" s="178">
        <v>0</v>
      </c>
    </row>
    <row r="16" spans="1:11" ht="18.75" customHeight="1">
      <c r="A16" s="130" t="s">
        <v>203</v>
      </c>
      <c r="B16" s="153">
        <v>4</v>
      </c>
      <c r="C16" s="154">
        <v>2277</v>
      </c>
      <c r="D16" s="155">
        <v>2199</v>
      </c>
      <c r="E16" s="155">
        <v>8574</v>
      </c>
      <c r="F16" s="177">
        <v>13746</v>
      </c>
      <c r="G16" s="177">
        <v>15062</v>
      </c>
      <c r="H16" s="155">
        <v>10502</v>
      </c>
      <c r="I16" s="155">
        <v>5736</v>
      </c>
      <c r="J16" s="155">
        <v>1495</v>
      </c>
      <c r="K16" s="178">
        <v>3</v>
      </c>
    </row>
    <row r="17" spans="1:11" ht="18.75" customHeight="1">
      <c r="A17" s="130" t="s">
        <v>945</v>
      </c>
      <c r="B17" s="153">
        <v>0</v>
      </c>
      <c r="C17" s="154">
        <v>0</v>
      </c>
      <c r="D17" s="155">
        <v>0</v>
      </c>
      <c r="E17" s="155">
        <v>0</v>
      </c>
      <c r="F17" s="177">
        <v>0</v>
      </c>
      <c r="G17" s="177">
        <v>0</v>
      </c>
      <c r="H17" s="155">
        <v>0</v>
      </c>
      <c r="I17" s="155">
        <v>0</v>
      </c>
      <c r="J17" s="155">
        <v>0</v>
      </c>
      <c r="K17" s="178">
        <v>0</v>
      </c>
    </row>
    <row r="18" spans="1:11" ht="18.75" customHeight="1" thickBot="1">
      <c r="A18" s="133" t="s">
        <v>1285</v>
      </c>
      <c r="B18" s="158">
        <v>1</v>
      </c>
      <c r="C18" s="159">
        <v>7</v>
      </c>
      <c r="D18" s="160">
        <v>39</v>
      </c>
      <c r="E18" s="160">
        <v>94</v>
      </c>
      <c r="F18" s="179">
        <v>233</v>
      </c>
      <c r="G18" s="179">
        <v>184</v>
      </c>
      <c r="H18" s="160">
        <v>143</v>
      </c>
      <c r="I18" s="160">
        <v>120</v>
      </c>
      <c r="J18" s="160">
        <v>27</v>
      </c>
      <c r="K18" s="180">
        <v>0</v>
      </c>
    </row>
    <row r="19" spans="1:11" ht="18.75" customHeight="1">
      <c r="A19" s="84" t="s">
        <v>424</v>
      </c>
      <c r="B19" s="29"/>
      <c r="C19" s="29"/>
      <c r="D19" s="29"/>
      <c r="E19" s="29"/>
      <c r="F19" s="181"/>
      <c r="G19" s="181"/>
      <c r="H19" s="29"/>
      <c r="I19" s="29"/>
      <c r="J19" s="29"/>
      <c r="K19" s="29"/>
    </row>
    <row r="20" spans="1:11" ht="18.75" customHeight="1">
      <c r="A20" s="84" t="s">
        <v>425</v>
      </c>
      <c r="B20" s="29"/>
      <c r="C20" s="29"/>
      <c r="D20" s="29"/>
      <c r="E20" s="29"/>
      <c r="F20" s="181"/>
      <c r="G20" s="181"/>
      <c r="H20" s="29"/>
      <c r="I20" s="29"/>
      <c r="J20" s="29"/>
      <c r="K20" s="29"/>
    </row>
    <row r="21" spans="1:11" ht="18.75" customHeight="1">
      <c r="A21" s="84" t="s">
        <v>426</v>
      </c>
      <c r="B21" s="29"/>
      <c r="C21" s="29"/>
      <c r="D21" s="29"/>
      <c r="E21" s="29"/>
      <c r="F21" s="29"/>
      <c r="G21" s="29"/>
      <c r="H21" s="29"/>
      <c r="I21" s="29"/>
      <c r="J21" s="29"/>
      <c r="K21" s="29"/>
    </row>
    <row r="22" spans="1:11" ht="18.75" customHeight="1">
      <c r="A22" s="84" t="s">
        <v>987</v>
      </c>
      <c r="B22" s="29"/>
      <c r="C22" s="29"/>
      <c r="D22" s="29"/>
      <c r="E22" s="29"/>
      <c r="F22" s="29"/>
      <c r="G22" s="29"/>
      <c r="H22" s="29"/>
      <c r="I22" s="29"/>
      <c r="J22" s="29"/>
      <c r="K22" s="29"/>
    </row>
    <row r="23" spans="1:11" ht="60" customHeight="1" thickBot="1">
      <c r="A23" s="187" t="s">
        <v>968</v>
      </c>
      <c r="B23" s="2"/>
      <c r="C23" s="2"/>
      <c r="D23" s="2"/>
      <c r="E23" s="2"/>
      <c r="F23" s="2"/>
      <c r="G23" s="2"/>
      <c r="H23" s="2"/>
      <c r="I23" s="2"/>
      <c r="J23" s="2"/>
      <c r="K23" s="2"/>
    </row>
    <row r="24" spans="1:11" s="25" customFormat="1" ht="26.25" customHeight="1" thickBot="1">
      <c r="A24" s="120" t="s">
        <v>453</v>
      </c>
      <c r="B24" s="121" t="s">
        <v>108</v>
      </c>
      <c r="C24" s="122" t="s">
        <v>142</v>
      </c>
      <c r="D24" s="123" t="s">
        <v>143</v>
      </c>
      <c r="E24" s="123" t="s">
        <v>144</v>
      </c>
      <c r="F24" s="123" t="s">
        <v>145</v>
      </c>
      <c r="G24" s="123" t="s">
        <v>146</v>
      </c>
      <c r="H24" s="123" t="s">
        <v>147</v>
      </c>
      <c r="I24" s="123" t="s">
        <v>148</v>
      </c>
      <c r="J24" s="123" t="s">
        <v>149</v>
      </c>
      <c r="K24" s="124" t="s">
        <v>150</v>
      </c>
    </row>
    <row r="25" spans="1:11" s="375" customFormat="1" ht="18.75" customHeight="1" thickTop="1">
      <c r="A25" s="183"/>
      <c r="B25" s="184"/>
      <c r="C25" s="176" t="s">
        <v>129</v>
      </c>
      <c r="D25" s="152" t="s">
        <v>129</v>
      </c>
      <c r="E25" s="152" t="s">
        <v>129</v>
      </c>
      <c r="F25" s="152" t="s">
        <v>129</v>
      </c>
      <c r="G25" s="152" t="s">
        <v>129</v>
      </c>
      <c r="H25" s="152" t="s">
        <v>129</v>
      </c>
      <c r="I25" s="152" t="s">
        <v>129</v>
      </c>
      <c r="J25" s="152" t="s">
        <v>129</v>
      </c>
      <c r="K25" s="151" t="s">
        <v>129</v>
      </c>
    </row>
    <row r="26" spans="1:11" ht="18.75" customHeight="1">
      <c r="A26" s="140" t="s">
        <v>947</v>
      </c>
      <c r="B26" s="153">
        <v>34</v>
      </c>
      <c r="C26" s="154">
        <v>2555</v>
      </c>
      <c r="D26" s="155">
        <v>3514</v>
      </c>
      <c r="E26" s="155">
        <v>14827</v>
      </c>
      <c r="F26" s="177">
        <v>23627</v>
      </c>
      <c r="G26" s="177">
        <v>24783</v>
      </c>
      <c r="H26" s="155">
        <v>18029</v>
      </c>
      <c r="I26" s="155">
        <v>12966</v>
      </c>
      <c r="J26" s="155">
        <v>4622</v>
      </c>
      <c r="K26" s="178">
        <v>3</v>
      </c>
    </row>
    <row r="27" spans="1:11" ht="18.75" customHeight="1">
      <c r="A27" s="140" t="s">
        <v>948</v>
      </c>
      <c r="B27" s="153">
        <v>34</v>
      </c>
      <c r="C27" s="154">
        <v>2548</v>
      </c>
      <c r="D27" s="155">
        <v>3436</v>
      </c>
      <c r="E27" s="155">
        <v>14733</v>
      </c>
      <c r="F27" s="177">
        <v>23572</v>
      </c>
      <c r="G27" s="177">
        <v>24835</v>
      </c>
      <c r="H27" s="155">
        <v>18089</v>
      </c>
      <c r="I27" s="155">
        <v>13031</v>
      </c>
      <c r="J27" s="155">
        <v>4679</v>
      </c>
      <c r="K27" s="178">
        <v>3</v>
      </c>
    </row>
    <row r="28" spans="1:11" ht="18.75" customHeight="1">
      <c r="A28" s="140" t="s">
        <v>949</v>
      </c>
      <c r="B28" s="153">
        <v>33</v>
      </c>
      <c r="C28" s="154">
        <v>2570</v>
      </c>
      <c r="D28" s="155">
        <v>3409</v>
      </c>
      <c r="E28" s="155">
        <v>14672</v>
      </c>
      <c r="F28" s="177">
        <v>23439</v>
      </c>
      <c r="G28" s="177">
        <v>24801</v>
      </c>
      <c r="H28" s="155">
        <v>18026</v>
      </c>
      <c r="I28" s="155">
        <v>12710</v>
      </c>
      <c r="J28" s="155">
        <v>4595</v>
      </c>
      <c r="K28" s="178">
        <v>2</v>
      </c>
    </row>
    <row r="29" spans="1:11" ht="18.75" customHeight="1">
      <c r="A29" s="140" t="s">
        <v>950</v>
      </c>
      <c r="B29" s="153">
        <v>33</v>
      </c>
      <c r="C29" s="154">
        <v>3213</v>
      </c>
      <c r="D29" s="155">
        <v>3834</v>
      </c>
      <c r="E29" s="155">
        <v>15889</v>
      </c>
      <c r="F29" s="177">
        <v>25468</v>
      </c>
      <c r="G29" s="177">
        <v>27033</v>
      </c>
      <c r="H29" s="155">
        <v>19436</v>
      </c>
      <c r="I29" s="155">
        <v>13248</v>
      </c>
      <c r="J29" s="155">
        <v>4689</v>
      </c>
      <c r="K29" s="178">
        <v>4</v>
      </c>
    </row>
    <row r="30" spans="1:11" ht="18.75" customHeight="1">
      <c r="A30" s="140" t="s">
        <v>951</v>
      </c>
      <c r="B30" s="153">
        <v>33</v>
      </c>
      <c r="C30" s="154">
        <v>3196</v>
      </c>
      <c r="D30" s="155">
        <v>3761</v>
      </c>
      <c r="E30" s="155">
        <v>15764</v>
      </c>
      <c r="F30" s="177">
        <v>25436</v>
      </c>
      <c r="G30" s="177">
        <v>27053</v>
      </c>
      <c r="H30" s="155">
        <v>19503</v>
      </c>
      <c r="I30" s="155">
        <v>13309</v>
      </c>
      <c r="J30" s="155">
        <v>4788</v>
      </c>
      <c r="K30" s="178">
        <v>4</v>
      </c>
    </row>
    <row r="31" spans="1:11" ht="18.75" customHeight="1" thickBot="1">
      <c r="A31" s="141" t="s">
        <v>1286</v>
      </c>
      <c r="B31" s="158">
        <v>34</v>
      </c>
      <c r="C31" s="159">
        <v>3190</v>
      </c>
      <c r="D31" s="160">
        <v>3736</v>
      </c>
      <c r="E31" s="160">
        <v>15744</v>
      </c>
      <c r="F31" s="179">
        <v>25598</v>
      </c>
      <c r="G31" s="179">
        <v>27226</v>
      </c>
      <c r="H31" s="160">
        <v>19686</v>
      </c>
      <c r="I31" s="160">
        <v>13471</v>
      </c>
      <c r="J31" s="160">
        <v>4892</v>
      </c>
      <c r="K31" s="180">
        <v>4</v>
      </c>
    </row>
    <row r="32" spans="1:7" s="29" customFormat="1" ht="13.5" customHeight="1">
      <c r="A32" s="84" t="s">
        <v>988</v>
      </c>
      <c r="F32" s="181"/>
      <c r="G32" s="181"/>
    </row>
    <row r="33" spans="1:7" s="29" customFormat="1" ht="13.5" customHeight="1">
      <c r="A33" s="84" t="s">
        <v>970</v>
      </c>
      <c r="F33" s="181"/>
      <c r="G33" s="181"/>
    </row>
    <row r="34" s="29" customFormat="1" ht="13.5" customHeight="1">
      <c r="A34" s="84" t="s">
        <v>989</v>
      </c>
    </row>
    <row r="35" s="29" customFormat="1" ht="13.5" customHeight="1">
      <c r="A35" s="84" t="s">
        <v>990</v>
      </c>
    </row>
    <row r="36" s="29" customFormat="1" ht="13.5" customHeight="1">
      <c r="A36" s="84" t="s">
        <v>991</v>
      </c>
    </row>
    <row r="37" s="29" customFormat="1" ht="13.5" customHeight="1">
      <c r="A37" s="84" t="s">
        <v>960</v>
      </c>
    </row>
    <row r="38" s="29" customFormat="1" ht="13.5" customHeight="1">
      <c r="A38" s="84"/>
    </row>
    <row r="39" s="29" customFormat="1" ht="13.5" customHeight="1">
      <c r="A39" s="84"/>
    </row>
    <row r="40" s="29" customFormat="1" ht="13.5" customHeight="1">
      <c r="A40" s="84"/>
    </row>
  </sheetData>
  <sheetProtection/>
  <mergeCells count="2">
    <mergeCell ref="A1:K1"/>
    <mergeCell ref="A2:K2"/>
  </mergeCells>
  <printOptions/>
  <pageMargins left="0.7874015748031497" right="0.7874015748031497" top="0.5118110236220472" bottom="0.984251968503937" header="0.5118110236220472" footer="0.5118110236220472"/>
  <pageSetup fitToHeight="1" fitToWidth="1" horizontalDpi="600" verticalDpi="600" orientation="landscape" paperSize="9" scale="63" r:id="rId1"/>
</worksheet>
</file>

<file path=xl/worksheets/sheet39.xml><?xml version="1.0" encoding="utf-8"?>
<worksheet xmlns="http://schemas.openxmlformats.org/spreadsheetml/2006/main" xmlns:r="http://schemas.openxmlformats.org/officeDocument/2006/relationships">
  <sheetPr>
    <pageSetUpPr fitToPage="1"/>
  </sheetPr>
  <dimension ref="A1:K42"/>
  <sheetViews>
    <sheetView view="pageBreakPreview" zoomScaleNormal="90" zoomScaleSheetLayoutView="100" zoomScalePageLayoutView="0" workbookViewId="0" topLeftCell="A1">
      <selection activeCell="A1" sqref="A1:K1"/>
    </sheetView>
  </sheetViews>
  <sheetFormatPr defaultColWidth="17.50390625" defaultRowHeight="13.5"/>
  <cols>
    <col min="1" max="1" width="24.375" style="0" customWidth="1"/>
    <col min="2" max="11" width="17.50390625" style="0" customWidth="1"/>
  </cols>
  <sheetData>
    <row r="1" spans="1:11" ht="18.75" customHeight="1">
      <c r="A1" s="1286" t="s">
        <v>463</v>
      </c>
      <c r="B1" s="1286"/>
      <c r="C1" s="1286"/>
      <c r="D1" s="1286"/>
      <c r="E1" s="1286"/>
      <c r="F1" s="1286"/>
      <c r="G1" s="1286"/>
      <c r="H1" s="1286"/>
      <c r="I1" s="1286"/>
      <c r="J1" s="1286"/>
      <c r="K1" s="1286"/>
    </row>
    <row r="2" spans="1:11" ht="18.75" customHeight="1">
      <c r="A2" s="1287" t="s">
        <v>464</v>
      </c>
      <c r="B2" s="1287"/>
      <c r="C2" s="1287"/>
      <c r="D2" s="1287"/>
      <c r="E2" s="1287"/>
      <c r="F2" s="1287"/>
      <c r="G2" s="1287"/>
      <c r="H2" s="1287"/>
      <c r="I2" s="1287"/>
      <c r="J2" s="1287"/>
      <c r="K2" s="1287"/>
    </row>
    <row r="3" spans="1:11" ht="18.75" customHeight="1">
      <c r="A3" s="144"/>
      <c r="B3" s="144"/>
      <c r="C3" s="144"/>
      <c r="D3" s="144"/>
      <c r="E3" s="144"/>
      <c r="F3" s="144"/>
      <c r="G3" s="144"/>
      <c r="H3" s="144"/>
      <c r="I3" s="144"/>
      <c r="J3" s="144"/>
      <c r="K3" s="144"/>
    </row>
    <row r="4" spans="1:11" ht="18.75" customHeight="1" thickBot="1">
      <c r="A4" s="2" t="s">
        <v>465</v>
      </c>
      <c r="B4" s="2"/>
      <c r="C4" s="2"/>
      <c r="D4" s="2"/>
      <c r="E4" s="2"/>
      <c r="F4" s="2"/>
      <c r="G4" s="2"/>
      <c r="H4" s="2"/>
      <c r="I4" s="2"/>
      <c r="J4" s="2"/>
      <c r="K4" s="2"/>
    </row>
    <row r="5" spans="1:11" s="25" customFormat="1" ht="26.25" customHeight="1" thickBot="1">
      <c r="A5" s="120" t="s">
        <v>453</v>
      </c>
      <c r="B5" s="121" t="s">
        <v>108</v>
      </c>
      <c r="C5" s="122" t="s">
        <v>142</v>
      </c>
      <c r="D5" s="123" t="s">
        <v>156</v>
      </c>
      <c r="E5" s="123" t="s">
        <v>157</v>
      </c>
      <c r="F5" s="123" t="s">
        <v>158</v>
      </c>
      <c r="G5" s="123" t="s">
        <v>159</v>
      </c>
      <c r="H5" s="123" t="s">
        <v>160</v>
      </c>
      <c r="I5" s="123" t="s">
        <v>161</v>
      </c>
      <c r="J5" s="123" t="s">
        <v>149</v>
      </c>
      <c r="K5" s="124" t="s">
        <v>150</v>
      </c>
    </row>
    <row r="6" spans="1:11" ht="18.75" customHeight="1" thickTop="1">
      <c r="A6" s="125"/>
      <c r="B6" s="126"/>
      <c r="C6" s="127" t="s">
        <v>97</v>
      </c>
      <c r="D6" s="128" t="s">
        <v>97</v>
      </c>
      <c r="E6" s="128" t="s">
        <v>97</v>
      </c>
      <c r="F6" s="128" t="s">
        <v>97</v>
      </c>
      <c r="G6" s="128" t="s">
        <v>97</v>
      </c>
      <c r="H6" s="128" t="s">
        <v>97</v>
      </c>
      <c r="I6" s="128" t="s">
        <v>97</v>
      </c>
      <c r="J6" s="128" t="s">
        <v>97</v>
      </c>
      <c r="K6" s="151" t="s">
        <v>97</v>
      </c>
    </row>
    <row r="7" spans="1:11" ht="18.75" customHeight="1">
      <c r="A7" s="130" t="s">
        <v>936</v>
      </c>
      <c r="B7" s="153">
        <v>23</v>
      </c>
      <c r="C7" s="154">
        <v>324</v>
      </c>
      <c r="D7" s="155">
        <v>892</v>
      </c>
      <c r="E7" s="155">
        <v>4874</v>
      </c>
      <c r="F7" s="177">
        <v>11208</v>
      </c>
      <c r="G7" s="177">
        <v>15762</v>
      </c>
      <c r="H7" s="155">
        <v>14247</v>
      </c>
      <c r="I7" s="155">
        <v>10793</v>
      </c>
      <c r="J7" s="155">
        <v>5601</v>
      </c>
      <c r="K7" s="178">
        <v>1</v>
      </c>
    </row>
    <row r="8" spans="1:11" ht="18.75" customHeight="1">
      <c r="A8" s="130" t="s">
        <v>937</v>
      </c>
      <c r="B8" s="153">
        <v>0</v>
      </c>
      <c r="C8" s="154">
        <v>0</v>
      </c>
      <c r="D8" s="155">
        <v>0</v>
      </c>
      <c r="E8" s="155">
        <v>0</v>
      </c>
      <c r="F8" s="177">
        <v>0</v>
      </c>
      <c r="G8" s="177">
        <v>0</v>
      </c>
      <c r="H8" s="155">
        <v>0</v>
      </c>
      <c r="I8" s="155">
        <v>0</v>
      </c>
      <c r="J8" s="155">
        <v>0</v>
      </c>
      <c r="K8" s="178">
        <v>0</v>
      </c>
    </row>
    <row r="9" spans="1:11" ht="18.75" customHeight="1">
      <c r="A9" s="130" t="s">
        <v>938</v>
      </c>
      <c r="B9" s="153">
        <v>0</v>
      </c>
      <c r="C9" s="154">
        <v>0</v>
      </c>
      <c r="D9" s="155">
        <v>0</v>
      </c>
      <c r="E9" s="155">
        <v>0</v>
      </c>
      <c r="F9" s="177">
        <v>0</v>
      </c>
      <c r="G9" s="177">
        <v>0</v>
      </c>
      <c r="H9" s="155">
        <v>0</v>
      </c>
      <c r="I9" s="155">
        <v>0</v>
      </c>
      <c r="J9" s="155">
        <v>0</v>
      </c>
      <c r="K9" s="178">
        <v>0</v>
      </c>
    </row>
    <row r="10" spans="1:11" ht="18.75" customHeight="1">
      <c r="A10" s="130" t="s">
        <v>939</v>
      </c>
      <c r="B10" s="153">
        <v>0</v>
      </c>
      <c r="C10" s="154">
        <v>0</v>
      </c>
      <c r="D10" s="155">
        <v>0</v>
      </c>
      <c r="E10" s="155">
        <v>0</v>
      </c>
      <c r="F10" s="177">
        <v>0</v>
      </c>
      <c r="G10" s="177">
        <v>0</v>
      </c>
      <c r="H10" s="155">
        <v>0</v>
      </c>
      <c r="I10" s="155">
        <v>0</v>
      </c>
      <c r="J10" s="155">
        <v>0</v>
      </c>
      <c r="K10" s="178">
        <v>0</v>
      </c>
    </row>
    <row r="11" spans="1:11" ht="18.75" customHeight="1">
      <c r="A11" s="130" t="s">
        <v>940</v>
      </c>
      <c r="B11" s="153">
        <v>0</v>
      </c>
      <c r="C11" s="154">
        <v>0</v>
      </c>
      <c r="D11" s="155">
        <v>0</v>
      </c>
      <c r="E11" s="155">
        <v>0</v>
      </c>
      <c r="F11" s="177">
        <v>0</v>
      </c>
      <c r="G11" s="177">
        <v>0</v>
      </c>
      <c r="H11" s="155">
        <v>0</v>
      </c>
      <c r="I11" s="155">
        <v>0</v>
      </c>
      <c r="J11" s="155">
        <v>0</v>
      </c>
      <c r="K11" s="178">
        <v>0</v>
      </c>
    </row>
    <row r="12" spans="1:11" ht="18.75" customHeight="1">
      <c r="A12" s="130" t="s">
        <v>941</v>
      </c>
      <c r="B12" s="153">
        <v>0</v>
      </c>
      <c r="C12" s="154">
        <v>0</v>
      </c>
      <c r="D12" s="155">
        <v>0</v>
      </c>
      <c r="E12" s="155">
        <v>0</v>
      </c>
      <c r="F12" s="177">
        <v>0</v>
      </c>
      <c r="G12" s="177">
        <v>0</v>
      </c>
      <c r="H12" s="155">
        <v>0</v>
      </c>
      <c r="I12" s="155">
        <v>0</v>
      </c>
      <c r="J12" s="155">
        <v>0</v>
      </c>
      <c r="K12" s="178">
        <v>0</v>
      </c>
    </row>
    <row r="13" spans="1:11" ht="18.75" customHeight="1">
      <c r="A13" s="130" t="s">
        <v>942</v>
      </c>
      <c r="B13" s="153">
        <v>4</v>
      </c>
      <c r="C13" s="521">
        <v>0</v>
      </c>
      <c r="D13" s="155">
        <v>3</v>
      </c>
      <c r="E13" s="155">
        <v>19</v>
      </c>
      <c r="F13" s="177">
        <v>81</v>
      </c>
      <c r="G13" s="177">
        <v>301</v>
      </c>
      <c r="H13" s="155">
        <v>843</v>
      </c>
      <c r="I13" s="155">
        <v>1938</v>
      </c>
      <c r="J13" s="155">
        <v>3790</v>
      </c>
      <c r="K13" s="178">
        <v>0</v>
      </c>
    </row>
    <row r="14" spans="1:11" ht="18.75" customHeight="1">
      <c r="A14" s="130" t="s">
        <v>943</v>
      </c>
      <c r="B14" s="153">
        <v>0</v>
      </c>
      <c r="C14" s="154">
        <v>0</v>
      </c>
      <c r="D14" s="155">
        <v>0</v>
      </c>
      <c r="E14" s="155">
        <v>0</v>
      </c>
      <c r="F14" s="177">
        <v>0</v>
      </c>
      <c r="G14" s="177">
        <v>0</v>
      </c>
      <c r="H14" s="155">
        <v>0</v>
      </c>
      <c r="I14" s="155">
        <v>0</v>
      </c>
      <c r="J14" s="155">
        <v>0</v>
      </c>
      <c r="K14" s="178">
        <v>0</v>
      </c>
    </row>
    <row r="15" spans="1:11" ht="18.75" customHeight="1">
      <c r="A15" s="130" t="s">
        <v>944</v>
      </c>
      <c r="B15" s="153">
        <v>2</v>
      </c>
      <c r="C15" s="154">
        <v>61</v>
      </c>
      <c r="D15" s="155">
        <v>67</v>
      </c>
      <c r="E15" s="155">
        <v>1103</v>
      </c>
      <c r="F15" s="177">
        <v>5066</v>
      </c>
      <c r="G15" s="177">
        <v>1272</v>
      </c>
      <c r="H15" s="155">
        <v>1832</v>
      </c>
      <c r="I15" s="155">
        <v>997</v>
      </c>
      <c r="J15" s="155">
        <v>350</v>
      </c>
      <c r="K15" s="178">
        <v>0</v>
      </c>
    </row>
    <row r="16" spans="1:11" ht="18.75" customHeight="1">
      <c r="A16" s="130" t="s">
        <v>203</v>
      </c>
      <c r="B16" s="153">
        <v>4</v>
      </c>
      <c r="C16" s="154">
        <v>1107</v>
      </c>
      <c r="D16" s="155">
        <v>1356</v>
      </c>
      <c r="E16" s="155">
        <v>5634</v>
      </c>
      <c r="F16" s="177">
        <v>14330</v>
      </c>
      <c r="G16" s="177">
        <v>23248</v>
      </c>
      <c r="H16" s="155">
        <v>27038</v>
      </c>
      <c r="I16" s="155">
        <v>20923</v>
      </c>
      <c r="J16" s="155">
        <v>8224</v>
      </c>
      <c r="K16" s="178">
        <v>3</v>
      </c>
    </row>
    <row r="17" spans="1:11" ht="18.75" customHeight="1">
      <c r="A17" s="130" t="s">
        <v>945</v>
      </c>
      <c r="B17" s="153">
        <v>0</v>
      </c>
      <c r="C17" s="154">
        <v>0</v>
      </c>
      <c r="D17" s="155">
        <v>0</v>
      </c>
      <c r="E17" s="155">
        <v>0</v>
      </c>
      <c r="F17" s="177">
        <v>0</v>
      </c>
      <c r="G17" s="177">
        <v>0</v>
      </c>
      <c r="H17" s="155">
        <v>0</v>
      </c>
      <c r="I17" s="155">
        <v>0</v>
      </c>
      <c r="J17" s="155">
        <v>0</v>
      </c>
      <c r="K17" s="178">
        <v>0</v>
      </c>
    </row>
    <row r="18" spans="1:11" ht="18.75" customHeight="1" thickBot="1">
      <c r="A18" s="133" t="s">
        <v>1285</v>
      </c>
      <c r="B18" s="158">
        <v>1</v>
      </c>
      <c r="C18" s="1269">
        <v>0</v>
      </c>
      <c r="D18" s="160">
        <v>2</v>
      </c>
      <c r="E18" s="160">
        <v>151</v>
      </c>
      <c r="F18" s="179">
        <v>161</v>
      </c>
      <c r="G18" s="179">
        <v>70</v>
      </c>
      <c r="H18" s="160">
        <v>54</v>
      </c>
      <c r="I18" s="160">
        <v>45</v>
      </c>
      <c r="J18" s="160">
        <v>8</v>
      </c>
      <c r="K18" s="180">
        <v>0</v>
      </c>
    </row>
    <row r="19" spans="1:11" ht="13.5" customHeight="1">
      <c r="A19" s="84" t="s">
        <v>430</v>
      </c>
      <c r="B19" s="164"/>
      <c r="C19" s="164"/>
      <c r="D19" s="164"/>
      <c r="E19" s="164"/>
      <c r="F19" s="522"/>
      <c r="G19" s="522"/>
      <c r="H19" s="164"/>
      <c r="I19" s="164"/>
      <c r="J19" s="164"/>
      <c r="K19" s="164"/>
    </row>
    <row r="20" spans="1:11" ht="13.5">
      <c r="A20" s="84" t="s">
        <v>431</v>
      </c>
      <c r="B20" s="164"/>
      <c r="C20" s="164"/>
      <c r="D20" s="164"/>
      <c r="E20" s="164"/>
      <c r="F20" s="522"/>
      <c r="G20" s="522"/>
      <c r="H20" s="164"/>
      <c r="I20" s="164"/>
      <c r="J20" s="164"/>
      <c r="K20" s="164"/>
    </row>
    <row r="21" spans="1:11" ht="40.5" customHeight="1">
      <c r="A21" s="1383" t="s">
        <v>466</v>
      </c>
      <c r="B21" s="1380"/>
      <c r="C21" s="1380"/>
      <c r="D21" s="1380"/>
      <c r="E21" s="1380"/>
      <c r="F21" s="1380"/>
      <c r="G21" s="1380"/>
      <c r="H21" s="1380"/>
      <c r="I21" s="1380"/>
      <c r="J21" s="1380"/>
      <c r="K21" s="1380"/>
    </row>
    <row r="22" spans="1:11" ht="13.5" customHeight="1">
      <c r="A22" s="29" t="s">
        <v>987</v>
      </c>
      <c r="B22" s="376"/>
      <c r="C22" s="376"/>
      <c r="D22" s="376"/>
      <c r="E22" s="376"/>
      <c r="F22" s="376"/>
      <c r="G22" s="376"/>
      <c r="H22" s="376"/>
      <c r="I22" s="376"/>
      <c r="J22" s="376"/>
      <c r="K22" s="376"/>
    </row>
    <row r="23" spans="1:11" ht="60" customHeight="1" thickBot="1">
      <c r="A23" s="187" t="s">
        <v>467</v>
      </c>
      <c r="B23" s="2"/>
      <c r="C23" s="2"/>
      <c r="D23" s="2"/>
      <c r="E23" s="2"/>
      <c r="F23" s="2"/>
      <c r="G23" s="2"/>
      <c r="H23" s="2"/>
      <c r="I23" s="2"/>
      <c r="J23" s="2"/>
      <c r="K23" s="2"/>
    </row>
    <row r="24" spans="1:11" s="25" customFormat="1" ht="26.25" customHeight="1" thickBot="1">
      <c r="A24" s="120" t="s">
        <v>453</v>
      </c>
      <c r="B24" s="121" t="s">
        <v>108</v>
      </c>
      <c r="C24" s="122" t="s">
        <v>142</v>
      </c>
      <c r="D24" s="123" t="s">
        <v>156</v>
      </c>
      <c r="E24" s="123" t="s">
        <v>157</v>
      </c>
      <c r="F24" s="123" t="s">
        <v>158</v>
      </c>
      <c r="G24" s="123" t="s">
        <v>159</v>
      </c>
      <c r="H24" s="123" t="s">
        <v>160</v>
      </c>
      <c r="I24" s="123" t="s">
        <v>161</v>
      </c>
      <c r="J24" s="123" t="s">
        <v>149</v>
      </c>
      <c r="K24" s="124" t="s">
        <v>150</v>
      </c>
    </row>
    <row r="25" spans="1:11" s="375" customFormat="1" ht="18.75" customHeight="1" thickTop="1">
      <c r="A25" s="183"/>
      <c r="B25" s="184"/>
      <c r="C25" s="127" t="s">
        <v>97</v>
      </c>
      <c r="D25" s="128" t="s">
        <v>97</v>
      </c>
      <c r="E25" s="128" t="s">
        <v>97</v>
      </c>
      <c r="F25" s="128" t="s">
        <v>97</v>
      </c>
      <c r="G25" s="128" t="s">
        <v>97</v>
      </c>
      <c r="H25" s="128" t="s">
        <v>97</v>
      </c>
      <c r="I25" s="128" t="s">
        <v>97</v>
      </c>
      <c r="J25" s="128" t="s">
        <v>97</v>
      </c>
      <c r="K25" s="151" t="s">
        <v>97</v>
      </c>
    </row>
    <row r="26" spans="1:11" ht="18.75" customHeight="1">
      <c r="A26" s="140" t="s">
        <v>947</v>
      </c>
      <c r="B26" s="153">
        <v>34</v>
      </c>
      <c r="C26" s="154">
        <v>1031</v>
      </c>
      <c r="D26" s="155">
        <v>1804</v>
      </c>
      <c r="E26" s="155">
        <v>8861</v>
      </c>
      <c r="F26" s="177">
        <v>24943</v>
      </c>
      <c r="G26" s="177">
        <v>34007</v>
      </c>
      <c r="H26" s="155">
        <v>35420</v>
      </c>
      <c r="I26" s="155">
        <v>30854</v>
      </c>
      <c r="J26" s="155">
        <v>16614</v>
      </c>
      <c r="K26" s="178">
        <v>2</v>
      </c>
    </row>
    <row r="27" spans="1:11" ht="18.75" customHeight="1">
      <c r="A27" s="140" t="s">
        <v>948</v>
      </c>
      <c r="B27" s="153">
        <v>34</v>
      </c>
      <c r="C27" s="154">
        <v>1025</v>
      </c>
      <c r="D27" s="155">
        <v>1777</v>
      </c>
      <c r="E27" s="155">
        <v>8774</v>
      </c>
      <c r="F27" s="177">
        <v>24730</v>
      </c>
      <c r="G27" s="177">
        <v>34106</v>
      </c>
      <c r="H27" s="155">
        <v>35487</v>
      </c>
      <c r="I27" s="155">
        <v>30810</v>
      </c>
      <c r="J27" s="155">
        <v>16825</v>
      </c>
      <c r="K27" s="178">
        <v>2</v>
      </c>
    </row>
    <row r="28" spans="1:11" ht="18.75" customHeight="1">
      <c r="A28" s="140" t="s">
        <v>949</v>
      </c>
      <c r="B28" s="153">
        <v>33</v>
      </c>
      <c r="C28" s="154">
        <v>1031</v>
      </c>
      <c r="D28" s="155">
        <v>1659</v>
      </c>
      <c r="E28" s="155">
        <v>9113</v>
      </c>
      <c r="F28" s="177">
        <v>25711</v>
      </c>
      <c r="G28" s="177">
        <v>33859</v>
      </c>
      <c r="H28" s="155">
        <v>36175</v>
      </c>
      <c r="I28" s="155">
        <v>30904</v>
      </c>
      <c r="J28" s="155">
        <v>16965</v>
      </c>
      <c r="K28" s="178">
        <v>2</v>
      </c>
    </row>
    <row r="29" spans="1:11" ht="18.75" customHeight="1">
      <c r="A29" s="140" t="s">
        <v>950</v>
      </c>
      <c r="B29" s="153">
        <v>33</v>
      </c>
      <c r="C29" s="154">
        <v>1452</v>
      </c>
      <c r="D29" s="155">
        <v>2182</v>
      </c>
      <c r="E29" s="155">
        <v>11119</v>
      </c>
      <c r="F29" s="177">
        <v>30048</v>
      </c>
      <c r="G29" s="177">
        <v>40909</v>
      </c>
      <c r="H29" s="155">
        <v>43812</v>
      </c>
      <c r="I29" s="155">
        <v>35118</v>
      </c>
      <c r="J29" s="155">
        <v>18656</v>
      </c>
      <c r="K29" s="178">
        <v>5</v>
      </c>
    </row>
    <row r="30" spans="1:11" ht="18.75" customHeight="1">
      <c r="A30" s="140" t="s">
        <v>951</v>
      </c>
      <c r="B30" s="153">
        <v>33</v>
      </c>
      <c r="C30" s="154">
        <v>1443</v>
      </c>
      <c r="D30" s="155">
        <v>2149</v>
      </c>
      <c r="E30" s="155">
        <v>11009</v>
      </c>
      <c r="F30" s="177">
        <v>29895</v>
      </c>
      <c r="G30" s="177">
        <v>40918</v>
      </c>
      <c r="H30" s="155">
        <v>43676</v>
      </c>
      <c r="I30" s="155">
        <v>35264</v>
      </c>
      <c r="J30" s="155">
        <v>18942</v>
      </c>
      <c r="K30" s="178">
        <v>5</v>
      </c>
    </row>
    <row r="31" spans="1:11" ht="18.75" customHeight="1" thickBot="1">
      <c r="A31" s="141" t="s">
        <v>1286</v>
      </c>
      <c r="B31" s="158">
        <v>34</v>
      </c>
      <c r="C31" s="159">
        <v>1441</v>
      </c>
      <c r="D31" s="160">
        <v>2118</v>
      </c>
      <c r="E31" s="160">
        <v>11042</v>
      </c>
      <c r="F31" s="179">
        <v>29694</v>
      </c>
      <c r="G31" s="179">
        <v>40994</v>
      </c>
      <c r="H31" s="160">
        <v>43883</v>
      </c>
      <c r="I31" s="160">
        <v>35453</v>
      </c>
      <c r="J31" s="160">
        <v>19167</v>
      </c>
      <c r="K31" s="180">
        <v>5</v>
      </c>
    </row>
    <row r="32" spans="1:11" ht="13.5" customHeight="1">
      <c r="A32" s="84" t="s">
        <v>988</v>
      </c>
      <c r="B32" s="164"/>
      <c r="C32" s="164"/>
      <c r="D32" s="164"/>
      <c r="E32" s="164"/>
      <c r="F32" s="522"/>
      <c r="G32" s="522"/>
      <c r="H32" s="164"/>
      <c r="I32" s="164"/>
      <c r="J32" s="164"/>
      <c r="K32" s="164"/>
    </row>
    <row r="33" spans="1:11" ht="13.5" customHeight="1">
      <c r="A33" s="84" t="s">
        <v>970</v>
      </c>
      <c r="B33" s="164"/>
      <c r="C33" s="164"/>
      <c r="D33" s="164"/>
      <c r="E33" s="164"/>
      <c r="F33" s="522"/>
      <c r="G33" s="522"/>
      <c r="H33" s="164"/>
      <c r="I33" s="164"/>
      <c r="J33" s="164"/>
      <c r="K33" s="164"/>
    </row>
    <row r="34" spans="1:11" ht="13.5" customHeight="1">
      <c r="A34" s="84" t="s">
        <v>992</v>
      </c>
      <c r="B34" s="2"/>
      <c r="C34" s="2"/>
      <c r="D34" s="2"/>
      <c r="E34" s="2"/>
      <c r="F34" s="2"/>
      <c r="G34" s="2"/>
      <c r="H34" s="2"/>
      <c r="I34" s="2"/>
      <c r="J34" s="2"/>
      <c r="K34" s="2"/>
    </row>
    <row r="35" ht="13.5" customHeight="1">
      <c r="A35" s="84" t="s">
        <v>993</v>
      </c>
    </row>
    <row r="36" ht="13.5" customHeight="1">
      <c r="A36" s="84" t="s">
        <v>883</v>
      </c>
    </row>
    <row r="37" ht="13.5" customHeight="1">
      <c r="A37" s="84" t="s">
        <v>960</v>
      </c>
    </row>
    <row r="38" s="29" customFormat="1" ht="13.5" customHeight="1"/>
    <row r="39" s="29" customFormat="1" ht="13.5" customHeight="1"/>
    <row r="40" s="29" customFormat="1" ht="13.5" customHeight="1"/>
    <row r="41" s="29" customFormat="1" ht="13.5" customHeight="1">
      <c r="A41" s="474"/>
    </row>
    <row r="42" s="29" customFormat="1" ht="13.5" customHeight="1">
      <c r="A42" s="474"/>
    </row>
  </sheetData>
  <sheetProtection/>
  <mergeCells count="3">
    <mergeCell ref="A1:K1"/>
    <mergeCell ref="A2:K2"/>
    <mergeCell ref="A21:K21"/>
  </mergeCells>
  <printOptions/>
  <pageMargins left="0.7874015748031497" right="0.7874015748031497" top="0.5118110236220472" bottom="0.984251968503937" header="0.5118110236220472" footer="0.511811023622047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view="pageBreakPreview" zoomScaleNormal="110" zoomScaleSheetLayoutView="100" zoomScalePageLayoutView="0" workbookViewId="0" topLeftCell="A1">
      <selection activeCell="A1" sqref="A1:L1"/>
    </sheetView>
  </sheetViews>
  <sheetFormatPr defaultColWidth="14.375" defaultRowHeight="18.75" customHeight="1"/>
  <cols>
    <col min="1" max="1" width="24.375" style="0" customWidth="1"/>
    <col min="2" max="10" width="15.625" style="0" customWidth="1"/>
    <col min="11" max="11" width="16.875" style="0" customWidth="1"/>
    <col min="12" max="12" width="15.625" style="0" customWidth="1"/>
  </cols>
  <sheetData>
    <row r="1" spans="1:12" ht="17.25">
      <c r="A1" s="1286" t="s">
        <v>104</v>
      </c>
      <c r="B1" s="1286"/>
      <c r="C1" s="1286"/>
      <c r="D1" s="1286"/>
      <c r="E1" s="1286"/>
      <c r="F1" s="1286"/>
      <c r="G1" s="1286"/>
      <c r="H1" s="1286"/>
      <c r="I1" s="1286"/>
      <c r="J1" s="1286"/>
      <c r="K1" s="1286"/>
      <c r="L1" s="1286"/>
    </row>
    <row r="2" spans="1:12" ht="14.25">
      <c r="A2" s="1287" t="s">
        <v>105</v>
      </c>
      <c r="B2" s="1287"/>
      <c r="C2" s="1287"/>
      <c r="D2" s="1287"/>
      <c r="E2" s="1287"/>
      <c r="F2" s="1287"/>
      <c r="G2" s="1287"/>
      <c r="H2" s="1287"/>
      <c r="I2" s="1287"/>
      <c r="J2" s="1287"/>
      <c r="K2" s="1287"/>
      <c r="L2" s="1287"/>
    </row>
    <row r="3" spans="1:12" ht="18.75" customHeight="1">
      <c r="A3" s="117"/>
      <c r="B3" s="118"/>
      <c r="C3" s="118"/>
      <c r="D3" s="118"/>
      <c r="E3" s="118"/>
      <c r="F3" s="118"/>
      <c r="G3" s="118"/>
      <c r="H3" s="118"/>
      <c r="I3" s="118"/>
      <c r="J3" s="2"/>
      <c r="K3" s="2"/>
      <c r="L3" s="2"/>
    </row>
    <row r="4" spans="1:12" ht="18.75" customHeight="1" thickBot="1">
      <c r="A4" s="119" t="s">
        <v>106</v>
      </c>
      <c r="B4" s="118"/>
      <c r="C4" s="118"/>
      <c r="D4" s="118"/>
      <c r="E4" s="118"/>
      <c r="F4" s="118"/>
      <c r="G4" s="118"/>
      <c r="H4" s="118"/>
      <c r="I4" s="118"/>
      <c r="J4" s="2"/>
      <c r="K4" s="2"/>
      <c r="L4" s="2"/>
    </row>
    <row r="5" spans="1:12" s="25" customFormat="1" ht="26.25" customHeight="1" thickBot="1">
      <c r="A5" s="120" t="s">
        <v>107</v>
      </c>
      <c r="B5" s="121" t="s">
        <v>108</v>
      </c>
      <c r="C5" s="122" t="s">
        <v>109</v>
      </c>
      <c r="D5" s="123" t="s">
        <v>110</v>
      </c>
      <c r="E5" s="123" t="s">
        <v>111</v>
      </c>
      <c r="F5" s="123" t="s">
        <v>112</v>
      </c>
      <c r="G5" s="123" t="s">
        <v>113</v>
      </c>
      <c r="H5" s="123" t="s">
        <v>114</v>
      </c>
      <c r="I5" s="123" t="s">
        <v>115</v>
      </c>
      <c r="J5" s="123" t="s">
        <v>116</v>
      </c>
      <c r="K5" s="123" t="s">
        <v>117</v>
      </c>
      <c r="L5" s="124" t="s">
        <v>118</v>
      </c>
    </row>
    <row r="6" spans="1:12" ht="18.75" customHeight="1" thickTop="1">
      <c r="A6" s="125"/>
      <c r="B6" s="126"/>
      <c r="C6" s="127" t="s">
        <v>61</v>
      </c>
      <c r="D6" s="128" t="s">
        <v>61</v>
      </c>
      <c r="E6" s="128" t="s">
        <v>61</v>
      </c>
      <c r="F6" s="128" t="s">
        <v>61</v>
      </c>
      <c r="G6" s="128" t="s">
        <v>61</v>
      </c>
      <c r="H6" s="128" t="s">
        <v>61</v>
      </c>
      <c r="I6" s="128" t="s">
        <v>61</v>
      </c>
      <c r="J6" s="128" t="s">
        <v>61</v>
      </c>
      <c r="K6" s="128" t="s">
        <v>61</v>
      </c>
      <c r="L6" s="129" t="s">
        <v>61</v>
      </c>
    </row>
    <row r="7" spans="1:12" ht="18.75" customHeight="1">
      <c r="A7" s="130" t="s">
        <v>842</v>
      </c>
      <c r="B7" s="131">
        <v>45</v>
      </c>
      <c r="C7" s="132">
        <v>4</v>
      </c>
      <c r="D7" s="40">
        <v>1</v>
      </c>
      <c r="E7" s="40">
        <v>8</v>
      </c>
      <c r="F7" s="40">
        <v>5</v>
      </c>
      <c r="G7" s="40">
        <v>4</v>
      </c>
      <c r="H7" s="40">
        <v>5</v>
      </c>
      <c r="I7" s="40">
        <v>4</v>
      </c>
      <c r="J7" s="40">
        <v>4</v>
      </c>
      <c r="K7" s="40">
        <v>10</v>
      </c>
      <c r="L7" s="41">
        <v>0</v>
      </c>
    </row>
    <row r="8" spans="1:12" ht="18.75" customHeight="1">
      <c r="A8" s="130" t="s">
        <v>841</v>
      </c>
      <c r="B8" s="131">
        <v>71</v>
      </c>
      <c r="C8" s="132">
        <v>8</v>
      </c>
      <c r="D8" s="40">
        <v>11</v>
      </c>
      <c r="E8" s="40">
        <v>7</v>
      </c>
      <c r="F8" s="40">
        <v>6</v>
      </c>
      <c r="G8" s="40">
        <v>7</v>
      </c>
      <c r="H8" s="40">
        <v>5</v>
      </c>
      <c r="I8" s="40">
        <v>6</v>
      </c>
      <c r="J8" s="40">
        <v>10</v>
      </c>
      <c r="K8" s="40">
        <v>11</v>
      </c>
      <c r="L8" s="41">
        <v>0</v>
      </c>
    </row>
    <row r="9" spans="1:12" ht="18.75" customHeight="1">
      <c r="A9" s="130" t="s">
        <v>843</v>
      </c>
      <c r="B9" s="131">
        <v>94</v>
      </c>
      <c r="C9" s="132">
        <v>10</v>
      </c>
      <c r="D9" s="40">
        <v>6</v>
      </c>
      <c r="E9" s="40">
        <v>17</v>
      </c>
      <c r="F9" s="40">
        <v>5</v>
      </c>
      <c r="G9" s="40">
        <v>6</v>
      </c>
      <c r="H9" s="40">
        <v>10</v>
      </c>
      <c r="I9" s="40">
        <v>14</v>
      </c>
      <c r="J9" s="40">
        <v>14</v>
      </c>
      <c r="K9" s="40">
        <v>12</v>
      </c>
      <c r="L9" s="41">
        <v>0</v>
      </c>
    </row>
    <row r="10" spans="1:12" ht="18.75" customHeight="1">
      <c r="A10" s="130" t="s">
        <v>841</v>
      </c>
      <c r="B10" s="131">
        <v>70</v>
      </c>
      <c r="C10" s="132">
        <v>14</v>
      </c>
      <c r="D10" s="40">
        <v>13</v>
      </c>
      <c r="E10" s="40">
        <v>3</v>
      </c>
      <c r="F10" s="40">
        <v>2</v>
      </c>
      <c r="G10" s="40">
        <v>3</v>
      </c>
      <c r="H10" s="40">
        <v>11</v>
      </c>
      <c r="I10" s="40">
        <v>5</v>
      </c>
      <c r="J10" s="40">
        <v>13</v>
      </c>
      <c r="K10" s="40">
        <v>5</v>
      </c>
      <c r="L10" s="41">
        <v>1</v>
      </c>
    </row>
    <row r="11" spans="1:12" ht="18.75" customHeight="1">
      <c r="A11" s="130" t="s">
        <v>844</v>
      </c>
      <c r="B11" s="131">
        <v>167</v>
      </c>
      <c r="C11" s="132">
        <v>19</v>
      </c>
      <c r="D11" s="40">
        <v>28</v>
      </c>
      <c r="E11" s="40">
        <v>23</v>
      </c>
      <c r="F11" s="40">
        <v>18</v>
      </c>
      <c r="G11" s="40">
        <v>7</v>
      </c>
      <c r="H11" s="40">
        <v>17</v>
      </c>
      <c r="I11" s="40">
        <v>17</v>
      </c>
      <c r="J11" s="40">
        <v>26</v>
      </c>
      <c r="K11" s="40">
        <v>12</v>
      </c>
      <c r="L11" s="41">
        <v>0</v>
      </c>
    </row>
    <row r="12" spans="1:12" ht="18.75" customHeight="1">
      <c r="A12" s="130" t="s">
        <v>841</v>
      </c>
      <c r="B12" s="131">
        <v>560</v>
      </c>
      <c r="C12" s="132">
        <v>47</v>
      </c>
      <c r="D12" s="40">
        <v>54</v>
      </c>
      <c r="E12" s="40">
        <v>48</v>
      </c>
      <c r="F12" s="40">
        <v>34</v>
      </c>
      <c r="G12" s="40">
        <v>46</v>
      </c>
      <c r="H12" s="40">
        <v>59</v>
      </c>
      <c r="I12" s="40">
        <v>62</v>
      </c>
      <c r="J12" s="40">
        <v>107</v>
      </c>
      <c r="K12" s="40">
        <v>80</v>
      </c>
      <c r="L12" s="41">
        <v>23</v>
      </c>
    </row>
    <row r="13" spans="1:12" ht="18.75" customHeight="1">
      <c r="A13" s="130" t="s">
        <v>845</v>
      </c>
      <c r="B13" s="131">
        <v>62</v>
      </c>
      <c r="C13" s="132">
        <v>10</v>
      </c>
      <c r="D13" s="40">
        <v>8</v>
      </c>
      <c r="E13" s="40">
        <v>8</v>
      </c>
      <c r="F13" s="40">
        <v>2</v>
      </c>
      <c r="G13" s="40">
        <v>7</v>
      </c>
      <c r="H13" s="40">
        <v>4</v>
      </c>
      <c r="I13" s="40">
        <v>9</v>
      </c>
      <c r="J13" s="40">
        <v>10</v>
      </c>
      <c r="K13" s="40">
        <v>4</v>
      </c>
      <c r="L13" s="41">
        <v>0</v>
      </c>
    </row>
    <row r="14" spans="1:12" ht="18.75" customHeight="1">
      <c r="A14" s="130" t="s">
        <v>841</v>
      </c>
      <c r="B14" s="131">
        <v>70</v>
      </c>
      <c r="C14" s="132">
        <v>10</v>
      </c>
      <c r="D14" s="40">
        <v>7</v>
      </c>
      <c r="E14" s="40">
        <v>5</v>
      </c>
      <c r="F14" s="40">
        <v>6</v>
      </c>
      <c r="G14" s="40">
        <v>3</v>
      </c>
      <c r="H14" s="40">
        <v>12</v>
      </c>
      <c r="I14" s="40">
        <v>5</v>
      </c>
      <c r="J14" s="40">
        <v>14</v>
      </c>
      <c r="K14" s="40">
        <v>7</v>
      </c>
      <c r="L14" s="41">
        <v>1</v>
      </c>
    </row>
    <row r="15" spans="1:12" ht="18.75" customHeight="1">
      <c r="A15" s="130" t="s">
        <v>846</v>
      </c>
      <c r="B15" s="131">
        <v>100</v>
      </c>
      <c r="C15" s="132">
        <v>15</v>
      </c>
      <c r="D15" s="40">
        <v>8</v>
      </c>
      <c r="E15" s="40">
        <v>14</v>
      </c>
      <c r="F15" s="40">
        <v>10</v>
      </c>
      <c r="G15" s="40">
        <v>5</v>
      </c>
      <c r="H15" s="40">
        <v>10</v>
      </c>
      <c r="I15" s="40">
        <v>8</v>
      </c>
      <c r="J15" s="40">
        <v>15</v>
      </c>
      <c r="K15" s="40">
        <v>13</v>
      </c>
      <c r="L15" s="41">
        <v>2</v>
      </c>
    </row>
    <row r="16" spans="1:12" ht="18.75" customHeight="1">
      <c r="A16" s="130" t="s">
        <v>841</v>
      </c>
      <c r="B16" s="131">
        <v>222</v>
      </c>
      <c r="C16" s="132">
        <v>14</v>
      </c>
      <c r="D16" s="40">
        <v>20</v>
      </c>
      <c r="E16" s="40">
        <v>16</v>
      </c>
      <c r="F16" s="40">
        <v>8</v>
      </c>
      <c r="G16" s="40">
        <v>15</v>
      </c>
      <c r="H16" s="40">
        <v>26</v>
      </c>
      <c r="I16" s="40">
        <v>21</v>
      </c>
      <c r="J16" s="40">
        <v>49</v>
      </c>
      <c r="K16" s="40">
        <v>44</v>
      </c>
      <c r="L16" s="41">
        <v>9</v>
      </c>
    </row>
    <row r="17" spans="1:12" ht="18.75" customHeight="1">
      <c r="A17" s="130" t="s">
        <v>1282</v>
      </c>
      <c r="B17" s="131">
        <v>203</v>
      </c>
      <c r="C17" s="132">
        <v>21</v>
      </c>
      <c r="D17" s="40">
        <v>38</v>
      </c>
      <c r="E17" s="40">
        <v>17</v>
      </c>
      <c r="F17" s="40">
        <v>20</v>
      </c>
      <c r="G17" s="40">
        <v>18</v>
      </c>
      <c r="H17" s="40">
        <v>21</v>
      </c>
      <c r="I17" s="40">
        <v>27</v>
      </c>
      <c r="J17" s="40">
        <v>26</v>
      </c>
      <c r="K17" s="40">
        <v>15</v>
      </c>
      <c r="L17" s="41">
        <v>0</v>
      </c>
    </row>
    <row r="18" spans="1:12" ht="18.75" customHeight="1" thickBot="1">
      <c r="A18" s="133" t="s">
        <v>841</v>
      </c>
      <c r="B18" s="134">
        <v>2360</v>
      </c>
      <c r="C18" s="135">
        <v>115</v>
      </c>
      <c r="D18" s="63">
        <v>214</v>
      </c>
      <c r="E18" s="63">
        <v>175</v>
      </c>
      <c r="F18" s="63">
        <v>165</v>
      </c>
      <c r="G18" s="63">
        <v>150</v>
      </c>
      <c r="H18" s="63">
        <v>262</v>
      </c>
      <c r="I18" s="63">
        <v>286</v>
      </c>
      <c r="J18" s="63">
        <v>444</v>
      </c>
      <c r="K18" s="63">
        <v>443</v>
      </c>
      <c r="L18" s="64">
        <v>106</v>
      </c>
    </row>
    <row r="19" s="29" customFormat="1" ht="18.75" customHeight="1">
      <c r="A19" s="136"/>
    </row>
    <row r="20" s="29" customFormat="1" ht="18.75" customHeight="1">
      <c r="A20" s="84"/>
    </row>
    <row r="21" s="29" customFormat="1" ht="18.75" customHeight="1">
      <c r="A21" s="84"/>
    </row>
    <row r="22" s="29" customFormat="1" ht="18.75" customHeight="1">
      <c r="A22" s="84"/>
    </row>
    <row r="23" spans="1:12" s="29" customFormat="1" ht="18.75" customHeight="1" thickBot="1">
      <c r="A23" s="119" t="s">
        <v>119</v>
      </c>
      <c r="B23" s="137"/>
      <c r="C23" s="137"/>
      <c r="D23" s="137"/>
      <c r="E23" s="137"/>
      <c r="F23" s="138"/>
      <c r="G23" s="138"/>
      <c r="H23" s="137"/>
      <c r="I23" s="137"/>
      <c r="J23" s="137"/>
      <c r="K23" s="137"/>
      <c r="L23" s="137"/>
    </row>
    <row r="24" spans="1:12" s="29" customFormat="1" ht="26.25" customHeight="1" thickBot="1">
      <c r="A24" s="120" t="s">
        <v>107</v>
      </c>
      <c r="B24" s="121" t="s">
        <v>108</v>
      </c>
      <c r="C24" s="122" t="s">
        <v>109</v>
      </c>
      <c r="D24" s="123" t="s">
        <v>110</v>
      </c>
      <c r="E24" s="123" t="s">
        <v>111</v>
      </c>
      <c r="F24" s="123" t="s">
        <v>112</v>
      </c>
      <c r="G24" s="123" t="s">
        <v>113</v>
      </c>
      <c r="H24" s="123" t="s">
        <v>114</v>
      </c>
      <c r="I24" s="123" t="s">
        <v>115</v>
      </c>
      <c r="J24" s="123" t="s">
        <v>116</v>
      </c>
      <c r="K24" s="123" t="s">
        <v>117</v>
      </c>
      <c r="L24" s="124" t="s">
        <v>118</v>
      </c>
    </row>
    <row r="25" spans="1:12" s="29" customFormat="1" ht="18.75" customHeight="1" thickTop="1">
      <c r="A25" s="139"/>
      <c r="B25" s="126"/>
      <c r="C25" s="127" t="s">
        <v>61</v>
      </c>
      <c r="D25" s="128" t="s">
        <v>61</v>
      </c>
      <c r="E25" s="128" t="s">
        <v>61</v>
      </c>
      <c r="F25" s="128" t="s">
        <v>61</v>
      </c>
      <c r="G25" s="128" t="s">
        <v>61</v>
      </c>
      <c r="H25" s="128" t="s">
        <v>61</v>
      </c>
      <c r="I25" s="128" t="s">
        <v>61</v>
      </c>
      <c r="J25" s="128" t="s">
        <v>61</v>
      </c>
      <c r="K25" s="128" t="s">
        <v>61</v>
      </c>
      <c r="L25" s="129" t="s">
        <v>61</v>
      </c>
    </row>
    <row r="26" spans="1:12" ht="18.75" customHeight="1">
      <c r="A26" s="140" t="s">
        <v>847</v>
      </c>
      <c r="B26" s="131">
        <v>3976</v>
      </c>
      <c r="C26" s="132">
        <v>291</v>
      </c>
      <c r="D26" s="40">
        <v>389</v>
      </c>
      <c r="E26" s="40">
        <v>337</v>
      </c>
      <c r="F26" s="37">
        <v>320</v>
      </c>
      <c r="G26" s="37">
        <v>260</v>
      </c>
      <c r="H26" s="40">
        <v>471</v>
      </c>
      <c r="I26" s="40">
        <v>459</v>
      </c>
      <c r="J26" s="40">
        <v>691</v>
      </c>
      <c r="K26" s="40">
        <v>622</v>
      </c>
      <c r="L26" s="41">
        <v>136</v>
      </c>
    </row>
    <row r="27" spans="1:12" ht="18.75" customHeight="1">
      <c r="A27" s="140" t="s">
        <v>848</v>
      </c>
      <c r="B27" s="131">
        <v>3982</v>
      </c>
      <c r="C27" s="132">
        <v>296</v>
      </c>
      <c r="D27" s="40">
        <v>387</v>
      </c>
      <c r="E27" s="40">
        <v>341</v>
      </c>
      <c r="F27" s="37">
        <v>318</v>
      </c>
      <c r="G27" s="37">
        <v>260</v>
      </c>
      <c r="H27" s="40">
        <v>472</v>
      </c>
      <c r="I27" s="40">
        <v>457</v>
      </c>
      <c r="J27" s="40">
        <v>694</v>
      </c>
      <c r="K27" s="40">
        <v>621</v>
      </c>
      <c r="L27" s="41">
        <v>136</v>
      </c>
    </row>
    <row r="28" spans="1:12" ht="18.75" customHeight="1">
      <c r="A28" s="140" t="s">
        <v>849</v>
      </c>
      <c r="B28" s="131">
        <v>4007</v>
      </c>
      <c r="C28" s="132">
        <v>298</v>
      </c>
      <c r="D28" s="40">
        <v>398</v>
      </c>
      <c r="E28" s="40">
        <v>338</v>
      </c>
      <c r="F28" s="37">
        <v>307</v>
      </c>
      <c r="G28" s="37">
        <v>269</v>
      </c>
      <c r="H28" s="40">
        <v>471</v>
      </c>
      <c r="I28" s="40">
        <v>455</v>
      </c>
      <c r="J28" s="40">
        <v>713</v>
      </c>
      <c r="K28" s="40">
        <v>619</v>
      </c>
      <c r="L28" s="41">
        <v>139</v>
      </c>
    </row>
    <row r="29" spans="1:12" ht="18.75" customHeight="1">
      <c r="A29" s="140" t="s">
        <v>850</v>
      </c>
      <c r="B29" s="131">
        <v>4011</v>
      </c>
      <c r="C29" s="132">
        <v>299</v>
      </c>
      <c r="D29" s="40">
        <v>396</v>
      </c>
      <c r="E29" s="40">
        <v>343</v>
      </c>
      <c r="F29" s="37">
        <v>306</v>
      </c>
      <c r="G29" s="37">
        <v>270</v>
      </c>
      <c r="H29" s="40">
        <v>469</v>
      </c>
      <c r="I29" s="40">
        <v>455</v>
      </c>
      <c r="J29" s="40">
        <v>714</v>
      </c>
      <c r="K29" s="40">
        <v>620</v>
      </c>
      <c r="L29" s="41">
        <v>139</v>
      </c>
    </row>
    <row r="30" spans="1:12" ht="18.75" customHeight="1">
      <c r="A30" s="140" t="s">
        <v>851</v>
      </c>
      <c r="B30" s="131">
        <v>4018</v>
      </c>
      <c r="C30" s="132">
        <v>303</v>
      </c>
      <c r="D30" s="40">
        <v>398</v>
      </c>
      <c r="E30" s="40">
        <v>341</v>
      </c>
      <c r="F30" s="37">
        <v>298</v>
      </c>
      <c r="G30" s="37">
        <v>272</v>
      </c>
      <c r="H30" s="40">
        <v>471</v>
      </c>
      <c r="I30" s="40">
        <v>444</v>
      </c>
      <c r="J30" s="40">
        <v>724</v>
      </c>
      <c r="K30" s="40">
        <v>627</v>
      </c>
      <c r="L30" s="41">
        <v>140</v>
      </c>
    </row>
    <row r="31" spans="1:12" ht="18.75" customHeight="1" thickBot="1">
      <c r="A31" s="141" t="s">
        <v>1283</v>
      </c>
      <c r="B31" s="134">
        <v>4024</v>
      </c>
      <c r="C31" s="135">
        <v>287</v>
      </c>
      <c r="D31" s="63">
        <v>408</v>
      </c>
      <c r="E31" s="63">
        <v>341</v>
      </c>
      <c r="F31" s="60">
        <v>281</v>
      </c>
      <c r="G31" s="60">
        <v>271</v>
      </c>
      <c r="H31" s="63">
        <v>442</v>
      </c>
      <c r="I31" s="63">
        <v>464</v>
      </c>
      <c r="J31" s="63">
        <v>732</v>
      </c>
      <c r="K31" s="63">
        <v>656</v>
      </c>
      <c r="L31" s="64">
        <v>142</v>
      </c>
    </row>
    <row r="32" spans="1:12" ht="13.5" customHeight="1">
      <c r="A32" s="84" t="s">
        <v>852</v>
      </c>
      <c r="B32" s="29"/>
      <c r="C32" s="29"/>
      <c r="D32" s="29"/>
      <c r="E32" s="29"/>
      <c r="F32" s="29"/>
      <c r="G32" s="29"/>
      <c r="H32" s="29"/>
      <c r="I32" s="29"/>
      <c r="J32" s="29"/>
      <c r="K32" s="29"/>
      <c r="L32" s="29"/>
    </row>
    <row r="33" spans="1:12" ht="13.5" customHeight="1">
      <c r="A33" s="84" t="s">
        <v>853</v>
      </c>
      <c r="B33" s="29"/>
      <c r="C33" s="29"/>
      <c r="D33" s="29"/>
      <c r="E33" s="29"/>
      <c r="F33" s="29"/>
      <c r="G33" s="29"/>
      <c r="H33" s="29"/>
      <c r="I33" s="29"/>
      <c r="J33" s="29"/>
      <c r="K33" s="29"/>
      <c r="L33" s="29"/>
    </row>
    <row r="34" ht="13.5" customHeight="1">
      <c r="A34" s="84" t="s">
        <v>854</v>
      </c>
    </row>
    <row r="35" ht="13.5" customHeight="1"/>
    <row r="36" ht="13.5" customHeight="1"/>
    <row r="37" ht="13.5" customHeight="1"/>
    <row r="38" ht="13.5" customHeight="1"/>
  </sheetData>
  <sheetProtection/>
  <mergeCells count="2">
    <mergeCell ref="A1:L1"/>
    <mergeCell ref="A2:L2"/>
  </mergeCells>
  <printOptions/>
  <pageMargins left="0.2755905511811024" right="0.4330708661417323" top="0.5511811023622047" bottom="0.984251968503937" header="0.5118110236220472" footer="0.5118110236220472"/>
  <pageSetup fitToHeight="1" fitToWidth="1" horizontalDpi="600" verticalDpi="600" orientation="landscape" paperSize="9" scale="72" r:id="rId1"/>
</worksheet>
</file>

<file path=xl/worksheets/sheet40.xml><?xml version="1.0" encoding="utf-8"?>
<worksheet xmlns="http://schemas.openxmlformats.org/spreadsheetml/2006/main" xmlns:r="http://schemas.openxmlformats.org/officeDocument/2006/relationships">
  <dimension ref="A1:G46"/>
  <sheetViews>
    <sheetView view="pageBreakPreview" zoomScaleSheetLayoutView="100" zoomScalePageLayoutView="0" workbookViewId="0" topLeftCell="A1">
      <selection activeCell="A1" sqref="A1:G1"/>
    </sheetView>
  </sheetViews>
  <sheetFormatPr defaultColWidth="9.00390625" defaultRowHeight="13.5"/>
  <cols>
    <col min="1" max="1" width="12.625" style="523" customWidth="1"/>
    <col min="2" max="7" width="15.75390625" style="523" customWidth="1"/>
    <col min="8" max="16384" width="9.00390625" style="523" customWidth="1"/>
  </cols>
  <sheetData>
    <row r="1" spans="1:7" ht="17.25">
      <c r="A1" s="1286" t="s">
        <v>468</v>
      </c>
      <c r="B1" s="1286"/>
      <c r="C1" s="1286"/>
      <c r="D1" s="1286"/>
      <c r="E1" s="1286"/>
      <c r="F1" s="1286"/>
      <c r="G1" s="1286"/>
    </row>
    <row r="2" spans="1:7" s="524" customFormat="1" ht="13.5" customHeight="1">
      <c r="A2" s="1287" t="s">
        <v>469</v>
      </c>
      <c r="B2" s="1287"/>
      <c r="C2" s="1287"/>
      <c r="D2" s="1287"/>
      <c r="E2" s="1287"/>
      <c r="F2" s="1287"/>
      <c r="G2" s="1287"/>
    </row>
    <row r="3" spans="1:7" s="524" customFormat="1" ht="13.5" customHeight="1">
      <c r="A3" s="3"/>
      <c r="B3" s="3"/>
      <c r="C3" s="3"/>
      <c r="D3" s="3"/>
      <c r="E3" s="3"/>
      <c r="F3" s="3"/>
      <c r="G3" s="3"/>
    </row>
    <row r="4" spans="1:7" ht="14.25" thickBot="1">
      <c r="A4" s="2"/>
      <c r="B4" s="2"/>
      <c r="C4" s="2"/>
      <c r="D4" s="2"/>
      <c r="E4" s="2"/>
      <c r="F4" s="2"/>
      <c r="G4" s="2"/>
    </row>
    <row r="5" spans="1:7" ht="21.75" customHeight="1">
      <c r="A5" s="86"/>
      <c r="B5" s="1418" t="s">
        <v>470</v>
      </c>
      <c r="C5" s="1418"/>
      <c r="D5" s="1418"/>
      <c r="E5" s="1418"/>
      <c r="F5" s="1419" t="s">
        <v>471</v>
      </c>
      <c r="G5" s="1421" t="s">
        <v>472</v>
      </c>
    </row>
    <row r="6" spans="1:7" ht="13.5" customHeight="1" thickBot="1">
      <c r="A6" s="94"/>
      <c r="B6" s="525" t="s">
        <v>473</v>
      </c>
      <c r="C6" s="526" t="s">
        <v>474</v>
      </c>
      <c r="D6" s="527" t="s">
        <v>475</v>
      </c>
      <c r="E6" s="525" t="s">
        <v>476</v>
      </c>
      <c r="F6" s="1420"/>
      <c r="G6" s="1422"/>
    </row>
    <row r="7" spans="1:7" s="99" customFormat="1" ht="13.5" customHeight="1" thickTop="1">
      <c r="A7" s="528"/>
      <c r="B7" s="529" t="s">
        <v>60</v>
      </c>
      <c r="C7" s="530" t="s">
        <v>60</v>
      </c>
      <c r="D7" s="531" t="s">
        <v>60</v>
      </c>
      <c r="E7" s="532" t="s">
        <v>60</v>
      </c>
      <c r="F7" s="533" t="s">
        <v>60</v>
      </c>
      <c r="G7" s="534" t="s">
        <v>60</v>
      </c>
    </row>
    <row r="8" spans="1:7" ht="13.5">
      <c r="A8" s="90"/>
      <c r="B8" s="535"/>
      <c r="C8" s="536"/>
      <c r="D8" s="537"/>
      <c r="E8" s="535"/>
      <c r="F8" s="538"/>
      <c r="G8" s="539"/>
    </row>
    <row r="9" spans="1:7" ht="13.5">
      <c r="A9" s="35" t="s">
        <v>62</v>
      </c>
      <c r="B9" s="540">
        <v>2158311</v>
      </c>
      <c r="C9" s="541">
        <v>2221254</v>
      </c>
      <c r="D9" s="542">
        <v>713666</v>
      </c>
      <c r="E9" s="543">
        <v>5093231</v>
      </c>
      <c r="F9" s="544">
        <v>32159658</v>
      </c>
      <c r="G9" s="545">
        <v>21319039</v>
      </c>
    </row>
    <row r="10" spans="1:7" ht="13.5">
      <c r="A10" s="35" t="s">
        <v>63</v>
      </c>
      <c r="B10" s="540">
        <v>3681419</v>
      </c>
      <c r="C10" s="541">
        <v>6278996</v>
      </c>
      <c r="D10" s="542">
        <v>677053</v>
      </c>
      <c r="E10" s="543">
        <v>10637468</v>
      </c>
      <c r="F10" s="544">
        <v>35164024</v>
      </c>
      <c r="G10" s="545">
        <v>23161911</v>
      </c>
    </row>
    <row r="11" spans="1:7" ht="13.5">
      <c r="A11" s="35" t="s">
        <v>64</v>
      </c>
      <c r="B11" s="540">
        <v>4855855</v>
      </c>
      <c r="C11" s="541">
        <v>6704996</v>
      </c>
      <c r="D11" s="542">
        <v>826496</v>
      </c>
      <c r="E11" s="543">
        <v>12387347</v>
      </c>
      <c r="F11" s="544">
        <v>39193383</v>
      </c>
      <c r="G11" s="545">
        <v>25670026</v>
      </c>
    </row>
    <row r="12" spans="1:7" ht="13.5">
      <c r="A12" s="35" t="s">
        <v>65</v>
      </c>
      <c r="B12" s="540">
        <v>3797970</v>
      </c>
      <c r="C12" s="541">
        <v>3032209</v>
      </c>
      <c r="D12" s="542">
        <v>799354</v>
      </c>
      <c r="E12" s="543">
        <v>7629533</v>
      </c>
      <c r="F12" s="544">
        <v>42191999</v>
      </c>
      <c r="G12" s="545">
        <v>27530547</v>
      </c>
    </row>
    <row r="13" spans="1:7" ht="13.5">
      <c r="A13" s="45" t="s">
        <v>840</v>
      </c>
      <c r="B13" s="540">
        <v>5729042</v>
      </c>
      <c r="C13" s="541">
        <v>4619440</v>
      </c>
      <c r="D13" s="542">
        <v>1216587</v>
      </c>
      <c r="E13" s="543">
        <v>11565069</v>
      </c>
      <c r="F13" s="544">
        <v>46704454</v>
      </c>
      <c r="G13" s="545">
        <v>30670034</v>
      </c>
    </row>
    <row r="14" spans="1:7" ht="13.5">
      <c r="A14" s="546"/>
      <c r="B14" s="547"/>
      <c r="C14" s="548"/>
      <c r="D14" s="549"/>
      <c r="E14" s="550"/>
      <c r="F14" s="551"/>
      <c r="G14" s="552"/>
    </row>
    <row r="15" spans="1:7" ht="13.5" customHeight="1">
      <c r="A15" s="54" t="s">
        <v>66</v>
      </c>
      <c r="B15" s="540">
        <v>426193</v>
      </c>
      <c r="C15" s="541">
        <v>331287</v>
      </c>
      <c r="D15" s="542">
        <v>84228</v>
      </c>
      <c r="E15" s="543">
        <v>841708</v>
      </c>
      <c r="F15" s="544">
        <v>39193383</v>
      </c>
      <c r="G15" s="545">
        <v>25670026</v>
      </c>
    </row>
    <row r="16" spans="1:7" ht="13.5" customHeight="1">
      <c r="A16" s="54" t="s">
        <v>67</v>
      </c>
      <c r="B16" s="540">
        <v>303961</v>
      </c>
      <c r="C16" s="541">
        <v>232120</v>
      </c>
      <c r="D16" s="542">
        <v>61465</v>
      </c>
      <c r="E16" s="543">
        <v>597546</v>
      </c>
      <c r="F16" s="544">
        <v>39435879</v>
      </c>
      <c r="G16" s="545">
        <v>25830830</v>
      </c>
    </row>
    <row r="17" spans="1:7" ht="13.5" customHeight="1">
      <c r="A17" s="54" t="s">
        <v>68</v>
      </c>
      <c r="B17" s="540">
        <v>322892</v>
      </c>
      <c r="C17" s="541">
        <v>261394</v>
      </c>
      <c r="D17" s="542">
        <v>47835</v>
      </c>
      <c r="E17" s="543">
        <v>632121</v>
      </c>
      <c r="F17" s="544">
        <v>39710936</v>
      </c>
      <c r="G17" s="545">
        <v>26005216</v>
      </c>
    </row>
    <row r="18" spans="1:7" ht="13.5" customHeight="1">
      <c r="A18" s="54" t="s">
        <v>69</v>
      </c>
      <c r="B18" s="540">
        <v>333163</v>
      </c>
      <c r="C18" s="541">
        <v>252124</v>
      </c>
      <c r="D18" s="542">
        <v>47501</v>
      </c>
      <c r="E18" s="543">
        <v>632788</v>
      </c>
      <c r="F18" s="544">
        <v>39996598</v>
      </c>
      <c r="G18" s="545">
        <v>26182061</v>
      </c>
    </row>
    <row r="19" spans="1:7" ht="13.5" customHeight="1">
      <c r="A19" s="54" t="s">
        <v>70</v>
      </c>
      <c r="B19" s="540">
        <v>301026</v>
      </c>
      <c r="C19" s="541">
        <v>220988</v>
      </c>
      <c r="D19" s="542">
        <v>107813</v>
      </c>
      <c r="E19" s="543">
        <v>629827</v>
      </c>
      <c r="F19" s="544">
        <v>40189811</v>
      </c>
      <c r="G19" s="545">
        <v>26284515</v>
      </c>
    </row>
    <row r="20" spans="1:7" ht="13.5" customHeight="1">
      <c r="A20" s="54" t="s">
        <v>71</v>
      </c>
      <c r="B20" s="540">
        <v>294414</v>
      </c>
      <c r="C20" s="541">
        <v>229927</v>
      </c>
      <c r="D20" s="542">
        <v>61531</v>
      </c>
      <c r="E20" s="543">
        <v>585872</v>
      </c>
      <c r="F20" s="544">
        <v>40422694</v>
      </c>
      <c r="G20" s="545">
        <v>26436661</v>
      </c>
    </row>
    <row r="21" spans="1:7" ht="13.5" customHeight="1">
      <c r="A21" s="54" t="s">
        <v>72</v>
      </c>
      <c r="B21" s="540">
        <v>325379</v>
      </c>
      <c r="C21" s="541">
        <v>228766</v>
      </c>
      <c r="D21" s="542">
        <v>58290</v>
      </c>
      <c r="E21" s="543">
        <v>612435</v>
      </c>
      <c r="F21" s="544">
        <v>40689783</v>
      </c>
      <c r="G21" s="545">
        <v>26601981</v>
      </c>
    </row>
    <row r="22" spans="1:7" ht="13.5" customHeight="1">
      <c r="A22" s="54" t="s">
        <v>73</v>
      </c>
      <c r="B22" s="540">
        <v>284338</v>
      </c>
      <c r="C22" s="541">
        <v>224875</v>
      </c>
      <c r="D22" s="542">
        <v>49299</v>
      </c>
      <c r="E22" s="543">
        <v>558512</v>
      </c>
      <c r="F22" s="544">
        <v>40924822</v>
      </c>
      <c r="G22" s="545">
        <v>26744285</v>
      </c>
    </row>
    <row r="23" spans="1:7" ht="13.5" customHeight="1">
      <c r="A23" s="54" t="s">
        <v>74</v>
      </c>
      <c r="B23" s="540">
        <v>306763</v>
      </c>
      <c r="C23" s="541">
        <v>225489</v>
      </c>
      <c r="D23" s="542">
        <v>66477</v>
      </c>
      <c r="E23" s="543">
        <v>598729</v>
      </c>
      <c r="F23" s="544">
        <v>41165108</v>
      </c>
      <c r="G23" s="545">
        <v>26894864</v>
      </c>
    </row>
    <row r="24" spans="1:7" ht="13.5" customHeight="1">
      <c r="A24" s="54" t="s">
        <v>75</v>
      </c>
      <c r="B24" s="540">
        <v>335052</v>
      </c>
      <c r="C24" s="541">
        <v>287605</v>
      </c>
      <c r="D24" s="542">
        <v>62665</v>
      </c>
      <c r="E24" s="543">
        <v>685322</v>
      </c>
      <c r="F24" s="544">
        <v>41437495</v>
      </c>
      <c r="G24" s="545">
        <v>27061061</v>
      </c>
    </row>
    <row r="25" spans="1:7" ht="13.5" customHeight="1">
      <c r="A25" s="54" t="s">
        <v>76</v>
      </c>
      <c r="B25" s="540">
        <v>311251</v>
      </c>
      <c r="C25" s="541">
        <v>318170</v>
      </c>
      <c r="D25" s="542">
        <v>66455</v>
      </c>
      <c r="E25" s="543">
        <v>695876</v>
      </c>
      <c r="F25" s="544">
        <v>41682291</v>
      </c>
      <c r="G25" s="545">
        <v>27222553</v>
      </c>
    </row>
    <row r="26" spans="1:7" ht="13.5" customHeight="1">
      <c r="A26" s="54" t="s">
        <v>77</v>
      </c>
      <c r="B26" s="540">
        <v>309389</v>
      </c>
      <c r="C26" s="541">
        <v>243285</v>
      </c>
      <c r="D26" s="542">
        <v>65041</v>
      </c>
      <c r="E26" s="543">
        <v>617715</v>
      </c>
      <c r="F26" s="544">
        <v>41926639</v>
      </c>
      <c r="G26" s="545">
        <v>27374870</v>
      </c>
    </row>
    <row r="27" spans="1:7" ht="13.5" customHeight="1">
      <c r="A27" s="54" t="s">
        <v>78</v>
      </c>
      <c r="B27" s="540">
        <v>370342</v>
      </c>
      <c r="C27" s="541">
        <v>307466</v>
      </c>
      <c r="D27" s="542">
        <v>104982</v>
      </c>
      <c r="E27" s="543">
        <v>782790</v>
      </c>
      <c r="F27" s="544">
        <v>42191999</v>
      </c>
      <c r="G27" s="545">
        <v>27530547</v>
      </c>
    </row>
    <row r="28" spans="1:7" ht="13.5" customHeight="1">
      <c r="A28" s="54" t="s">
        <v>67</v>
      </c>
      <c r="B28" s="540">
        <v>266574</v>
      </c>
      <c r="C28" s="541">
        <v>259816</v>
      </c>
      <c r="D28" s="542">
        <v>72980</v>
      </c>
      <c r="E28" s="543">
        <v>599370</v>
      </c>
      <c r="F28" s="544">
        <v>42385593</v>
      </c>
      <c r="G28" s="545">
        <v>27653756</v>
      </c>
    </row>
    <row r="29" spans="1:7" ht="13.5" customHeight="1">
      <c r="A29" s="54" t="s">
        <v>68</v>
      </c>
      <c r="B29" s="540">
        <v>309835</v>
      </c>
      <c r="C29" s="541">
        <v>258516</v>
      </c>
      <c r="D29" s="542">
        <v>55219</v>
      </c>
      <c r="E29" s="543">
        <v>623570</v>
      </c>
      <c r="F29" s="544">
        <v>42640209</v>
      </c>
      <c r="G29" s="545">
        <v>27822177</v>
      </c>
    </row>
    <row r="30" spans="1:7" ht="13.5" customHeight="1">
      <c r="A30" s="54" t="s">
        <v>69</v>
      </c>
      <c r="B30" s="540">
        <v>385498</v>
      </c>
      <c r="C30" s="541">
        <v>280160</v>
      </c>
      <c r="D30" s="542">
        <v>70415</v>
      </c>
      <c r="E30" s="543">
        <v>736073</v>
      </c>
      <c r="F30" s="544">
        <v>42955292</v>
      </c>
      <c r="G30" s="545">
        <v>28015708</v>
      </c>
    </row>
    <row r="31" spans="1:7" ht="13.5" customHeight="1">
      <c r="A31" s="54" t="s">
        <v>70</v>
      </c>
      <c r="B31" s="540">
        <v>387754</v>
      </c>
      <c r="C31" s="541">
        <v>273926</v>
      </c>
      <c r="D31" s="542">
        <v>123138</v>
      </c>
      <c r="E31" s="543">
        <v>784818</v>
      </c>
      <c r="F31" s="544">
        <v>43219908</v>
      </c>
      <c r="G31" s="545">
        <v>28187175</v>
      </c>
    </row>
    <row r="32" spans="1:7" ht="13.5" customHeight="1">
      <c r="A32" s="54" t="s">
        <v>71</v>
      </c>
      <c r="B32" s="540">
        <v>469340</v>
      </c>
      <c r="C32" s="541">
        <v>385055</v>
      </c>
      <c r="D32" s="542">
        <v>68387</v>
      </c>
      <c r="E32" s="543">
        <v>922782</v>
      </c>
      <c r="F32" s="544">
        <v>43620861</v>
      </c>
      <c r="G32" s="545">
        <v>28431948</v>
      </c>
    </row>
    <row r="33" spans="1:7" ht="13.5" customHeight="1">
      <c r="A33" s="54" t="s">
        <v>72</v>
      </c>
      <c r="B33" s="540">
        <v>554843</v>
      </c>
      <c r="C33" s="541">
        <v>425987</v>
      </c>
      <c r="D33" s="542">
        <v>67642</v>
      </c>
      <c r="E33" s="543">
        <v>1048472</v>
      </c>
      <c r="F33" s="544">
        <v>44108062</v>
      </c>
      <c r="G33" s="545">
        <v>28729528</v>
      </c>
    </row>
    <row r="34" spans="1:7" ht="13.5" customHeight="1">
      <c r="A34" s="54" t="s">
        <v>73</v>
      </c>
      <c r="B34" s="540">
        <v>539409</v>
      </c>
      <c r="C34" s="541">
        <v>486090</v>
      </c>
      <c r="D34" s="542">
        <v>123878</v>
      </c>
      <c r="E34" s="543">
        <v>1149377</v>
      </c>
      <c r="F34" s="544">
        <v>44523593</v>
      </c>
      <c r="G34" s="545">
        <v>28979758</v>
      </c>
    </row>
    <row r="35" spans="1:7" ht="13.5" customHeight="1">
      <c r="A35" s="54" t="s">
        <v>74</v>
      </c>
      <c r="B35" s="540">
        <v>443445</v>
      </c>
      <c r="C35" s="541">
        <v>479891</v>
      </c>
      <c r="D35" s="542">
        <v>71134</v>
      </c>
      <c r="E35" s="543">
        <v>994470</v>
      </c>
      <c r="F35" s="544">
        <v>44895904</v>
      </c>
      <c r="G35" s="545">
        <v>29215466</v>
      </c>
    </row>
    <row r="36" spans="1:7" ht="13.5" customHeight="1">
      <c r="A36" s="54" t="s">
        <v>75</v>
      </c>
      <c r="B36" s="540">
        <v>550207</v>
      </c>
      <c r="C36" s="541">
        <v>547094</v>
      </c>
      <c r="D36" s="542">
        <v>182075</v>
      </c>
      <c r="E36" s="543">
        <v>1279376</v>
      </c>
      <c r="F36" s="544">
        <v>45264036</v>
      </c>
      <c r="G36" s="545">
        <v>29513744</v>
      </c>
    </row>
    <row r="37" spans="1:7" ht="13.5" customHeight="1">
      <c r="A37" s="54" t="s">
        <v>203</v>
      </c>
      <c r="B37" s="540">
        <v>596139</v>
      </c>
      <c r="C37" s="541">
        <v>561563</v>
      </c>
      <c r="D37" s="542">
        <v>96630</v>
      </c>
      <c r="E37" s="543">
        <v>1254332</v>
      </c>
      <c r="F37" s="544">
        <v>45763545</v>
      </c>
      <c r="G37" s="545">
        <v>29895856</v>
      </c>
    </row>
    <row r="38" spans="1:7" ht="13.5" customHeight="1">
      <c r="A38" s="54" t="s">
        <v>77</v>
      </c>
      <c r="B38" s="540">
        <v>615921</v>
      </c>
      <c r="C38" s="541">
        <v>317056</v>
      </c>
      <c r="D38" s="542">
        <v>203335</v>
      </c>
      <c r="E38" s="543">
        <v>1136312</v>
      </c>
      <c r="F38" s="544">
        <v>46176131</v>
      </c>
      <c r="G38" s="545">
        <v>30293652</v>
      </c>
    </row>
    <row r="39" spans="1:7" ht="13.5" customHeight="1" thickBot="1">
      <c r="A39" s="58" t="s">
        <v>78</v>
      </c>
      <c r="B39" s="553">
        <v>610077</v>
      </c>
      <c r="C39" s="554">
        <v>344286</v>
      </c>
      <c r="D39" s="555">
        <v>81754</v>
      </c>
      <c r="E39" s="556">
        <v>1036117</v>
      </c>
      <c r="F39" s="557">
        <v>46704454</v>
      </c>
      <c r="G39" s="558">
        <v>30670034</v>
      </c>
    </row>
    <row r="40" spans="1:7" s="560" customFormat="1" ht="13.5" customHeight="1">
      <c r="A40" s="559" t="s">
        <v>477</v>
      </c>
      <c r="B40" s="118"/>
      <c r="C40" s="118"/>
      <c r="D40" s="118"/>
      <c r="E40" s="118"/>
      <c r="F40" s="118"/>
      <c r="G40" s="118"/>
    </row>
    <row r="41" spans="1:7" ht="13.5" customHeight="1">
      <c r="A41" s="559" t="s">
        <v>478</v>
      </c>
      <c r="B41" s="118"/>
      <c r="C41" s="118"/>
      <c r="D41" s="118"/>
      <c r="E41" s="118"/>
      <c r="F41" s="118"/>
      <c r="G41" s="118"/>
    </row>
    <row r="42" spans="1:7" s="29" customFormat="1" ht="13.5" customHeight="1">
      <c r="A42" s="559"/>
      <c r="B42" s="118"/>
      <c r="C42" s="118"/>
      <c r="D42" s="118"/>
      <c r="E42" s="118"/>
      <c r="F42" s="118"/>
      <c r="G42" s="118"/>
    </row>
    <row r="43" s="118" customFormat="1" ht="12.75" customHeight="1">
      <c r="A43" s="559"/>
    </row>
    <row r="44" s="118" customFormat="1" ht="12.75" customHeight="1">
      <c r="A44" s="559"/>
    </row>
    <row r="45" s="118" customFormat="1" ht="12.75" customHeight="1">
      <c r="A45" s="559"/>
    </row>
    <row r="46" s="118" customFormat="1" ht="12.75" customHeight="1">
      <c r="A46" s="559"/>
    </row>
  </sheetData>
  <sheetProtection/>
  <mergeCells count="5">
    <mergeCell ref="A1:G1"/>
    <mergeCell ref="A2:G2"/>
    <mergeCell ref="B5:E5"/>
    <mergeCell ref="F5:F6"/>
    <mergeCell ref="G5:G6"/>
  </mergeCells>
  <printOptions/>
  <pageMargins left="0.3937007874015748" right="0.3937007874015748" top="0.3937007874015748" bottom="0.15748031496062992" header="0.2755905511811024" footer="0.1968503937007874"/>
  <pageSetup horizontalDpi="600" verticalDpi="600" orientation="landscape" paperSize="9" scale="95" r:id="rId1"/>
</worksheet>
</file>

<file path=xl/worksheets/sheet41.xml><?xml version="1.0" encoding="utf-8"?>
<worksheet xmlns="http://schemas.openxmlformats.org/spreadsheetml/2006/main" xmlns:r="http://schemas.openxmlformats.org/officeDocument/2006/relationships">
  <dimension ref="A1:K92"/>
  <sheetViews>
    <sheetView view="pageBreakPreview" zoomScaleSheetLayoutView="100" zoomScalePageLayoutView="0" workbookViewId="0" topLeftCell="A1">
      <selection activeCell="A1" sqref="A1:H1"/>
    </sheetView>
  </sheetViews>
  <sheetFormatPr defaultColWidth="9.00390625" defaultRowHeight="13.5"/>
  <cols>
    <col min="1" max="1" width="10.50390625" style="523" customWidth="1"/>
    <col min="2" max="2" width="16.625" style="523" customWidth="1"/>
    <col min="3" max="4" width="18.875" style="523" customWidth="1"/>
    <col min="5" max="5" width="24.625" style="523" customWidth="1"/>
    <col min="6" max="6" width="18.875" style="523" customWidth="1"/>
    <col min="7" max="7" width="21.125" style="523" bestFit="1" customWidth="1"/>
    <col min="8" max="8" width="18.875" style="523" customWidth="1"/>
    <col min="9" max="16384" width="9.00390625" style="523" customWidth="1"/>
  </cols>
  <sheetData>
    <row r="1" spans="1:8" ht="17.25">
      <c r="A1" s="1286" t="s">
        <v>479</v>
      </c>
      <c r="B1" s="1286"/>
      <c r="C1" s="1286"/>
      <c r="D1" s="1286"/>
      <c r="E1" s="1286"/>
      <c r="F1" s="1286"/>
      <c r="G1" s="1286"/>
      <c r="H1" s="1286"/>
    </row>
    <row r="2" spans="1:8" s="524" customFormat="1" ht="13.5" customHeight="1">
      <c r="A2" s="1287" t="s">
        <v>480</v>
      </c>
      <c r="B2" s="1287"/>
      <c r="C2" s="1287"/>
      <c r="D2" s="1287"/>
      <c r="E2" s="1287"/>
      <c r="F2" s="1287"/>
      <c r="G2" s="1287"/>
      <c r="H2" s="1287"/>
    </row>
    <row r="3" spans="1:8" s="524" customFormat="1" ht="13.5" customHeight="1">
      <c r="A3" s="3"/>
      <c r="B3" s="3"/>
      <c r="C3" s="3"/>
      <c r="D3" s="3"/>
      <c r="E3" s="3"/>
      <c r="F3" s="3"/>
      <c r="G3" s="3"/>
      <c r="H3" s="3"/>
    </row>
    <row r="4" ht="14.25" thickBot="1"/>
    <row r="5" spans="1:8" ht="13.5" customHeight="1">
      <c r="A5" s="86"/>
      <c r="B5" s="1418" t="s">
        <v>481</v>
      </c>
      <c r="C5" s="1418"/>
      <c r="D5" s="1418"/>
      <c r="E5" s="1418"/>
      <c r="F5" s="1423" t="s">
        <v>482</v>
      </c>
      <c r="G5" s="1426" t="s">
        <v>483</v>
      </c>
      <c r="H5" s="1427"/>
    </row>
    <row r="6" spans="1:8" ht="13.5" customHeight="1">
      <c r="A6" s="1428"/>
      <c r="B6" s="1430" t="s">
        <v>108</v>
      </c>
      <c r="C6" s="1430"/>
      <c r="D6" s="1431" t="s">
        <v>484</v>
      </c>
      <c r="E6" s="1430" t="s">
        <v>485</v>
      </c>
      <c r="F6" s="1424"/>
      <c r="G6" s="1434" t="s">
        <v>108</v>
      </c>
      <c r="H6" s="1436" t="s">
        <v>486</v>
      </c>
    </row>
    <row r="7" spans="1:8" ht="24.75" customHeight="1" thickBot="1">
      <c r="A7" s="1429"/>
      <c r="B7" s="561"/>
      <c r="C7" s="562" t="s">
        <v>487</v>
      </c>
      <c r="D7" s="1432"/>
      <c r="E7" s="1433"/>
      <c r="F7" s="1425"/>
      <c r="G7" s="1435"/>
      <c r="H7" s="1422"/>
    </row>
    <row r="8" spans="1:8" s="99" customFormat="1" ht="13.5" customHeight="1" thickTop="1">
      <c r="A8" s="528"/>
      <c r="B8" s="532" t="s">
        <v>61</v>
      </c>
      <c r="C8" s="563"/>
      <c r="D8" s="563" t="s">
        <v>60</v>
      </c>
      <c r="E8" s="532" t="s">
        <v>213</v>
      </c>
      <c r="F8" s="533" t="s">
        <v>60</v>
      </c>
      <c r="G8" s="564" t="s">
        <v>61</v>
      </c>
      <c r="H8" s="534" t="s">
        <v>60</v>
      </c>
    </row>
    <row r="9" spans="1:8" ht="13.5">
      <c r="A9" s="13"/>
      <c r="B9" s="565"/>
      <c r="C9" s="566"/>
      <c r="D9" s="566"/>
      <c r="E9" s="565"/>
      <c r="F9" s="567"/>
      <c r="G9" s="568"/>
      <c r="H9" s="569"/>
    </row>
    <row r="10" spans="1:8" ht="13.5">
      <c r="A10" s="35" t="s">
        <v>62</v>
      </c>
      <c r="B10" s="570">
        <v>9903</v>
      </c>
      <c r="C10" s="571">
        <v>1363</v>
      </c>
      <c r="D10" s="571">
        <v>151626073</v>
      </c>
      <c r="E10" s="570">
        <v>838324924737</v>
      </c>
      <c r="F10" s="572">
        <v>5483600</v>
      </c>
      <c r="G10" s="573">
        <v>1379</v>
      </c>
      <c r="H10" s="574">
        <v>2768</v>
      </c>
    </row>
    <row r="11" spans="1:8" ht="13.5">
      <c r="A11" s="35" t="s">
        <v>63</v>
      </c>
      <c r="B11" s="570">
        <v>10028</v>
      </c>
      <c r="C11" s="571">
        <v>1368</v>
      </c>
      <c r="D11" s="571">
        <v>164601659</v>
      </c>
      <c r="E11" s="570">
        <v>857737533118</v>
      </c>
      <c r="F11" s="572">
        <v>7080421</v>
      </c>
      <c r="G11" s="573">
        <v>577</v>
      </c>
      <c r="H11" s="574">
        <v>2103</v>
      </c>
    </row>
    <row r="12" spans="1:8" ht="13.5">
      <c r="A12" s="35" t="s">
        <v>64</v>
      </c>
      <c r="B12" s="570">
        <v>10212</v>
      </c>
      <c r="C12" s="571">
        <v>1381</v>
      </c>
      <c r="D12" s="571">
        <v>173841450</v>
      </c>
      <c r="E12" s="570">
        <v>810242708871</v>
      </c>
      <c r="F12" s="572">
        <v>7734463</v>
      </c>
      <c r="G12" s="573">
        <v>668</v>
      </c>
      <c r="H12" s="574">
        <v>2035</v>
      </c>
    </row>
    <row r="13" spans="1:8" ht="13.5">
      <c r="A13" s="35" t="s">
        <v>65</v>
      </c>
      <c r="B13" s="570">
        <v>10365</v>
      </c>
      <c r="C13" s="571">
        <v>1397</v>
      </c>
      <c r="D13" s="571">
        <v>189137538</v>
      </c>
      <c r="E13" s="570">
        <v>828682780545</v>
      </c>
      <c r="F13" s="572">
        <v>8246145</v>
      </c>
      <c r="G13" s="573">
        <v>740</v>
      </c>
      <c r="H13" s="574">
        <v>2388</v>
      </c>
    </row>
    <row r="14" spans="1:8" ht="13.5">
      <c r="A14" s="45" t="s">
        <v>840</v>
      </c>
      <c r="B14" s="570">
        <v>10643</v>
      </c>
      <c r="C14" s="571">
        <v>1423</v>
      </c>
      <c r="D14" s="571">
        <v>205552863</v>
      </c>
      <c r="E14" s="570">
        <v>1036987501807</v>
      </c>
      <c r="F14" s="572">
        <v>11538357</v>
      </c>
      <c r="G14" s="573">
        <v>884</v>
      </c>
      <c r="H14" s="574">
        <v>2793</v>
      </c>
    </row>
    <row r="15" spans="1:8" ht="13.5">
      <c r="A15" s="546"/>
      <c r="B15" s="575"/>
      <c r="C15" s="576"/>
      <c r="D15" s="576"/>
      <c r="E15" s="575"/>
      <c r="F15" s="577"/>
      <c r="G15" s="578"/>
      <c r="H15" s="579"/>
    </row>
    <row r="16" spans="1:8" ht="13.5" customHeight="1">
      <c r="A16" s="54" t="s">
        <v>66</v>
      </c>
      <c r="B16" s="570">
        <v>422</v>
      </c>
      <c r="C16" s="571">
        <v>23</v>
      </c>
      <c r="D16" s="571">
        <v>6724400</v>
      </c>
      <c r="E16" s="570">
        <v>17536761601</v>
      </c>
      <c r="F16" s="572">
        <v>704411</v>
      </c>
      <c r="G16" s="573">
        <v>70</v>
      </c>
      <c r="H16" s="574">
        <v>117</v>
      </c>
    </row>
    <row r="17" spans="1:8" ht="13.5" customHeight="1">
      <c r="A17" s="54" t="s">
        <v>67</v>
      </c>
      <c r="B17" s="570">
        <v>2771</v>
      </c>
      <c r="C17" s="571">
        <v>121</v>
      </c>
      <c r="D17" s="571">
        <v>58489143</v>
      </c>
      <c r="E17" s="570">
        <v>280814601750</v>
      </c>
      <c r="F17" s="572">
        <v>773863</v>
      </c>
      <c r="G17" s="573">
        <v>162</v>
      </c>
      <c r="H17" s="574">
        <v>1556</v>
      </c>
    </row>
    <row r="18" spans="1:8" ht="13.5" customHeight="1">
      <c r="A18" s="54" t="s">
        <v>68</v>
      </c>
      <c r="B18" s="570">
        <v>192</v>
      </c>
      <c r="C18" s="571">
        <v>21</v>
      </c>
      <c r="D18" s="571">
        <v>2050249</v>
      </c>
      <c r="E18" s="570">
        <v>5337892083</v>
      </c>
      <c r="F18" s="572">
        <v>622926</v>
      </c>
      <c r="G18" s="573">
        <v>39</v>
      </c>
      <c r="H18" s="574">
        <v>57</v>
      </c>
    </row>
    <row r="19" spans="1:8" ht="13.5" customHeight="1">
      <c r="A19" s="54" t="s">
        <v>69</v>
      </c>
      <c r="B19" s="570">
        <v>251</v>
      </c>
      <c r="C19" s="571">
        <v>44</v>
      </c>
      <c r="D19" s="571">
        <v>2160090</v>
      </c>
      <c r="E19" s="570">
        <v>6197727709</v>
      </c>
      <c r="F19" s="572">
        <v>738630</v>
      </c>
      <c r="G19" s="573">
        <v>47</v>
      </c>
      <c r="H19" s="574">
        <v>52</v>
      </c>
    </row>
    <row r="20" spans="1:8" ht="13.5" customHeight="1">
      <c r="A20" s="54" t="s">
        <v>70</v>
      </c>
      <c r="B20" s="570">
        <v>1275</v>
      </c>
      <c r="C20" s="571">
        <v>460</v>
      </c>
      <c r="D20" s="571">
        <v>21300025</v>
      </c>
      <c r="E20" s="570">
        <v>106108666548</v>
      </c>
      <c r="F20" s="572">
        <v>674720</v>
      </c>
      <c r="G20" s="573">
        <v>65</v>
      </c>
      <c r="H20" s="574">
        <v>112</v>
      </c>
    </row>
    <row r="21" spans="1:8" ht="13.5" customHeight="1">
      <c r="A21" s="54" t="s">
        <v>71</v>
      </c>
      <c r="B21" s="570">
        <v>241</v>
      </c>
      <c r="C21" s="571">
        <v>21</v>
      </c>
      <c r="D21" s="571">
        <v>1831516</v>
      </c>
      <c r="E21" s="570">
        <v>5803380353</v>
      </c>
      <c r="F21" s="572">
        <v>574994</v>
      </c>
      <c r="G21" s="573">
        <v>52</v>
      </c>
      <c r="H21" s="574">
        <v>70</v>
      </c>
    </row>
    <row r="22" spans="1:8" ht="13.5" customHeight="1">
      <c r="A22" s="54" t="s">
        <v>72</v>
      </c>
      <c r="B22" s="570">
        <v>401</v>
      </c>
      <c r="C22" s="571">
        <v>23</v>
      </c>
      <c r="D22" s="571">
        <v>6685012</v>
      </c>
      <c r="E22" s="570">
        <v>14911048440</v>
      </c>
      <c r="F22" s="572">
        <v>619031</v>
      </c>
      <c r="G22" s="573">
        <v>45</v>
      </c>
      <c r="H22" s="574">
        <v>93</v>
      </c>
    </row>
    <row r="23" spans="1:8" ht="13.5" customHeight="1">
      <c r="A23" s="54" t="s">
        <v>73</v>
      </c>
      <c r="B23" s="570">
        <v>2782</v>
      </c>
      <c r="C23" s="571">
        <v>127</v>
      </c>
      <c r="D23" s="571">
        <v>60373661</v>
      </c>
      <c r="E23" s="570">
        <v>280803957417</v>
      </c>
      <c r="F23" s="572">
        <v>568594</v>
      </c>
      <c r="G23" s="573">
        <v>43</v>
      </c>
      <c r="H23" s="574">
        <v>47</v>
      </c>
    </row>
    <row r="24" spans="1:8" ht="13.5" customHeight="1">
      <c r="A24" s="54" t="s">
        <v>74</v>
      </c>
      <c r="B24" s="570">
        <v>203</v>
      </c>
      <c r="C24" s="571">
        <v>21</v>
      </c>
      <c r="D24" s="571">
        <v>2066266</v>
      </c>
      <c r="E24" s="570">
        <v>6324396019</v>
      </c>
      <c r="F24" s="572">
        <v>608180</v>
      </c>
      <c r="G24" s="573">
        <v>38</v>
      </c>
      <c r="H24" s="574">
        <v>42</v>
      </c>
    </row>
    <row r="25" spans="1:8" ht="13.5" customHeight="1">
      <c r="A25" s="54" t="s">
        <v>75</v>
      </c>
      <c r="B25" s="570">
        <v>275</v>
      </c>
      <c r="C25" s="571">
        <v>44</v>
      </c>
      <c r="D25" s="571">
        <v>2305668</v>
      </c>
      <c r="E25" s="570">
        <v>6958219545</v>
      </c>
      <c r="F25" s="572">
        <v>810234</v>
      </c>
      <c r="G25" s="573">
        <v>61</v>
      </c>
      <c r="H25" s="574">
        <v>71</v>
      </c>
    </row>
    <row r="26" spans="1:8" ht="13.5" customHeight="1">
      <c r="A26" s="54" t="s">
        <v>76</v>
      </c>
      <c r="B26" s="570">
        <v>1288</v>
      </c>
      <c r="C26" s="571">
        <v>461</v>
      </c>
      <c r="D26" s="571">
        <v>22636526</v>
      </c>
      <c r="E26" s="570">
        <v>92868541835</v>
      </c>
      <c r="F26" s="572">
        <v>693391</v>
      </c>
      <c r="G26" s="573">
        <v>54</v>
      </c>
      <c r="H26" s="574">
        <v>65</v>
      </c>
    </row>
    <row r="27" spans="1:8" ht="13.5" customHeight="1">
      <c r="A27" s="54" t="s">
        <v>77</v>
      </c>
      <c r="B27" s="570">
        <v>257</v>
      </c>
      <c r="C27" s="571">
        <v>24</v>
      </c>
      <c r="D27" s="571">
        <v>2058960</v>
      </c>
      <c r="E27" s="570">
        <v>6653190018</v>
      </c>
      <c r="F27" s="572">
        <v>655423</v>
      </c>
      <c r="G27" s="573">
        <v>56</v>
      </c>
      <c r="H27" s="574">
        <v>69</v>
      </c>
    </row>
    <row r="28" spans="1:8" ht="13.5" customHeight="1">
      <c r="A28" s="54" t="s">
        <v>78</v>
      </c>
      <c r="B28" s="570">
        <v>429</v>
      </c>
      <c r="C28" s="571">
        <v>30</v>
      </c>
      <c r="D28" s="571">
        <v>7180422</v>
      </c>
      <c r="E28" s="570">
        <v>15901158828</v>
      </c>
      <c r="F28" s="572">
        <v>906159</v>
      </c>
      <c r="G28" s="573">
        <v>78</v>
      </c>
      <c r="H28" s="574">
        <v>154</v>
      </c>
    </row>
    <row r="29" spans="1:11" ht="13.5" customHeight="1">
      <c r="A29" s="54" t="s">
        <v>67</v>
      </c>
      <c r="B29" s="570">
        <v>2781</v>
      </c>
      <c r="C29" s="571">
        <v>117</v>
      </c>
      <c r="D29" s="571">
        <v>63327166</v>
      </c>
      <c r="E29" s="570">
        <v>284056134159</v>
      </c>
      <c r="F29" s="572">
        <v>825632</v>
      </c>
      <c r="G29" s="573">
        <v>187</v>
      </c>
      <c r="H29" s="574">
        <v>1585</v>
      </c>
      <c r="K29" s="580"/>
    </row>
    <row r="30" spans="1:8" ht="13.5" customHeight="1">
      <c r="A30" s="54" t="s">
        <v>68</v>
      </c>
      <c r="B30" s="570">
        <v>223</v>
      </c>
      <c r="C30" s="571">
        <v>23</v>
      </c>
      <c r="D30" s="571">
        <v>2350686</v>
      </c>
      <c r="E30" s="570">
        <v>7649038058</v>
      </c>
      <c r="F30" s="572">
        <v>756890</v>
      </c>
      <c r="G30" s="573">
        <v>58</v>
      </c>
      <c r="H30" s="574">
        <v>107</v>
      </c>
    </row>
    <row r="31" spans="1:8" ht="13.5" customHeight="1">
      <c r="A31" s="54" t="s">
        <v>69</v>
      </c>
      <c r="B31" s="570">
        <v>266</v>
      </c>
      <c r="C31" s="571">
        <v>46</v>
      </c>
      <c r="D31" s="571">
        <v>2312285</v>
      </c>
      <c r="E31" s="570">
        <v>6133646921</v>
      </c>
      <c r="F31" s="572">
        <v>889766</v>
      </c>
      <c r="G31" s="573">
        <v>67</v>
      </c>
      <c r="H31" s="574">
        <v>109</v>
      </c>
    </row>
    <row r="32" spans="1:8" ht="13.5" customHeight="1">
      <c r="A32" s="54" t="s">
        <v>70</v>
      </c>
      <c r="B32" s="570">
        <v>1329</v>
      </c>
      <c r="C32" s="571">
        <v>465</v>
      </c>
      <c r="D32" s="571">
        <v>22636406</v>
      </c>
      <c r="E32" s="570">
        <v>108555473975</v>
      </c>
      <c r="F32" s="572">
        <v>821772</v>
      </c>
      <c r="G32" s="573">
        <v>66</v>
      </c>
      <c r="H32" s="574">
        <v>124</v>
      </c>
    </row>
    <row r="33" spans="1:11" ht="13.5" customHeight="1">
      <c r="A33" s="54" t="s">
        <v>71</v>
      </c>
      <c r="B33" s="570">
        <v>240</v>
      </c>
      <c r="C33" s="571">
        <v>19</v>
      </c>
      <c r="D33" s="571">
        <v>1976954</v>
      </c>
      <c r="E33" s="570">
        <v>6334917575</v>
      </c>
      <c r="F33" s="572">
        <v>819124</v>
      </c>
      <c r="G33" s="573">
        <v>69</v>
      </c>
      <c r="H33" s="574">
        <v>96</v>
      </c>
      <c r="K33" s="580"/>
    </row>
    <row r="34" spans="1:8" ht="13.5" customHeight="1">
      <c r="A34" s="54" t="s">
        <v>72</v>
      </c>
      <c r="B34" s="570">
        <v>426</v>
      </c>
      <c r="C34" s="571">
        <v>23</v>
      </c>
      <c r="D34" s="571">
        <v>7180812</v>
      </c>
      <c r="E34" s="570">
        <v>16264976811</v>
      </c>
      <c r="F34" s="572">
        <v>948184</v>
      </c>
      <c r="G34" s="573">
        <v>50</v>
      </c>
      <c r="H34" s="574">
        <v>149</v>
      </c>
    </row>
    <row r="35" spans="1:8" ht="13.5" customHeight="1">
      <c r="A35" s="54" t="s">
        <v>73</v>
      </c>
      <c r="B35" s="570">
        <v>2765</v>
      </c>
      <c r="C35" s="571">
        <v>118</v>
      </c>
      <c r="D35" s="571">
        <v>64102530</v>
      </c>
      <c r="E35" s="570">
        <v>375422532579</v>
      </c>
      <c r="F35" s="572">
        <v>789767</v>
      </c>
      <c r="G35" s="573">
        <v>70</v>
      </c>
      <c r="H35" s="574">
        <v>96</v>
      </c>
    </row>
    <row r="36" spans="1:8" ht="13.5" customHeight="1">
      <c r="A36" s="54" t="s">
        <v>74</v>
      </c>
      <c r="B36" s="570">
        <v>219</v>
      </c>
      <c r="C36" s="571">
        <v>24</v>
      </c>
      <c r="D36" s="571">
        <v>2328375</v>
      </c>
      <c r="E36" s="570">
        <v>6430918807</v>
      </c>
      <c r="F36" s="572">
        <v>898007</v>
      </c>
      <c r="G36" s="573">
        <v>51</v>
      </c>
      <c r="H36" s="574">
        <v>80</v>
      </c>
    </row>
    <row r="37" spans="1:8" ht="13.5" customHeight="1">
      <c r="A37" s="54" t="s">
        <v>75</v>
      </c>
      <c r="B37" s="570">
        <v>290</v>
      </c>
      <c r="C37" s="571">
        <v>52</v>
      </c>
      <c r="D37" s="571">
        <v>2804488</v>
      </c>
      <c r="E37" s="570">
        <v>7765022081</v>
      </c>
      <c r="F37" s="572">
        <v>1126815</v>
      </c>
      <c r="G37" s="573">
        <v>59</v>
      </c>
      <c r="H37" s="574">
        <v>89</v>
      </c>
    </row>
    <row r="38" spans="1:8" ht="13.5" customHeight="1">
      <c r="A38" s="54" t="s">
        <v>203</v>
      </c>
      <c r="B38" s="570">
        <v>1387</v>
      </c>
      <c r="C38" s="571">
        <v>486</v>
      </c>
      <c r="D38" s="571">
        <v>25893956</v>
      </c>
      <c r="E38" s="570">
        <v>192468470464</v>
      </c>
      <c r="F38" s="572">
        <v>1699356</v>
      </c>
      <c r="G38" s="573">
        <v>63</v>
      </c>
      <c r="H38" s="574">
        <v>82</v>
      </c>
    </row>
    <row r="39" spans="1:8" ht="13.5" customHeight="1">
      <c r="A39" s="54" t="s">
        <v>77</v>
      </c>
      <c r="B39" s="570">
        <v>264</v>
      </c>
      <c r="C39" s="571">
        <v>23</v>
      </c>
      <c r="D39" s="571">
        <v>2337669</v>
      </c>
      <c r="E39" s="570">
        <v>8672560199</v>
      </c>
      <c r="F39" s="572">
        <v>900214</v>
      </c>
      <c r="G39" s="573">
        <v>50</v>
      </c>
      <c r="H39" s="574">
        <v>67</v>
      </c>
    </row>
    <row r="40" spans="1:8" ht="13.5" customHeight="1" thickBot="1">
      <c r="A40" s="58" t="s">
        <v>78</v>
      </c>
      <c r="B40" s="581">
        <v>453</v>
      </c>
      <c r="C40" s="582">
        <v>27</v>
      </c>
      <c r="D40" s="582">
        <v>8301536</v>
      </c>
      <c r="E40" s="581">
        <v>17233810178</v>
      </c>
      <c r="F40" s="583">
        <v>1062830</v>
      </c>
      <c r="G40" s="584">
        <v>94</v>
      </c>
      <c r="H40" s="585">
        <v>209</v>
      </c>
    </row>
    <row r="41" spans="1:8" s="587" customFormat="1" ht="13.5" customHeight="1">
      <c r="A41" s="559" t="s">
        <v>488</v>
      </c>
      <c r="B41" s="586"/>
      <c r="C41" s="586"/>
      <c r="D41" s="586"/>
      <c r="E41" s="586"/>
      <c r="F41" s="586"/>
      <c r="G41" s="586"/>
      <c r="H41" s="586"/>
    </row>
    <row r="42" spans="1:8" s="587" customFormat="1" ht="13.5" customHeight="1">
      <c r="A42" s="559" t="s">
        <v>489</v>
      </c>
      <c r="B42" s="586"/>
      <c r="C42" s="586"/>
      <c r="D42" s="586"/>
      <c r="E42" s="586"/>
      <c r="F42" s="586"/>
      <c r="G42" s="586"/>
      <c r="H42" s="586"/>
    </row>
    <row r="43" spans="1:8" s="587" customFormat="1" ht="13.5" customHeight="1">
      <c r="A43" s="559" t="s">
        <v>183</v>
      </c>
      <c r="B43" s="586"/>
      <c r="C43" s="586"/>
      <c r="D43" s="586"/>
      <c r="E43" s="586"/>
      <c r="F43" s="586"/>
      <c r="G43" s="586"/>
      <c r="H43" s="586"/>
    </row>
    <row r="44" spans="1:8" s="587" customFormat="1" ht="13.5" customHeight="1">
      <c r="A44" s="559" t="s">
        <v>183</v>
      </c>
      <c r="B44" s="586"/>
      <c r="C44" s="586"/>
      <c r="D44" s="586"/>
      <c r="E44" s="586"/>
      <c r="F44" s="586"/>
      <c r="G44" s="586"/>
      <c r="H44" s="586"/>
    </row>
    <row r="45" spans="1:8" ht="17.25">
      <c r="A45" s="1286" t="s">
        <v>490</v>
      </c>
      <c r="B45" s="1286"/>
      <c r="C45" s="1286"/>
      <c r="D45" s="1286"/>
      <c r="E45" s="1286"/>
      <c r="F45" s="1286"/>
      <c r="G45" s="1286"/>
      <c r="H45" s="1286"/>
    </row>
    <row r="46" spans="1:8" ht="14.25">
      <c r="A46" s="1287" t="s">
        <v>491</v>
      </c>
      <c r="B46" s="1287"/>
      <c r="C46" s="1287"/>
      <c r="D46" s="1287"/>
      <c r="E46" s="1287"/>
      <c r="F46" s="1287"/>
      <c r="G46" s="1287"/>
      <c r="H46" s="1287"/>
    </row>
    <row r="47" spans="1:8" ht="14.25">
      <c r="A47" s="3"/>
      <c r="B47" s="3"/>
      <c r="C47" s="3"/>
      <c r="D47" s="3"/>
      <c r="E47" s="3"/>
      <c r="F47" s="3"/>
      <c r="G47" s="3"/>
      <c r="H47" s="3"/>
    </row>
    <row r="48" ht="14.25" thickBot="1"/>
    <row r="49" spans="1:8" ht="13.5">
      <c r="A49" s="86"/>
      <c r="B49" s="1437" t="s">
        <v>492</v>
      </c>
      <c r="C49" s="1418"/>
      <c r="D49" s="1418"/>
      <c r="E49" s="1438"/>
      <c r="F49" s="1418" t="s">
        <v>493</v>
      </c>
      <c r="G49" s="1418"/>
      <c r="H49" s="1438"/>
    </row>
    <row r="50" spans="1:8" ht="13.5">
      <c r="A50" s="1428"/>
      <c r="B50" s="1439" t="s">
        <v>494</v>
      </c>
      <c r="C50" s="1440"/>
      <c r="D50" s="1441" t="s">
        <v>495</v>
      </c>
      <c r="E50" s="1436"/>
      <c r="F50" s="1430" t="s">
        <v>496</v>
      </c>
      <c r="G50" s="1430"/>
      <c r="H50" s="1436"/>
    </row>
    <row r="51" spans="1:8" ht="14.25" thickBot="1">
      <c r="A51" s="1429"/>
      <c r="B51" s="588" t="s">
        <v>108</v>
      </c>
      <c r="C51" s="589" t="s">
        <v>486</v>
      </c>
      <c r="D51" s="589" t="s">
        <v>108</v>
      </c>
      <c r="E51" s="590" t="s">
        <v>486</v>
      </c>
      <c r="F51" s="591" t="s">
        <v>497</v>
      </c>
      <c r="G51" s="589" t="s">
        <v>498</v>
      </c>
      <c r="H51" s="590" t="s">
        <v>499</v>
      </c>
    </row>
    <row r="52" spans="1:8" s="99" customFormat="1" ht="14.25" thickTop="1">
      <c r="A52" s="528"/>
      <c r="B52" s="592" t="s">
        <v>61</v>
      </c>
      <c r="C52" s="593" t="s">
        <v>60</v>
      </c>
      <c r="D52" s="563" t="s">
        <v>61</v>
      </c>
      <c r="E52" s="534" t="s">
        <v>60</v>
      </c>
      <c r="F52" s="594" t="s">
        <v>60</v>
      </c>
      <c r="G52" s="563" t="s">
        <v>60</v>
      </c>
      <c r="H52" s="534" t="s">
        <v>60</v>
      </c>
    </row>
    <row r="53" spans="1:8" ht="13.5">
      <c r="A53" s="13"/>
      <c r="B53" s="595"/>
      <c r="C53" s="596"/>
      <c r="D53" s="597"/>
      <c r="E53" s="598"/>
      <c r="F53" s="599"/>
      <c r="G53" s="600"/>
      <c r="H53" s="601"/>
    </row>
    <row r="54" spans="1:8" ht="13.5">
      <c r="A54" s="35" t="s">
        <v>62</v>
      </c>
      <c r="B54" s="602">
        <v>939</v>
      </c>
      <c r="C54" s="603">
        <v>7397</v>
      </c>
      <c r="D54" s="571">
        <v>148</v>
      </c>
      <c r="E54" s="574">
        <v>1677</v>
      </c>
      <c r="F54" s="573">
        <v>1526488</v>
      </c>
      <c r="G54" s="571">
        <v>8633241</v>
      </c>
      <c r="H54" s="574">
        <v>11159310</v>
      </c>
    </row>
    <row r="55" spans="1:8" ht="13.5">
      <c r="A55" s="35" t="s">
        <v>63</v>
      </c>
      <c r="B55" s="602">
        <v>1098</v>
      </c>
      <c r="C55" s="603">
        <v>9235</v>
      </c>
      <c r="D55" s="571">
        <v>158</v>
      </c>
      <c r="E55" s="574">
        <v>2650</v>
      </c>
      <c r="F55" s="573">
        <v>1582521</v>
      </c>
      <c r="G55" s="571">
        <v>10641138</v>
      </c>
      <c r="H55" s="574">
        <v>10938252</v>
      </c>
    </row>
    <row r="56" spans="1:8" ht="13.5">
      <c r="A56" s="35" t="s">
        <v>64</v>
      </c>
      <c r="B56" s="602">
        <v>1371</v>
      </c>
      <c r="C56" s="603">
        <v>15621</v>
      </c>
      <c r="D56" s="571">
        <v>155</v>
      </c>
      <c r="E56" s="574">
        <v>2478</v>
      </c>
      <c r="F56" s="573">
        <v>1647180</v>
      </c>
      <c r="G56" s="571">
        <v>13231536</v>
      </c>
      <c r="H56" s="574">
        <v>10791310</v>
      </c>
    </row>
    <row r="57" spans="1:8" ht="13.5">
      <c r="A57" s="35" t="s">
        <v>65</v>
      </c>
      <c r="B57" s="602">
        <v>1734</v>
      </c>
      <c r="C57" s="603">
        <v>28290</v>
      </c>
      <c r="D57" s="571">
        <v>221</v>
      </c>
      <c r="E57" s="574">
        <v>6049</v>
      </c>
      <c r="F57" s="573">
        <v>1708401</v>
      </c>
      <c r="G57" s="571">
        <v>15234890</v>
      </c>
      <c r="H57" s="574">
        <v>10587256</v>
      </c>
    </row>
    <row r="58" spans="1:8" ht="13.5">
      <c r="A58" s="45" t="s">
        <v>840</v>
      </c>
      <c r="B58" s="602">
        <v>2030</v>
      </c>
      <c r="C58" s="603">
        <v>25228</v>
      </c>
      <c r="D58" s="571">
        <v>260</v>
      </c>
      <c r="E58" s="574">
        <v>8235</v>
      </c>
      <c r="F58" s="573">
        <v>1669837</v>
      </c>
      <c r="G58" s="571">
        <v>18785723</v>
      </c>
      <c r="H58" s="574">
        <v>10214474</v>
      </c>
    </row>
    <row r="59" spans="1:8" ht="13.5">
      <c r="A59" s="546"/>
      <c r="B59" s="604"/>
      <c r="C59" s="605"/>
      <c r="D59" s="576"/>
      <c r="E59" s="579"/>
      <c r="F59" s="606"/>
      <c r="G59" s="607"/>
      <c r="H59" s="608"/>
    </row>
    <row r="60" spans="1:8" ht="13.5" customHeight="1">
      <c r="A60" s="54" t="s">
        <v>66</v>
      </c>
      <c r="B60" s="602">
        <v>141</v>
      </c>
      <c r="C60" s="603">
        <v>1873</v>
      </c>
      <c r="D60" s="571">
        <v>15</v>
      </c>
      <c r="E60" s="574">
        <v>294</v>
      </c>
      <c r="F60" s="573">
        <v>1647180</v>
      </c>
      <c r="G60" s="571">
        <v>13231536</v>
      </c>
      <c r="H60" s="574">
        <v>10791310</v>
      </c>
    </row>
    <row r="61" spans="1:8" ht="13.5" customHeight="1">
      <c r="A61" s="54" t="s">
        <v>67</v>
      </c>
      <c r="B61" s="602">
        <v>148</v>
      </c>
      <c r="C61" s="603">
        <v>1574</v>
      </c>
      <c r="D61" s="571">
        <v>16</v>
      </c>
      <c r="E61" s="574">
        <v>259</v>
      </c>
      <c r="F61" s="573">
        <v>1651560</v>
      </c>
      <c r="G61" s="571">
        <v>13397165</v>
      </c>
      <c r="H61" s="574">
        <v>10782105</v>
      </c>
    </row>
    <row r="62" spans="1:8" ht="13.5" customHeight="1">
      <c r="A62" s="54" t="s">
        <v>68</v>
      </c>
      <c r="B62" s="602">
        <v>141</v>
      </c>
      <c r="C62" s="603">
        <v>2289</v>
      </c>
      <c r="D62" s="571">
        <v>17</v>
      </c>
      <c r="E62" s="574">
        <v>451</v>
      </c>
      <c r="F62" s="573">
        <v>1656177</v>
      </c>
      <c r="G62" s="571">
        <v>13574053</v>
      </c>
      <c r="H62" s="574">
        <v>10774986</v>
      </c>
    </row>
    <row r="63" spans="1:8" ht="13.5" customHeight="1">
      <c r="A63" s="54" t="s">
        <v>69</v>
      </c>
      <c r="B63" s="602">
        <v>151</v>
      </c>
      <c r="C63" s="603">
        <v>2914</v>
      </c>
      <c r="D63" s="571">
        <v>16</v>
      </c>
      <c r="E63" s="574">
        <v>516</v>
      </c>
      <c r="F63" s="573">
        <v>1665428</v>
      </c>
      <c r="G63" s="571">
        <v>13753203</v>
      </c>
      <c r="H63" s="574">
        <v>10763430</v>
      </c>
    </row>
    <row r="64" spans="1:8" ht="13.5" customHeight="1">
      <c r="A64" s="54" t="s">
        <v>70</v>
      </c>
      <c r="B64" s="602">
        <v>134</v>
      </c>
      <c r="C64" s="603">
        <v>2267</v>
      </c>
      <c r="D64" s="571">
        <v>15</v>
      </c>
      <c r="E64" s="574">
        <v>471</v>
      </c>
      <c r="F64" s="573">
        <v>1674466</v>
      </c>
      <c r="G64" s="571">
        <v>13887957</v>
      </c>
      <c r="H64" s="574">
        <v>10722092</v>
      </c>
    </row>
    <row r="65" spans="1:8" ht="13.5" customHeight="1">
      <c r="A65" s="54" t="s">
        <v>71</v>
      </c>
      <c r="B65" s="602">
        <v>142</v>
      </c>
      <c r="C65" s="603">
        <v>2820</v>
      </c>
      <c r="D65" s="571">
        <v>22</v>
      </c>
      <c r="E65" s="574">
        <v>580</v>
      </c>
      <c r="F65" s="573">
        <v>1679706</v>
      </c>
      <c r="G65" s="571">
        <v>14048831</v>
      </c>
      <c r="H65" s="574">
        <v>10708124</v>
      </c>
    </row>
    <row r="66" spans="1:8" ht="13.5" customHeight="1">
      <c r="A66" s="54" t="s">
        <v>72</v>
      </c>
      <c r="B66" s="602">
        <v>124</v>
      </c>
      <c r="C66" s="603">
        <v>2442</v>
      </c>
      <c r="D66" s="571">
        <v>15</v>
      </c>
      <c r="E66" s="574">
        <v>466</v>
      </c>
      <c r="F66" s="573">
        <v>1683476</v>
      </c>
      <c r="G66" s="571">
        <v>14223625</v>
      </c>
      <c r="H66" s="574">
        <v>10694880</v>
      </c>
    </row>
    <row r="67" spans="1:8" ht="13.5" customHeight="1">
      <c r="A67" s="54" t="s">
        <v>73</v>
      </c>
      <c r="B67" s="602">
        <v>129</v>
      </c>
      <c r="C67" s="603">
        <v>2252</v>
      </c>
      <c r="D67" s="571">
        <v>14</v>
      </c>
      <c r="E67" s="574">
        <v>456</v>
      </c>
      <c r="F67" s="573">
        <v>1687021</v>
      </c>
      <c r="G67" s="571">
        <v>14371468</v>
      </c>
      <c r="H67" s="574">
        <v>10685796</v>
      </c>
    </row>
    <row r="68" spans="1:8" ht="13.5" customHeight="1">
      <c r="A68" s="54" t="s">
        <v>74</v>
      </c>
      <c r="B68" s="602">
        <v>138</v>
      </c>
      <c r="C68" s="603">
        <v>2123</v>
      </c>
      <c r="D68" s="571">
        <v>20</v>
      </c>
      <c r="E68" s="574">
        <v>467</v>
      </c>
      <c r="F68" s="573">
        <v>1690432</v>
      </c>
      <c r="G68" s="571">
        <v>14534201</v>
      </c>
      <c r="H68" s="574">
        <v>10670231</v>
      </c>
    </row>
    <row r="69" spans="1:8" ht="13.5" customHeight="1">
      <c r="A69" s="54" t="s">
        <v>75</v>
      </c>
      <c r="B69" s="602">
        <v>155</v>
      </c>
      <c r="C69" s="603">
        <v>2070</v>
      </c>
      <c r="D69" s="571">
        <v>20</v>
      </c>
      <c r="E69" s="574">
        <v>542</v>
      </c>
      <c r="F69" s="573">
        <v>1700781</v>
      </c>
      <c r="G69" s="571">
        <v>14715361</v>
      </c>
      <c r="H69" s="574">
        <v>10644919</v>
      </c>
    </row>
    <row r="70" spans="1:8" ht="13.5" customHeight="1">
      <c r="A70" s="54" t="s">
        <v>76</v>
      </c>
      <c r="B70" s="602">
        <v>148</v>
      </c>
      <c r="C70" s="603">
        <v>2031</v>
      </c>
      <c r="D70" s="571">
        <v>19</v>
      </c>
      <c r="E70" s="574">
        <v>550</v>
      </c>
      <c r="F70" s="573">
        <v>1703305</v>
      </c>
      <c r="G70" s="571">
        <v>14891898</v>
      </c>
      <c r="H70" s="574">
        <v>10627350</v>
      </c>
    </row>
    <row r="71" spans="1:8" ht="13.5" customHeight="1">
      <c r="A71" s="54" t="s">
        <v>77</v>
      </c>
      <c r="B71" s="602">
        <v>157</v>
      </c>
      <c r="C71" s="603">
        <v>2673</v>
      </c>
      <c r="D71" s="571">
        <v>25</v>
      </c>
      <c r="E71" s="574">
        <v>631</v>
      </c>
      <c r="F71" s="573">
        <v>1705520</v>
      </c>
      <c r="G71" s="571">
        <v>15056225</v>
      </c>
      <c r="H71" s="574">
        <v>10613125</v>
      </c>
    </row>
    <row r="72" spans="1:8" ht="13.5" customHeight="1">
      <c r="A72" s="54" t="s">
        <v>78</v>
      </c>
      <c r="B72" s="602">
        <v>167</v>
      </c>
      <c r="C72" s="603">
        <v>2835</v>
      </c>
      <c r="D72" s="571">
        <v>22</v>
      </c>
      <c r="E72" s="574">
        <v>660</v>
      </c>
      <c r="F72" s="573">
        <v>1708401</v>
      </c>
      <c r="G72" s="571">
        <v>15234890</v>
      </c>
      <c r="H72" s="574">
        <v>10587256</v>
      </c>
    </row>
    <row r="73" spans="1:8" ht="13.5" customHeight="1">
      <c r="A73" s="54" t="s">
        <v>67</v>
      </c>
      <c r="B73" s="602">
        <v>158</v>
      </c>
      <c r="C73" s="603">
        <v>2764</v>
      </c>
      <c r="D73" s="571">
        <v>13</v>
      </c>
      <c r="E73" s="574">
        <v>565</v>
      </c>
      <c r="F73" s="573">
        <v>1710517</v>
      </c>
      <c r="G73" s="571">
        <v>15373877</v>
      </c>
      <c r="H73" s="574">
        <v>10569362</v>
      </c>
    </row>
    <row r="74" spans="1:8" ht="13.5" customHeight="1">
      <c r="A74" s="54" t="s">
        <v>68</v>
      </c>
      <c r="B74" s="602">
        <v>151</v>
      </c>
      <c r="C74" s="603">
        <v>2176</v>
      </c>
      <c r="D74" s="571">
        <v>21</v>
      </c>
      <c r="E74" s="574">
        <v>602</v>
      </c>
      <c r="F74" s="573">
        <v>1712702</v>
      </c>
      <c r="G74" s="571">
        <v>15549481</v>
      </c>
      <c r="H74" s="574">
        <v>10559994</v>
      </c>
    </row>
    <row r="75" spans="1:8" ht="13.5" customHeight="1">
      <c r="A75" s="54" t="s">
        <v>69</v>
      </c>
      <c r="B75" s="602">
        <v>162</v>
      </c>
      <c r="C75" s="603">
        <v>2294</v>
      </c>
      <c r="D75" s="571">
        <v>19</v>
      </c>
      <c r="E75" s="574">
        <v>657</v>
      </c>
      <c r="F75" s="573">
        <v>1717013</v>
      </c>
      <c r="G75" s="571">
        <v>15758706</v>
      </c>
      <c r="H75" s="574">
        <v>10539989</v>
      </c>
    </row>
    <row r="76" spans="1:8" ht="13.5" customHeight="1">
      <c r="A76" s="54" t="s">
        <v>70</v>
      </c>
      <c r="B76" s="602">
        <v>158</v>
      </c>
      <c r="C76" s="603">
        <v>1907</v>
      </c>
      <c r="D76" s="571">
        <v>18</v>
      </c>
      <c r="E76" s="574">
        <v>588</v>
      </c>
      <c r="F76" s="573">
        <v>1720287</v>
      </c>
      <c r="G76" s="571">
        <v>15962956</v>
      </c>
      <c r="H76" s="574">
        <v>10503932</v>
      </c>
    </row>
    <row r="77" spans="1:8" ht="13.5" customHeight="1">
      <c r="A77" s="54" t="s">
        <v>71</v>
      </c>
      <c r="B77" s="602">
        <v>169</v>
      </c>
      <c r="C77" s="603">
        <v>2106</v>
      </c>
      <c r="D77" s="571">
        <v>23</v>
      </c>
      <c r="E77" s="574">
        <v>661</v>
      </c>
      <c r="F77" s="573">
        <v>1721002</v>
      </c>
      <c r="G77" s="571">
        <v>16219143</v>
      </c>
      <c r="H77" s="574">
        <v>10491803</v>
      </c>
    </row>
    <row r="78" spans="1:8" ht="13.5" customHeight="1">
      <c r="A78" s="54" t="s">
        <v>72</v>
      </c>
      <c r="B78" s="602">
        <v>157</v>
      </c>
      <c r="C78" s="603">
        <v>1937</v>
      </c>
      <c r="D78" s="571">
        <v>21</v>
      </c>
      <c r="E78" s="574">
        <v>555</v>
      </c>
      <c r="F78" s="573">
        <v>1719161</v>
      </c>
      <c r="G78" s="571">
        <v>16529155</v>
      </c>
      <c r="H78" s="574">
        <v>10481212</v>
      </c>
    </row>
    <row r="79" spans="1:8" ht="13.5" customHeight="1">
      <c r="A79" s="54" t="s">
        <v>73</v>
      </c>
      <c r="B79" s="602">
        <v>149</v>
      </c>
      <c r="C79" s="603">
        <v>1643</v>
      </c>
      <c r="D79" s="571">
        <v>20</v>
      </c>
      <c r="E79" s="574">
        <v>552</v>
      </c>
      <c r="F79" s="573">
        <v>1713431</v>
      </c>
      <c r="G79" s="571">
        <v>16814420</v>
      </c>
      <c r="H79" s="574">
        <v>10451907</v>
      </c>
    </row>
    <row r="80" spans="1:8" ht="13.5" customHeight="1">
      <c r="A80" s="54" t="s">
        <v>74</v>
      </c>
      <c r="B80" s="602">
        <v>172</v>
      </c>
      <c r="C80" s="603">
        <v>1981</v>
      </c>
      <c r="D80" s="571">
        <v>20</v>
      </c>
      <c r="E80" s="574">
        <v>643</v>
      </c>
      <c r="F80" s="573">
        <v>1708210</v>
      </c>
      <c r="G80" s="571">
        <v>17089523</v>
      </c>
      <c r="H80" s="574">
        <v>10417733</v>
      </c>
    </row>
    <row r="81" spans="1:8" ht="13.5" customHeight="1">
      <c r="A81" s="54" t="s">
        <v>75</v>
      </c>
      <c r="B81" s="602">
        <v>180</v>
      </c>
      <c r="C81" s="603">
        <v>2206</v>
      </c>
      <c r="D81" s="571">
        <v>24</v>
      </c>
      <c r="E81" s="574">
        <v>826</v>
      </c>
      <c r="F81" s="573">
        <v>1704466</v>
      </c>
      <c r="G81" s="571">
        <v>17466708</v>
      </c>
      <c r="H81" s="574">
        <v>10342570</v>
      </c>
    </row>
    <row r="82" spans="1:8" ht="13.5" customHeight="1">
      <c r="A82" s="54" t="s">
        <v>203</v>
      </c>
      <c r="B82" s="602">
        <v>201</v>
      </c>
      <c r="C82" s="603">
        <v>2104</v>
      </c>
      <c r="D82" s="571">
        <v>23</v>
      </c>
      <c r="E82" s="574">
        <v>881</v>
      </c>
      <c r="F82" s="573">
        <v>1688896</v>
      </c>
      <c r="G82" s="571">
        <v>17926543</v>
      </c>
      <c r="H82" s="574">
        <v>10280417</v>
      </c>
    </row>
    <row r="83" spans="1:8" ht="13.5" customHeight="1">
      <c r="A83" s="54" t="s">
        <v>77</v>
      </c>
      <c r="B83" s="602">
        <v>195</v>
      </c>
      <c r="C83" s="603">
        <v>2076</v>
      </c>
      <c r="D83" s="571">
        <v>33</v>
      </c>
      <c r="E83" s="574">
        <v>952</v>
      </c>
      <c r="F83" s="573">
        <v>1678032</v>
      </c>
      <c r="G83" s="571">
        <v>18378071</v>
      </c>
      <c r="H83" s="574">
        <v>10237549</v>
      </c>
    </row>
    <row r="84" spans="1:8" ht="13.5" customHeight="1" thickBot="1">
      <c r="A84" s="58" t="s">
        <v>78</v>
      </c>
      <c r="B84" s="609">
        <v>178</v>
      </c>
      <c r="C84" s="610">
        <v>2034</v>
      </c>
      <c r="D84" s="582">
        <v>25</v>
      </c>
      <c r="E84" s="585">
        <v>753</v>
      </c>
      <c r="F84" s="584">
        <v>1669837</v>
      </c>
      <c r="G84" s="582">
        <v>18785723</v>
      </c>
      <c r="H84" s="585">
        <v>10214474</v>
      </c>
    </row>
    <row r="85" s="118" customFormat="1" ht="13.5" customHeight="1">
      <c r="A85" s="559" t="s">
        <v>500</v>
      </c>
    </row>
    <row r="86" s="118" customFormat="1" ht="13.5" customHeight="1">
      <c r="A86" s="559" t="s">
        <v>501</v>
      </c>
    </row>
    <row r="87" s="118" customFormat="1" ht="13.5" customHeight="1">
      <c r="A87" s="559" t="s">
        <v>502</v>
      </c>
    </row>
    <row r="88" s="118" customFormat="1" ht="13.5" customHeight="1">
      <c r="A88" s="559"/>
    </row>
    <row r="89" s="118" customFormat="1" ht="13.5" customHeight="1">
      <c r="A89" s="559"/>
    </row>
    <row r="90" s="118" customFormat="1" ht="13.5" customHeight="1">
      <c r="A90" s="559"/>
    </row>
    <row r="91" s="118" customFormat="1" ht="13.5" customHeight="1">
      <c r="A91" s="559"/>
    </row>
    <row r="92" s="118" customFormat="1" ht="13.5" customHeight="1">
      <c r="A92" s="559"/>
    </row>
  </sheetData>
  <sheetProtection/>
  <mergeCells count="19">
    <mergeCell ref="H6:H7"/>
    <mergeCell ref="A45:H45"/>
    <mergeCell ref="A46:H46"/>
    <mergeCell ref="B49:E49"/>
    <mergeCell ref="F49:H49"/>
    <mergeCell ref="A50:A51"/>
    <mergeCell ref="B50:C50"/>
    <mergeCell ref="D50:E50"/>
    <mergeCell ref="F50:H50"/>
    <mergeCell ref="A1:H1"/>
    <mergeCell ref="A2:H2"/>
    <mergeCell ref="B5:E5"/>
    <mergeCell ref="F5:F7"/>
    <mergeCell ref="G5:H5"/>
    <mergeCell ref="A6:A7"/>
    <mergeCell ref="B6:C6"/>
    <mergeCell ref="D6:D7"/>
    <mergeCell ref="E6:E7"/>
    <mergeCell ref="G6:G7"/>
  </mergeCells>
  <printOptions/>
  <pageMargins left="0.3937007874015748" right="0.3937007874015748" top="0.31496062992125984" bottom="0.2755905511811024" header="0.2362204724409449" footer="0.1968503937007874"/>
  <pageSetup horizontalDpi="600" verticalDpi="600" orientation="landscape" paperSize="9" scale="90" r:id="rId1"/>
  <rowBreaks count="1" manualBreakCount="1">
    <brk id="44" max="7" man="1"/>
  </rowBreaks>
</worksheet>
</file>

<file path=xl/worksheets/sheet42.xml><?xml version="1.0" encoding="utf-8"?>
<worksheet xmlns="http://schemas.openxmlformats.org/spreadsheetml/2006/main" xmlns:r="http://schemas.openxmlformats.org/officeDocument/2006/relationships">
  <dimension ref="A1:M90"/>
  <sheetViews>
    <sheetView view="pageBreakPreview" zoomScaleNormal="70" zoomScaleSheetLayoutView="100" zoomScalePageLayoutView="0" workbookViewId="0" topLeftCell="A1">
      <selection activeCell="A1" sqref="A1:M1"/>
    </sheetView>
  </sheetViews>
  <sheetFormatPr defaultColWidth="9.00390625" defaultRowHeight="15" customHeight="1"/>
  <cols>
    <col min="1" max="1" width="15.625" style="2" customWidth="1"/>
    <col min="2" max="11" width="15.875" style="2" customWidth="1"/>
    <col min="12" max="12" width="2.625" style="2" customWidth="1"/>
    <col min="13" max="13" width="15.875" style="2" customWidth="1"/>
    <col min="14" max="16384" width="9.00390625" style="2" customWidth="1"/>
  </cols>
  <sheetData>
    <row r="1" spans="1:13" ht="15" customHeight="1">
      <c r="A1" s="1446" t="s">
        <v>503</v>
      </c>
      <c r="B1" s="1446"/>
      <c r="C1" s="1446"/>
      <c r="D1" s="1446"/>
      <c r="E1" s="1446"/>
      <c r="F1" s="1446"/>
      <c r="G1" s="1446"/>
      <c r="H1" s="1446"/>
      <c r="I1" s="1446"/>
      <c r="J1" s="1446"/>
      <c r="K1" s="1446"/>
      <c r="L1" s="1446"/>
      <c r="M1" s="1446"/>
    </row>
    <row r="2" spans="1:13" ht="15" customHeight="1">
      <c r="A2" s="1447" t="s">
        <v>504</v>
      </c>
      <c r="B2" s="1447"/>
      <c r="C2" s="1447"/>
      <c r="D2" s="1447"/>
      <c r="E2" s="1447"/>
      <c r="F2" s="1447"/>
      <c r="G2" s="1447"/>
      <c r="H2" s="1447"/>
      <c r="I2" s="1447"/>
      <c r="J2" s="1447"/>
      <c r="K2" s="1447"/>
      <c r="L2" s="1447"/>
      <c r="M2" s="1447"/>
    </row>
    <row r="3" spans="1:13" ht="15" customHeight="1">
      <c r="A3" s="1448"/>
      <c r="B3" s="1287"/>
      <c r="C3" s="1287"/>
      <c r="D3" s="1287"/>
      <c r="E3" s="1287"/>
      <c r="F3" s="1287"/>
      <c r="G3" s="1287"/>
      <c r="H3" s="1287"/>
      <c r="I3" s="1287"/>
      <c r="J3" s="1287"/>
      <c r="K3" s="1287"/>
      <c r="L3" s="1287"/>
      <c r="M3" s="1287"/>
    </row>
    <row r="4" ht="15" customHeight="1" thickBot="1">
      <c r="A4" s="2" t="s">
        <v>166</v>
      </c>
    </row>
    <row r="5" spans="1:13" ht="15" customHeight="1">
      <c r="A5" s="5"/>
      <c r="B5" s="1449" t="s">
        <v>505</v>
      </c>
      <c r="C5" s="1450"/>
      <c r="D5" s="1450"/>
      <c r="E5" s="1451" t="s">
        <v>506</v>
      </c>
      <c r="F5" s="1450"/>
      <c r="G5" s="1450"/>
      <c r="H5" s="1452"/>
      <c r="I5" s="1451" t="s">
        <v>507</v>
      </c>
      <c r="J5" s="1450"/>
      <c r="K5" s="1452"/>
      <c r="L5" s="613"/>
      <c r="M5" s="1459" t="s">
        <v>167</v>
      </c>
    </row>
    <row r="6" spans="1:13" ht="15" customHeight="1">
      <c r="A6" s="13"/>
      <c r="B6" s="1462" t="s">
        <v>508</v>
      </c>
      <c r="C6" s="1455"/>
      <c r="D6" s="1455"/>
      <c r="E6" s="1453" t="s">
        <v>509</v>
      </c>
      <c r="F6" s="1455"/>
      <c r="G6" s="1455"/>
      <c r="H6" s="1456"/>
      <c r="I6" s="1453"/>
      <c r="J6" s="1447"/>
      <c r="K6" s="1454"/>
      <c r="L6" s="613"/>
      <c r="M6" s="1460"/>
    </row>
    <row r="7" spans="1:13" ht="15" customHeight="1">
      <c r="A7" s="13"/>
      <c r="B7" s="614"/>
      <c r="C7" s="1457" t="s">
        <v>510</v>
      </c>
      <c r="D7" s="1444" t="s">
        <v>511</v>
      </c>
      <c r="E7" s="616"/>
      <c r="F7" s="1463" t="s">
        <v>172</v>
      </c>
      <c r="G7" s="1395"/>
      <c r="H7" s="617" t="s">
        <v>173</v>
      </c>
      <c r="I7" s="616"/>
      <c r="J7" s="1442" t="s">
        <v>510</v>
      </c>
      <c r="K7" s="1444" t="s">
        <v>511</v>
      </c>
      <c r="L7" s="613"/>
      <c r="M7" s="1460"/>
    </row>
    <row r="8" spans="1:13" ht="15" customHeight="1" thickBot="1">
      <c r="A8" s="335"/>
      <c r="B8" s="618"/>
      <c r="C8" s="1458"/>
      <c r="D8" s="1445"/>
      <c r="E8" s="619"/>
      <c r="F8" s="620" t="s">
        <v>510</v>
      </c>
      <c r="G8" s="621" t="s">
        <v>511</v>
      </c>
      <c r="H8" s="622" t="s">
        <v>511</v>
      </c>
      <c r="I8" s="623"/>
      <c r="J8" s="1443"/>
      <c r="K8" s="1445"/>
      <c r="L8" s="613"/>
      <c r="M8" s="1461"/>
    </row>
    <row r="9" spans="1:13" s="99" customFormat="1" ht="15" customHeight="1" thickTop="1">
      <c r="A9" s="624"/>
      <c r="B9" s="625" t="s">
        <v>97</v>
      </c>
      <c r="C9" s="626" t="s">
        <v>97</v>
      </c>
      <c r="D9" s="626" t="s">
        <v>97</v>
      </c>
      <c r="E9" s="360" t="s">
        <v>97</v>
      </c>
      <c r="F9" s="626" t="s">
        <v>97</v>
      </c>
      <c r="G9" s="626" t="s">
        <v>97</v>
      </c>
      <c r="H9" s="412" t="s">
        <v>97</v>
      </c>
      <c r="I9" s="627" t="s">
        <v>97</v>
      </c>
      <c r="J9" s="626" t="s">
        <v>97</v>
      </c>
      <c r="K9" s="412" t="s">
        <v>97</v>
      </c>
      <c r="L9" s="412"/>
      <c r="M9" s="444" t="s">
        <v>97</v>
      </c>
    </row>
    <row r="10" spans="1:13" ht="15" customHeight="1">
      <c r="A10" s="624"/>
      <c r="B10" s="628"/>
      <c r="C10" s="629"/>
      <c r="D10" s="630"/>
      <c r="E10" s="631"/>
      <c r="F10" s="629"/>
      <c r="G10" s="630"/>
      <c r="H10" s="632"/>
      <c r="I10" s="633"/>
      <c r="J10" s="629"/>
      <c r="K10" s="632"/>
      <c r="L10" s="632"/>
      <c r="M10" s="634"/>
    </row>
    <row r="11" spans="1:13" ht="15" customHeight="1">
      <c r="A11" s="35" t="s">
        <v>62</v>
      </c>
      <c r="B11" s="602">
        <v>109016325</v>
      </c>
      <c r="C11" s="571">
        <v>84061700</v>
      </c>
      <c r="D11" s="635">
        <v>24954625</v>
      </c>
      <c r="E11" s="573">
        <v>103618940</v>
      </c>
      <c r="F11" s="571">
        <v>87516129</v>
      </c>
      <c r="G11" s="571">
        <v>16095811</v>
      </c>
      <c r="H11" s="636">
        <v>7000</v>
      </c>
      <c r="I11" s="573">
        <v>368025109</v>
      </c>
      <c r="J11" s="571">
        <v>196609777</v>
      </c>
      <c r="K11" s="635">
        <v>171415332</v>
      </c>
      <c r="L11" s="637"/>
      <c r="M11" s="572">
        <v>20926841</v>
      </c>
    </row>
    <row r="12" spans="1:13" ht="15" customHeight="1">
      <c r="A12" s="35" t="s">
        <v>63</v>
      </c>
      <c r="B12" s="602">
        <v>98445374</v>
      </c>
      <c r="C12" s="571">
        <v>74896200</v>
      </c>
      <c r="D12" s="635">
        <v>23549174</v>
      </c>
      <c r="E12" s="573">
        <v>99694678</v>
      </c>
      <c r="F12" s="571">
        <v>85435217</v>
      </c>
      <c r="G12" s="571">
        <v>14259461</v>
      </c>
      <c r="H12" s="636">
        <v>0</v>
      </c>
      <c r="I12" s="573">
        <v>307013701</v>
      </c>
      <c r="J12" s="571">
        <v>165449367</v>
      </c>
      <c r="K12" s="635">
        <v>141564334</v>
      </c>
      <c r="L12" s="637"/>
      <c r="M12" s="572">
        <v>19677537</v>
      </c>
    </row>
    <row r="13" spans="1:13" ht="15" customHeight="1">
      <c r="A13" s="35" t="s">
        <v>64</v>
      </c>
      <c r="B13" s="602">
        <v>104881766</v>
      </c>
      <c r="C13" s="571">
        <v>81295600</v>
      </c>
      <c r="D13" s="635">
        <v>23586166</v>
      </c>
      <c r="E13" s="573">
        <v>104773490</v>
      </c>
      <c r="F13" s="571">
        <v>91662092</v>
      </c>
      <c r="G13" s="571">
        <v>13111398</v>
      </c>
      <c r="H13" s="636">
        <v>0</v>
      </c>
      <c r="I13" s="573">
        <v>410954706</v>
      </c>
      <c r="J13" s="571">
        <v>240134465</v>
      </c>
      <c r="K13" s="635">
        <v>170820241</v>
      </c>
      <c r="L13" s="637"/>
      <c r="M13" s="572">
        <v>19785813</v>
      </c>
    </row>
    <row r="14" spans="1:13" ht="15" customHeight="1">
      <c r="A14" s="35" t="s">
        <v>65</v>
      </c>
      <c r="B14" s="602">
        <v>133274215</v>
      </c>
      <c r="C14" s="571">
        <v>102115400</v>
      </c>
      <c r="D14" s="635">
        <v>31158815</v>
      </c>
      <c r="E14" s="573">
        <v>133350444</v>
      </c>
      <c r="F14" s="571">
        <v>110555228</v>
      </c>
      <c r="G14" s="571">
        <v>22794716</v>
      </c>
      <c r="H14" s="636">
        <v>500</v>
      </c>
      <c r="I14" s="573">
        <v>393776112</v>
      </c>
      <c r="J14" s="571">
        <v>235898475</v>
      </c>
      <c r="K14" s="635">
        <v>157877637</v>
      </c>
      <c r="L14" s="637"/>
      <c r="M14" s="572">
        <v>19709584</v>
      </c>
    </row>
    <row r="15" spans="1:13" ht="15" customHeight="1">
      <c r="A15" s="45" t="s">
        <v>840</v>
      </c>
      <c r="B15" s="638">
        <v>151098219</v>
      </c>
      <c r="C15" s="639">
        <v>115404400</v>
      </c>
      <c r="D15" s="640">
        <v>35693819</v>
      </c>
      <c r="E15" s="641">
        <v>151068829</v>
      </c>
      <c r="F15" s="639">
        <v>125926756</v>
      </c>
      <c r="G15" s="639">
        <v>25142073</v>
      </c>
      <c r="H15" s="642">
        <v>0</v>
      </c>
      <c r="I15" s="641">
        <v>406484878</v>
      </c>
      <c r="J15" s="639">
        <v>239689733</v>
      </c>
      <c r="K15" s="640">
        <v>166795145</v>
      </c>
      <c r="L15" s="637"/>
      <c r="M15" s="643">
        <v>19738974</v>
      </c>
    </row>
    <row r="16" spans="1:13" ht="15" customHeight="1">
      <c r="A16" s="644"/>
      <c r="B16" s="645"/>
      <c r="C16" s="646"/>
      <c r="D16" s="647"/>
      <c r="E16" s="648"/>
      <c r="F16" s="646"/>
      <c r="G16" s="649"/>
      <c r="H16" s="650"/>
      <c r="I16" s="651"/>
      <c r="J16" s="646"/>
      <c r="K16" s="647"/>
      <c r="L16" s="4"/>
      <c r="M16" s="652"/>
    </row>
    <row r="17" spans="1:13" ht="15" customHeight="1">
      <c r="A17" s="54" t="s">
        <v>66</v>
      </c>
      <c r="B17" s="602">
        <v>9991999</v>
      </c>
      <c r="C17" s="571">
        <v>7663100</v>
      </c>
      <c r="D17" s="635">
        <v>2328899</v>
      </c>
      <c r="E17" s="573">
        <v>16498770</v>
      </c>
      <c r="F17" s="571">
        <v>14410420</v>
      </c>
      <c r="G17" s="571">
        <v>2088350</v>
      </c>
      <c r="H17" s="636">
        <v>0</v>
      </c>
      <c r="I17" s="573">
        <v>52639084</v>
      </c>
      <c r="J17" s="571">
        <v>30938020</v>
      </c>
      <c r="K17" s="635">
        <v>21701064</v>
      </c>
      <c r="L17" s="653"/>
      <c r="M17" s="572">
        <v>19785813</v>
      </c>
    </row>
    <row r="18" spans="1:13" ht="15" customHeight="1">
      <c r="A18" s="54" t="s">
        <v>67</v>
      </c>
      <c r="B18" s="602">
        <v>12069447</v>
      </c>
      <c r="C18" s="571">
        <v>9703500</v>
      </c>
      <c r="D18" s="635">
        <v>2365947</v>
      </c>
      <c r="E18" s="573">
        <v>6505194</v>
      </c>
      <c r="F18" s="571">
        <v>5531572</v>
      </c>
      <c r="G18" s="571">
        <v>973622</v>
      </c>
      <c r="H18" s="636">
        <v>0</v>
      </c>
      <c r="I18" s="573">
        <v>30783377</v>
      </c>
      <c r="J18" s="571">
        <v>18274233</v>
      </c>
      <c r="K18" s="635">
        <v>12509144</v>
      </c>
      <c r="L18" s="653"/>
      <c r="M18" s="572">
        <v>25350066</v>
      </c>
    </row>
    <row r="19" spans="1:13" ht="15" customHeight="1">
      <c r="A19" s="54" t="s">
        <v>68</v>
      </c>
      <c r="B19" s="602">
        <v>8894132</v>
      </c>
      <c r="C19" s="571">
        <v>6814300</v>
      </c>
      <c r="D19" s="635">
        <v>2079832</v>
      </c>
      <c r="E19" s="573">
        <v>8025963</v>
      </c>
      <c r="F19" s="571">
        <v>6618802</v>
      </c>
      <c r="G19" s="571">
        <v>1407161</v>
      </c>
      <c r="H19" s="636">
        <v>0</v>
      </c>
      <c r="I19" s="573">
        <v>27386069</v>
      </c>
      <c r="J19" s="571">
        <v>16399354</v>
      </c>
      <c r="K19" s="635">
        <v>10986715</v>
      </c>
      <c r="L19" s="653"/>
      <c r="M19" s="572">
        <v>26218235</v>
      </c>
    </row>
    <row r="20" spans="1:13" ht="15" customHeight="1">
      <c r="A20" s="54" t="s">
        <v>69</v>
      </c>
      <c r="B20" s="602">
        <v>11287554</v>
      </c>
      <c r="C20" s="571">
        <v>8555900</v>
      </c>
      <c r="D20" s="635">
        <v>2731654</v>
      </c>
      <c r="E20" s="573">
        <v>12758277</v>
      </c>
      <c r="F20" s="571">
        <v>10812880</v>
      </c>
      <c r="G20" s="571">
        <v>1945397</v>
      </c>
      <c r="H20" s="636">
        <v>0</v>
      </c>
      <c r="I20" s="573">
        <v>36836916</v>
      </c>
      <c r="J20" s="571">
        <v>22258957</v>
      </c>
      <c r="K20" s="635">
        <v>14577959</v>
      </c>
      <c r="L20" s="653"/>
      <c r="M20" s="572">
        <v>24747512</v>
      </c>
    </row>
    <row r="21" spans="1:13" ht="15" customHeight="1">
      <c r="A21" s="54" t="s">
        <v>70</v>
      </c>
      <c r="B21" s="602">
        <v>12573682</v>
      </c>
      <c r="C21" s="571">
        <v>9999400</v>
      </c>
      <c r="D21" s="635">
        <v>2574282</v>
      </c>
      <c r="E21" s="573">
        <v>9150652</v>
      </c>
      <c r="F21" s="571">
        <v>7750594</v>
      </c>
      <c r="G21" s="571">
        <v>1400058</v>
      </c>
      <c r="H21" s="636">
        <v>0</v>
      </c>
      <c r="I21" s="573">
        <v>31925013</v>
      </c>
      <c r="J21" s="571">
        <v>19399430</v>
      </c>
      <c r="K21" s="635">
        <v>12525583</v>
      </c>
      <c r="L21" s="653"/>
      <c r="M21" s="572">
        <v>28170542</v>
      </c>
    </row>
    <row r="22" spans="1:13" ht="15" customHeight="1">
      <c r="A22" s="54" t="s">
        <v>71</v>
      </c>
      <c r="B22" s="602">
        <v>8977468</v>
      </c>
      <c r="C22" s="571">
        <v>6460300</v>
      </c>
      <c r="D22" s="635">
        <v>2517168</v>
      </c>
      <c r="E22" s="573">
        <v>8972159</v>
      </c>
      <c r="F22" s="571">
        <v>7202927</v>
      </c>
      <c r="G22" s="571">
        <v>1769232</v>
      </c>
      <c r="H22" s="636">
        <v>0</v>
      </c>
      <c r="I22" s="573">
        <v>29674543</v>
      </c>
      <c r="J22" s="571">
        <v>18436883</v>
      </c>
      <c r="K22" s="635">
        <v>11237660</v>
      </c>
      <c r="L22" s="653"/>
      <c r="M22" s="572">
        <v>28175851</v>
      </c>
    </row>
    <row r="23" spans="1:13" ht="15" customHeight="1">
      <c r="A23" s="54" t="s">
        <v>72</v>
      </c>
      <c r="B23" s="602">
        <v>9472664</v>
      </c>
      <c r="C23" s="571">
        <v>7000800</v>
      </c>
      <c r="D23" s="635">
        <v>2471864</v>
      </c>
      <c r="E23" s="573">
        <v>14590519</v>
      </c>
      <c r="F23" s="571">
        <v>12032423</v>
      </c>
      <c r="G23" s="571">
        <v>2558096</v>
      </c>
      <c r="H23" s="636">
        <v>0</v>
      </c>
      <c r="I23" s="573">
        <v>32939237</v>
      </c>
      <c r="J23" s="571">
        <v>19347296</v>
      </c>
      <c r="K23" s="635">
        <v>13591941</v>
      </c>
      <c r="L23" s="653"/>
      <c r="M23" s="572">
        <v>23057996</v>
      </c>
    </row>
    <row r="24" spans="1:13" ht="15" customHeight="1">
      <c r="A24" s="54" t="s">
        <v>73</v>
      </c>
      <c r="B24" s="602">
        <v>12342998</v>
      </c>
      <c r="C24" s="571">
        <v>9589000</v>
      </c>
      <c r="D24" s="635">
        <v>2753998</v>
      </c>
      <c r="E24" s="573">
        <v>9299874</v>
      </c>
      <c r="F24" s="571">
        <v>7570540</v>
      </c>
      <c r="G24" s="571">
        <v>1729334</v>
      </c>
      <c r="H24" s="636">
        <v>0</v>
      </c>
      <c r="I24" s="573">
        <v>34040293</v>
      </c>
      <c r="J24" s="571">
        <v>21147128</v>
      </c>
      <c r="K24" s="635">
        <v>12893165</v>
      </c>
      <c r="L24" s="653"/>
      <c r="M24" s="572">
        <v>26101120</v>
      </c>
    </row>
    <row r="25" spans="1:13" ht="15" customHeight="1">
      <c r="A25" s="54" t="s">
        <v>74</v>
      </c>
      <c r="B25" s="602">
        <v>10529627</v>
      </c>
      <c r="C25" s="571">
        <v>8059100</v>
      </c>
      <c r="D25" s="635">
        <v>2470527</v>
      </c>
      <c r="E25" s="573">
        <v>8625991</v>
      </c>
      <c r="F25" s="571">
        <v>6905401</v>
      </c>
      <c r="G25" s="571">
        <v>1720590</v>
      </c>
      <c r="H25" s="636">
        <v>0</v>
      </c>
      <c r="I25" s="573">
        <v>30327758</v>
      </c>
      <c r="J25" s="571">
        <v>18091558</v>
      </c>
      <c r="K25" s="635">
        <v>12236200</v>
      </c>
      <c r="L25" s="653"/>
      <c r="M25" s="572">
        <v>28004756</v>
      </c>
    </row>
    <row r="26" spans="1:13" ht="15" customHeight="1">
      <c r="A26" s="54" t="s">
        <v>75</v>
      </c>
      <c r="B26" s="602">
        <v>12311339</v>
      </c>
      <c r="C26" s="571">
        <v>9357900</v>
      </c>
      <c r="D26" s="635">
        <v>2953439</v>
      </c>
      <c r="E26" s="573">
        <v>15318755</v>
      </c>
      <c r="F26" s="571">
        <v>13001008</v>
      </c>
      <c r="G26" s="571">
        <v>2317747</v>
      </c>
      <c r="H26" s="636">
        <v>0</v>
      </c>
      <c r="I26" s="573">
        <v>38557508</v>
      </c>
      <c r="J26" s="571">
        <v>22663039</v>
      </c>
      <c r="K26" s="635">
        <v>15894469</v>
      </c>
      <c r="L26" s="653"/>
      <c r="M26" s="572">
        <v>24997340</v>
      </c>
    </row>
    <row r="27" spans="1:13" ht="15" customHeight="1">
      <c r="A27" s="54" t="s">
        <v>76</v>
      </c>
      <c r="B27" s="602">
        <v>13321268</v>
      </c>
      <c r="C27" s="571">
        <v>10520800</v>
      </c>
      <c r="D27" s="635">
        <v>2800468</v>
      </c>
      <c r="E27" s="573">
        <v>10512300</v>
      </c>
      <c r="F27" s="571">
        <v>8428457</v>
      </c>
      <c r="G27" s="571">
        <v>2083843</v>
      </c>
      <c r="H27" s="636">
        <v>0</v>
      </c>
      <c r="I27" s="573">
        <v>34654427</v>
      </c>
      <c r="J27" s="571">
        <v>20912015</v>
      </c>
      <c r="K27" s="635">
        <v>13742412</v>
      </c>
      <c r="L27" s="653"/>
      <c r="M27" s="572">
        <v>27806308</v>
      </c>
    </row>
    <row r="28" spans="1:13" ht="15" customHeight="1">
      <c r="A28" s="54" t="s">
        <v>77</v>
      </c>
      <c r="B28" s="602">
        <v>10337757</v>
      </c>
      <c r="C28" s="571">
        <v>7783200</v>
      </c>
      <c r="D28" s="635">
        <v>2554557</v>
      </c>
      <c r="E28" s="573">
        <v>11362489</v>
      </c>
      <c r="F28" s="571">
        <v>9245331</v>
      </c>
      <c r="G28" s="571">
        <v>2117158</v>
      </c>
      <c r="H28" s="636">
        <v>0</v>
      </c>
      <c r="I28" s="573">
        <v>31214899</v>
      </c>
      <c r="J28" s="571">
        <v>18632549</v>
      </c>
      <c r="K28" s="635">
        <v>12582350</v>
      </c>
      <c r="L28" s="653"/>
      <c r="M28" s="572">
        <v>26781576</v>
      </c>
    </row>
    <row r="29" spans="1:13" ht="15" customHeight="1">
      <c r="A29" s="54" t="s">
        <v>78</v>
      </c>
      <c r="B29" s="602">
        <v>11156279</v>
      </c>
      <c r="C29" s="571">
        <v>8271200</v>
      </c>
      <c r="D29" s="635">
        <v>2885079</v>
      </c>
      <c r="E29" s="573">
        <v>18228271</v>
      </c>
      <c r="F29" s="571">
        <v>15455293</v>
      </c>
      <c r="G29" s="571">
        <v>2772478</v>
      </c>
      <c r="H29" s="636">
        <v>500</v>
      </c>
      <c r="I29" s="573">
        <v>35436072</v>
      </c>
      <c r="J29" s="571">
        <v>20336033</v>
      </c>
      <c r="K29" s="635">
        <v>15100039</v>
      </c>
      <c r="L29" s="653"/>
      <c r="M29" s="572">
        <v>19709584</v>
      </c>
    </row>
    <row r="30" spans="1:13" ht="15" customHeight="1">
      <c r="A30" s="54" t="s">
        <v>67</v>
      </c>
      <c r="B30" s="602">
        <v>13430077</v>
      </c>
      <c r="C30" s="571">
        <v>10364600</v>
      </c>
      <c r="D30" s="635">
        <v>3065477</v>
      </c>
      <c r="E30" s="573">
        <v>8880023</v>
      </c>
      <c r="F30" s="571">
        <v>7059497</v>
      </c>
      <c r="G30" s="571">
        <v>1820526</v>
      </c>
      <c r="H30" s="636">
        <v>0</v>
      </c>
      <c r="I30" s="573">
        <v>33271537</v>
      </c>
      <c r="J30" s="571">
        <v>20739408</v>
      </c>
      <c r="K30" s="635">
        <v>12532129</v>
      </c>
      <c r="L30" s="653"/>
      <c r="M30" s="572">
        <v>24259638</v>
      </c>
    </row>
    <row r="31" spans="1:13" ht="15" customHeight="1">
      <c r="A31" s="54" t="s">
        <v>68</v>
      </c>
      <c r="B31" s="602">
        <v>10036749</v>
      </c>
      <c r="C31" s="571">
        <v>7432600</v>
      </c>
      <c r="D31" s="635">
        <v>2604149</v>
      </c>
      <c r="E31" s="573">
        <v>9076122</v>
      </c>
      <c r="F31" s="571">
        <v>7218544</v>
      </c>
      <c r="G31" s="571">
        <v>1857578</v>
      </c>
      <c r="H31" s="636">
        <v>0</v>
      </c>
      <c r="I31" s="573">
        <v>30624306</v>
      </c>
      <c r="J31" s="571">
        <v>19847228</v>
      </c>
      <c r="K31" s="635">
        <v>10777078</v>
      </c>
      <c r="L31" s="653"/>
      <c r="M31" s="572">
        <v>25220265</v>
      </c>
    </row>
    <row r="32" spans="1:13" ht="15" customHeight="1">
      <c r="A32" s="54" t="s">
        <v>69</v>
      </c>
      <c r="B32" s="602">
        <v>12278965</v>
      </c>
      <c r="C32" s="571">
        <v>9684200</v>
      </c>
      <c r="D32" s="635">
        <v>2594765</v>
      </c>
      <c r="E32" s="573">
        <v>14032600</v>
      </c>
      <c r="F32" s="571">
        <v>11515837</v>
      </c>
      <c r="G32" s="571">
        <v>2516763</v>
      </c>
      <c r="H32" s="636">
        <v>0</v>
      </c>
      <c r="I32" s="573">
        <v>35230484</v>
      </c>
      <c r="J32" s="571">
        <v>20718644</v>
      </c>
      <c r="K32" s="635">
        <v>14511840</v>
      </c>
      <c r="L32" s="653"/>
      <c r="M32" s="572">
        <v>23466630</v>
      </c>
    </row>
    <row r="33" spans="1:13" ht="15" customHeight="1">
      <c r="A33" s="54" t="s">
        <v>70</v>
      </c>
      <c r="B33" s="602">
        <v>14337596</v>
      </c>
      <c r="C33" s="571">
        <v>11399700</v>
      </c>
      <c r="D33" s="635">
        <v>2937896</v>
      </c>
      <c r="E33" s="573">
        <v>9887168</v>
      </c>
      <c r="F33" s="571">
        <v>8015712</v>
      </c>
      <c r="G33" s="571">
        <v>1871456</v>
      </c>
      <c r="H33" s="636">
        <v>0</v>
      </c>
      <c r="I33" s="573">
        <v>34381808</v>
      </c>
      <c r="J33" s="571">
        <v>20585990</v>
      </c>
      <c r="K33" s="635">
        <v>13795818</v>
      </c>
      <c r="L33" s="653"/>
      <c r="M33" s="572">
        <v>27917058</v>
      </c>
    </row>
    <row r="34" spans="1:13" ht="15" customHeight="1">
      <c r="A34" s="54" t="s">
        <v>71</v>
      </c>
      <c r="B34" s="602">
        <v>10217377</v>
      </c>
      <c r="C34" s="571">
        <v>7909000</v>
      </c>
      <c r="D34" s="635">
        <v>2308377</v>
      </c>
      <c r="E34" s="573">
        <v>10963283</v>
      </c>
      <c r="F34" s="571">
        <v>9111895</v>
      </c>
      <c r="G34" s="571">
        <v>1851388</v>
      </c>
      <c r="H34" s="636">
        <v>0</v>
      </c>
      <c r="I34" s="573">
        <v>33286434</v>
      </c>
      <c r="J34" s="571">
        <v>20765144</v>
      </c>
      <c r="K34" s="635">
        <v>12521290</v>
      </c>
      <c r="L34" s="653"/>
      <c r="M34" s="572">
        <v>27171152</v>
      </c>
    </row>
    <row r="35" spans="1:13" ht="15" customHeight="1">
      <c r="A35" s="54" t="s">
        <v>72</v>
      </c>
      <c r="B35" s="602">
        <v>11694367</v>
      </c>
      <c r="C35" s="571">
        <v>8715500</v>
      </c>
      <c r="D35" s="635">
        <v>2978867</v>
      </c>
      <c r="E35" s="573">
        <v>16385034</v>
      </c>
      <c r="F35" s="571">
        <v>14250653</v>
      </c>
      <c r="G35" s="571">
        <v>2134381</v>
      </c>
      <c r="H35" s="636">
        <v>0</v>
      </c>
      <c r="I35" s="573">
        <v>33030935</v>
      </c>
      <c r="J35" s="571">
        <v>18594339</v>
      </c>
      <c r="K35" s="635">
        <v>14436596</v>
      </c>
      <c r="L35" s="653"/>
      <c r="M35" s="572">
        <v>22480485</v>
      </c>
    </row>
    <row r="36" spans="1:13" ht="15" customHeight="1">
      <c r="A36" s="54" t="s">
        <v>73</v>
      </c>
      <c r="B36" s="602">
        <v>13322753</v>
      </c>
      <c r="C36" s="571">
        <v>10562400</v>
      </c>
      <c r="D36" s="635">
        <v>2760353</v>
      </c>
      <c r="E36" s="573">
        <v>9908495</v>
      </c>
      <c r="F36" s="571">
        <v>8038212</v>
      </c>
      <c r="G36" s="571">
        <v>1870283</v>
      </c>
      <c r="H36" s="636">
        <v>0</v>
      </c>
      <c r="I36" s="573">
        <v>34789732</v>
      </c>
      <c r="J36" s="571">
        <v>21545102</v>
      </c>
      <c r="K36" s="635">
        <v>13244630</v>
      </c>
      <c r="L36" s="653"/>
      <c r="M36" s="572">
        <v>25894743</v>
      </c>
    </row>
    <row r="37" spans="1:13" ht="15" customHeight="1">
      <c r="A37" s="54" t="s">
        <v>74</v>
      </c>
      <c r="B37" s="602">
        <v>11485336</v>
      </c>
      <c r="C37" s="571">
        <v>8667600</v>
      </c>
      <c r="D37" s="635">
        <v>2817736</v>
      </c>
      <c r="E37" s="573">
        <v>9954491</v>
      </c>
      <c r="F37" s="571">
        <v>8416550</v>
      </c>
      <c r="G37" s="571">
        <v>1537941</v>
      </c>
      <c r="H37" s="636">
        <v>0</v>
      </c>
      <c r="I37" s="573">
        <v>31484698</v>
      </c>
      <c r="J37" s="571">
        <v>18851978</v>
      </c>
      <c r="K37" s="635">
        <v>12632720</v>
      </c>
      <c r="L37" s="653"/>
      <c r="M37" s="572">
        <v>27425588</v>
      </c>
    </row>
    <row r="38" spans="1:13" ht="15" customHeight="1">
      <c r="A38" s="54" t="s">
        <v>75</v>
      </c>
      <c r="B38" s="602">
        <v>13985777</v>
      </c>
      <c r="C38" s="571">
        <v>10439300</v>
      </c>
      <c r="D38" s="635">
        <v>3546477</v>
      </c>
      <c r="E38" s="573">
        <v>16861169</v>
      </c>
      <c r="F38" s="571">
        <v>14108920</v>
      </c>
      <c r="G38" s="571">
        <v>2752249</v>
      </c>
      <c r="H38" s="636">
        <v>0</v>
      </c>
      <c r="I38" s="573">
        <v>39053209</v>
      </c>
      <c r="J38" s="571">
        <v>22186005</v>
      </c>
      <c r="K38" s="635">
        <v>16867204</v>
      </c>
      <c r="L38" s="653"/>
      <c r="M38" s="572">
        <v>24550196</v>
      </c>
    </row>
    <row r="39" spans="1:13" ht="15" customHeight="1">
      <c r="A39" s="54" t="s">
        <v>203</v>
      </c>
      <c r="B39" s="602">
        <v>15088104</v>
      </c>
      <c r="C39" s="571">
        <v>12009400</v>
      </c>
      <c r="D39" s="635">
        <v>3078704</v>
      </c>
      <c r="E39" s="573">
        <v>12706027</v>
      </c>
      <c r="F39" s="571">
        <v>10472505</v>
      </c>
      <c r="G39" s="571">
        <v>2233522</v>
      </c>
      <c r="H39" s="636">
        <v>0</v>
      </c>
      <c r="I39" s="573">
        <v>35330827</v>
      </c>
      <c r="J39" s="571">
        <v>20245477</v>
      </c>
      <c r="K39" s="635">
        <v>15085350</v>
      </c>
      <c r="L39" s="653"/>
      <c r="M39" s="572">
        <v>26932273</v>
      </c>
    </row>
    <row r="40" spans="1:13" ht="15" customHeight="1">
      <c r="A40" s="54" t="s">
        <v>77</v>
      </c>
      <c r="B40" s="602">
        <v>12815800</v>
      </c>
      <c r="C40" s="571">
        <v>9655000</v>
      </c>
      <c r="D40" s="635">
        <v>3160800</v>
      </c>
      <c r="E40" s="573">
        <v>13229282</v>
      </c>
      <c r="F40" s="571">
        <v>10977406</v>
      </c>
      <c r="G40" s="571">
        <v>2251876</v>
      </c>
      <c r="H40" s="636">
        <v>0</v>
      </c>
      <c r="I40" s="573">
        <v>32140817</v>
      </c>
      <c r="J40" s="571">
        <v>17385383</v>
      </c>
      <c r="K40" s="635">
        <v>14755434</v>
      </c>
      <c r="L40" s="653"/>
      <c r="M40" s="572">
        <v>26518791</v>
      </c>
    </row>
    <row r="41" spans="1:13" ht="15" customHeight="1" thickBot="1">
      <c r="A41" s="58" t="s">
        <v>78</v>
      </c>
      <c r="B41" s="609">
        <v>12405318</v>
      </c>
      <c r="C41" s="582">
        <v>8565100</v>
      </c>
      <c r="D41" s="654">
        <v>3840218</v>
      </c>
      <c r="E41" s="584">
        <v>19185135</v>
      </c>
      <c r="F41" s="582">
        <v>16741025</v>
      </c>
      <c r="G41" s="571">
        <v>2444110</v>
      </c>
      <c r="H41" s="636">
        <v>0</v>
      </c>
      <c r="I41" s="584">
        <v>33860091</v>
      </c>
      <c r="J41" s="582">
        <v>18225035</v>
      </c>
      <c r="K41" s="654">
        <v>15635056</v>
      </c>
      <c r="L41" s="653"/>
      <c r="M41" s="572">
        <v>19738974</v>
      </c>
    </row>
    <row r="42" spans="1:13" ht="15" customHeight="1">
      <c r="A42" s="84" t="s">
        <v>512</v>
      </c>
      <c r="B42" s="29"/>
      <c r="C42" s="29"/>
      <c r="D42" s="29"/>
      <c r="E42" s="29"/>
      <c r="F42" s="29"/>
      <c r="G42" s="655"/>
      <c r="H42" s="655"/>
      <c r="I42" s="29"/>
      <c r="J42" s="4"/>
      <c r="K42" s="29"/>
      <c r="L42" s="29"/>
      <c r="M42" s="655"/>
    </row>
    <row r="43" spans="1:13" ht="15" customHeight="1">
      <c r="A43" s="84" t="s">
        <v>183</v>
      </c>
      <c r="B43" s="29"/>
      <c r="C43" s="29"/>
      <c r="D43" s="29"/>
      <c r="E43" s="29"/>
      <c r="F43" s="83"/>
      <c r="G43" s="29"/>
      <c r="H43" s="29"/>
      <c r="I43" s="29"/>
      <c r="J43" s="29"/>
      <c r="K43" s="29"/>
      <c r="L43" s="29"/>
      <c r="M43" s="29"/>
    </row>
    <row r="44" spans="1:13" ht="15" customHeight="1">
      <c r="A44" s="84" t="s">
        <v>183</v>
      </c>
      <c r="B44" s="29"/>
      <c r="C44" s="29"/>
      <c r="D44" s="29"/>
      <c r="E44" s="29"/>
      <c r="F44" s="29"/>
      <c r="G44" s="29"/>
      <c r="H44" s="29"/>
      <c r="I44" s="29"/>
      <c r="J44" s="29"/>
      <c r="K44" s="29"/>
      <c r="L44" s="29"/>
      <c r="M44" s="29"/>
    </row>
    <row r="45" spans="1:13" ht="15" customHeight="1">
      <c r="A45" s="1446" t="s">
        <v>513</v>
      </c>
      <c r="B45" s="1446"/>
      <c r="C45" s="1446"/>
      <c r="D45" s="1446"/>
      <c r="E45" s="1446"/>
      <c r="F45" s="1446"/>
      <c r="G45" s="1446"/>
      <c r="H45" s="1446"/>
      <c r="I45" s="1446"/>
      <c r="J45" s="1446"/>
      <c r="K45" s="1446"/>
      <c r="L45" s="1446"/>
      <c r="M45" s="1446"/>
    </row>
    <row r="46" spans="1:13" ht="15" customHeight="1">
      <c r="A46" s="1447" t="s">
        <v>514</v>
      </c>
      <c r="B46" s="1447"/>
      <c r="C46" s="1447"/>
      <c r="D46" s="1447"/>
      <c r="E46" s="1447"/>
      <c r="F46" s="1447"/>
      <c r="G46" s="1447"/>
      <c r="H46" s="1447"/>
      <c r="I46" s="1447"/>
      <c r="J46" s="1447"/>
      <c r="K46" s="1447"/>
      <c r="L46" s="1447"/>
      <c r="M46" s="1447"/>
    </row>
    <row r="47" spans="1:13" ht="15" customHeight="1">
      <c r="A47" s="1448"/>
      <c r="B47" s="1287"/>
      <c r="C47" s="1287"/>
      <c r="D47" s="1287"/>
      <c r="E47" s="1287"/>
      <c r="F47" s="1287"/>
      <c r="G47" s="1287"/>
      <c r="H47" s="1287"/>
      <c r="I47" s="1287"/>
      <c r="J47" s="1287"/>
      <c r="K47" s="1287"/>
      <c r="L47" s="1287"/>
      <c r="M47" s="1287"/>
    </row>
    <row r="48" spans="1:13" ht="15" customHeight="1" thickBot="1">
      <c r="A48" s="2" t="s">
        <v>44</v>
      </c>
      <c r="M48" s="2" t="s">
        <v>45</v>
      </c>
    </row>
    <row r="49" spans="1:13" ht="15" customHeight="1">
      <c r="A49" s="5"/>
      <c r="B49" s="1449" t="s">
        <v>505</v>
      </c>
      <c r="C49" s="1450"/>
      <c r="D49" s="1450"/>
      <c r="E49" s="1451" t="s">
        <v>506</v>
      </c>
      <c r="F49" s="1450"/>
      <c r="G49" s="1450"/>
      <c r="H49" s="1452"/>
      <c r="I49" s="1451" t="s">
        <v>507</v>
      </c>
      <c r="J49" s="1450"/>
      <c r="K49" s="1452"/>
      <c r="L49" s="613"/>
      <c r="M49" s="1459" t="s">
        <v>49</v>
      </c>
    </row>
    <row r="50" spans="1:13" ht="15" customHeight="1">
      <c r="A50" s="13"/>
      <c r="B50" s="1462" t="s">
        <v>508</v>
      </c>
      <c r="C50" s="1455"/>
      <c r="D50" s="1455"/>
      <c r="E50" s="1453" t="s">
        <v>509</v>
      </c>
      <c r="F50" s="1455"/>
      <c r="G50" s="1455"/>
      <c r="H50" s="1456"/>
      <c r="I50" s="1453"/>
      <c r="J50" s="1447"/>
      <c r="K50" s="1454"/>
      <c r="L50" s="613"/>
      <c r="M50" s="1460"/>
    </row>
    <row r="51" spans="1:13" ht="15" customHeight="1">
      <c r="A51" s="13"/>
      <c r="B51" s="614"/>
      <c r="C51" s="1457" t="s">
        <v>510</v>
      </c>
      <c r="D51" s="1444" t="s">
        <v>511</v>
      </c>
      <c r="E51" s="616"/>
      <c r="F51" s="1463" t="s">
        <v>172</v>
      </c>
      <c r="G51" s="1395"/>
      <c r="H51" s="656" t="s">
        <v>173</v>
      </c>
      <c r="I51" s="616"/>
      <c r="J51" s="1442" t="s">
        <v>510</v>
      </c>
      <c r="K51" s="1444" t="s">
        <v>511</v>
      </c>
      <c r="L51" s="613"/>
      <c r="M51" s="1460"/>
    </row>
    <row r="52" spans="1:13" ht="15" customHeight="1" thickBot="1">
      <c r="A52" s="335"/>
      <c r="B52" s="618"/>
      <c r="C52" s="1458"/>
      <c r="D52" s="1445"/>
      <c r="E52" s="623"/>
      <c r="F52" s="620" t="s">
        <v>510</v>
      </c>
      <c r="G52" s="621" t="s">
        <v>511</v>
      </c>
      <c r="H52" s="622" t="s">
        <v>511</v>
      </c>
      <c r="I52" s="623"/>
      <c r="J52" s="1443"/>
      <c r="K52" s="1445"/>
      <c r="L52" s="613"/>
      <c r="M52" s="1461"/>
    </row>
    <row r="53" spans="1:13" ht="15" customHeight="1" thickTop="1">
      <c r="A53" s="528"/>
      <c r="B53" s="625" t="s">
        <v>60</v>
      </c>
      <c r="C53" s="626" t="s">
        <v>60</v>
      </c>
      <c r="D53" s="626" t="s">
        <v>60</v>
      </c>
      <c r="E53" s="627" t="s">
        <v>60</v>
      </c>
      <c r="F53" s="626" t="s">
        <v>60</v>
      </c>
      <c r="G53" s="626" t="s">
        <v>60</v>
      </c>
      <c r="H53" s="412" t="s">
        <v>60</v>
      </c>
      <c r="I53" s="627" t="s">
        <v>60</v>
      </c>
      <c r="J53" s="626" t="s">
        <v>60</v>
      </c>
      <c r="K53" s="412" t="s">
        <v>60</v>
      </c>
      <c r="L53" s="412"/>
      <c r="M53" s="412" t="s">
        <v>61</v>
      </c>
    </row>
    <row r="54" spans="1:13" ht="15" customHeight="1">
      <c r="A54" s="657"/>
      <c r="B54" s="628"/>
      <c r="C54" s="629"/>
      <c r="D54" s="630"/>
      <c r="E54" s="633"/>
      <c r="F54" s="629"/>
      <c r="G54" s="630"/>
      <c r="H54" s="632"/>
      <c r="I54" s="633"/>
      <c r="J54" s="629"/>
      <c r="K54" s="632"/>
      <c r="L54" s="632"/>
      <c r="M54" s="632"/>
    </row>
    <row r="55" spans="1:13" ht="15" customHeight="1">
      <c r="A55" s="35" t="s">
        <v>62</v>
      </c>
      <c r="B55" s="658">
        <v>19038</v>
      </c>
      <c r="C55" s="571">
        <v>12911</v>
      </c>
      <c r="D55" s="574">
        <v>6127</v>
      </c>
      <c r="E55" s="573">
        <v>20929</v>
      </c>
      <c r="F55" s="571">
        <v>16281</v>
      </c>
      <c r="G55" s="571">
        <v>4646</v>
      </c>
      <c r="H55" s="574">
        <v>2</v>
      </c>
      <c r="I55" s="573">
        <v>73674</v>
      </c>
      <c r="J55" s="571">
        <v>36681</v>
      </c>
      <c r="K55" s="635">
        <v>36993</v>
      </c>
      <c r="L55" s="659"/>
      <c r="M55" s="572">
        <v>3452</v>
      </c>
    </row>
    <row r="56" spans="1:13" ht="15" customHeight="1">
      <c r="A56" s="35" t="s">
        <v>63</v>
      </c>
      <c r="B56" s="658">
        <v>16830</v>
      </c>
      <c r="C56" s="571">
        <v>11032</v>
      </c>
      <c r="D56" s="574">
        <v>5798</v>
      </c>
      <c r="E56" s="573">
        <v>18796</v>
      </c>
      <c r="F56" s="571">
        <v>14512</v>
      </c>
      <c r="G56" s="571">
        <v>4284</v>
      </c>
      <c r="H56" s="574">
        <v>0</v>
      </c>
      <c r="I56" s="573">
        <v>55512</v>
      </c>
      <c r="J56" s="571">
        <v>28592</v>
      </c>
      <c r="K56" s="635">
        <v>26920</v>
      </c>
      <c r="L56" s="659"/>
      <c r="M56" s="572">
        <v>3198</v>
      </c>
    </row>
    <row r="57" spans="1:13" ht="15" customHeight="1">
      <c r="A57" s="35" t="s">
        <v>64</v>
      </c>
      <c r="B57" s="658">
        <v>16413</v>
      </c>
      <c r="C57" s="571">
        <v>10299</v>
      </c>
      <c r="D57" s="574">
        <v>6114</v>
      </c>
      <c r="E57" s="573">
        <v>17978</v>
      </c>
      <c r="F57" s="571">
        <v>13133</v>
      </c>
      <c r="G57" s="571">
        <v>4845</v>
      </c>
      <c r="H57" s="574">
        <v>0</v>
      </c>
      <c r="I57" s="573">
        <v>58149</v>
      </c>
      <c r="J57" s="571">
        <v>30875</v>
      </c>
      <c r="K57" s="635">
        <v>27274</v>
      </c>
      <c r="L57" s="659"/>
      <c r="M57" s="572">
        <v>3078</v>
      </c>
    </row>
    <row r="58" spans="1:13" ht="15" customHeight="1">
      <c r="A58" s="35" t="s">
        <v>65</v>
      </c>
      <c r="B58" s="658">
        <v>17897</v>
      </c>
      <c r="C58" s="571">
        <v>11579</v>
      </c>
      <c r="D58" s="574">
        <v>6318</v>
      </c>
      <c r="E58" s="573">
        <v>19700</v>
      </c>
      <c r="F58" s="571">
        <v>14282</v>
      </c>
      <c r="G58" s="571">
        <v>5417</v>
      </c>
      <c r="H58" s="574">
        <v>1</v>
      </c>
      <c r="I58" s="573">
        <v>54654</v>
      </c>
      <c r="J58" s="571">
        <v>29283</v>
      </c>
      <c r="K58" s="635">
        <v>25371</v>
      </c>
      <c r="L58" s="659"/>
      <c r="M58" s="572">
        <v>3052</v>
      </c>
    </row>
    <row r="59" spans="1:13" ht="15" customHeight="1">
      <c r="A59" s="45" t="s">
        <v>840</v>
      </c>
      <c r="B59" s="660">
        <v>19043</v>
      </c>
      <c r="C59" s="639">
        <v>12775</v>
      </c>
      <c r="D59" s="661">
        <v>6268</v>
      </c>
      <c r="E59" s="641">
        <v>20915</v>
      </c>
      <c r="F59" s="639">
        <v>15560</v>
      </c>
      <c r="G59" s="639">
        <v>5355</v>
      </c>
      <c r="H59" s="661">
        <v>0</v>
      </c>
      <c r="I59" s="641">
        <v>56891</v>
      </c>
      <c r="J59" s="639">
        <v>31503</v>
      </c>
      <c r="K59" s="640">
        <v>25388</v>
      </c>
      <c r="L59" s="659"/>
      <c r="M59" s="572">
        <v>2909</v>
      </c>
    </row>
    <row r="60" spans="1:13" ht="15" customHeight="1">
      <c r="A60" s="662"/>
      <c r="B60" s="663"/>
      <c r="C60" s="646"/>
      <c r="D60" s="664"/>
      <c r="E60" s="651"/>
      <c r="F60" s="646"/>
      <c r="G60" s="664"/>
      <c r="H60" s="647"/>
      <c r="I60" s="649"/>
      <c r="J60" s="665"/>
      <c r="K60" s="666"/>
      <c r="L60" s="659"/>
      <c r="M60" s="667"/>
    </row>
    <row r="61" spans="1:13" ht="15" customHeight="1">
      <c r="A61" s="54" t="s">
        <v>66</v>
      </c>
      <c r="B61" s="668">
        <v>1561</v>
      </c>
      <c r="C61" s="571">
        <v>923</v>
      </c>
      <c r="D61" s="574">
        <v>638</v>
      </c>
      <c r="E61" s="573">
        <v>2083</v>
      </c>
      <c r="F61" s="571">
        <v>1612</v>
      </c>
      <c r="G61" s="571">
        <v>471</v>
      </c>
      <c r="H61" s="574">
        <v>0</v>
      </c>
      <c r="I61" s="573">
        <v>6590</v>
      </c>
      <c r="J61" s="571">
        <v>3579</v>
      </c>
      <c r="K61" s="635">
        <v>3011</v>
      </c>
      <c r="L61" s="659"/>
      <c r="M61" s="572">
        <v>3078</v>
      </c>
    </row>
    <row r="62" spans="1:13" ht="15" customHeight="1">
      <c r="A62" s="54" t="s">
        <v>67</v>
      </c>
      <c r="B62" s="668">
        <v>1482</v>
      </c>
      <c r="C62" s="571">
        <v>1018</v>
      </c>
      <c r="D62" s="574">
        <v>464</v>
      </c>
      <c r="E62" s="573">
        <v>1249</v>
      </c>
      <c r="F62" s="571">
        <v>878</v>
      </c>
      <c r="G62" s="571">
        <v>371</v>
      </c>
      <c r="H62" s="574">
        <v>0</v>
      </c>
      <c r="I62" s="573">
        <v>4654</v>
      </c>
      <c r="J62" s="571">
        <v>2544</v>
      </c>
      <c r="K62" s="635">
        <v>2110</v>
      </c>
      <c r="L62" s="659"/>
      <c r="M62" s="572">
        <v>3272</v>
      </c>
    </row>
    <row r="63" spans="1:13" ht="15" customHeight="1">
      <c r="A63" s="54" t="s">
        <v>68</v>
      </c>
      <c r="B63" s="668">
        <v>1258</v>
      </c>
      <c r="C63" s="571">
        <v>771</v>
      </c>
      <c r="D63" s="574">
        <v>487</v>
      </c>
      <c r="E63" s="573">
        <v>1476</v>
      </c>
      <c r="F63" s="571">
        <v>972</v>
      </c>
      <c r="G63" s="571">
        <v>504</v>
      </c>
      <c r="H63" s="574">
        <v>0</v>
      </c>
      <c r="I63" s="573">
        <v>4241</v>
      </c>
      <c r="J63" s="571">
        <v>2350</v>
      </c>
      <c r="K63" s="635">
        <v>1891</v>
      </c>
      <c r="L63" s="659"/>
      <c r="M63" s="572">
        <v>3208</v>
      </c>
    </row>
    <row r="64" spans="1:13" ht="15" customHeight="1">
      <c r="A64" s="54" t="s">
        <v>69</v>
      </c>
      <c r="B64" s="668">
        <v>1531</v>
      </c>
      <c r="C64" s="571">
        <v>960</v>
      </c>
      <c r="D64" s="574">
        <v>571</v>
      </c>
      <c r="E64" s="573">
        <v>1727</v>
      </c>
      <c r="F64" s="571">
        <v>1289</v>
      </c>
      <c r="G64" s="571">
        <v>438</v>
      </c>
      <c r="H64" s="574">
        <v>0</v>
      </c>
      <c r="I64" s="573">
        <v>4919</v>
      </c>
      <c r="J64" s="571">
        <v>2758</v>
      </c>
      <c r="K64" s="635">
        <v>2161</v>
      </c>
      <c r="L64" s="659"/>
      <c r="M64" s="572">
        <v>3226</v>
      </c>
    </row>
    <row r="65" spans="1:13" ht="15" customHeight="1">
      <c r="A65" s="54" t="s">
        <v>70</v>
      </c>
      <c r="B65" s="668">
        <v>1510</v>
      </c>
      <c r="C65" s="571">
        <v>1039</v>
      </c>
      <c r="D65" s="574">
        <v>471</v>
      </c>
      <c r="E65" s="573">
        <v>1413</v>
      </c>
      <c r="F65" s="571">
        <v>1043</v>
      </c>
      <c r="G65" s="571">
        <v>370</v>
      </c>
      <c r="H65" s="574">
        <v>0</v>
      </c>
      <c r="I65" s="573">
        <v>4275</v>
      </c>
      <c r="J65" s="571">
        <v>2298</v>
      </c>
      <c r="K65" s="635">
        <v>1977</v>
      </c>
      <c r="L65" s="659"/>
      <c r="M65" s="572">
        <v>3386</v>
      </c>
    </row>
    <row r="66" spans="1:13" ht="15" customHeight="1">
      <c r="A66" s="54" t="s">
        <v>71</v>
      </c>
      <c r="B66" s="668">
        <v>1324</v>
      </c>
      <c r="C66" s="571">
        <v>812</v>
      </c>
      <c r="D66" s="574">
        <v>512</v>
      </c>
      <c r="E66" s="573">
        <v>1511</v>
      </c>
      <c r="F66" s="571">
        <v>1009</v>
      </c>
      <c r="G66" s="571">
        <v>502</v>
      </c>
      <c r="H66" s="574">
        <v>0</v>
      </c>
      <c r="I66" s="573">
        <v>4345</v>
      </c>
      <c r="J66" s="571">
        <v>2432</v>
      </c>
      <c r="K66" s="635">
        <v>1913</v>
      </c>
      <c r="L66" s="659"/>
      <c r="M66" s="572">
        <v>3314</v>
      </c>
    </row>
    <row r="67" spans="1:13" ht="15" customHeight="1">
      <c r="A67" s="54" t="s">
        <v>72</v>
      </c>
      <c r="B67" s="668">
        <v>1487</v>
      </c>
      <c r="C67" s="571">
        <v>899</v>
      </c>
      <c r="D67" s="574">
        <v>588</v>
      </c>
      <c r="E67" s="573">
        <v>1921</v>
      </c>
      <c r="F67" s="571">
        <v>1470</v>
      </c>
      <c r="G67" s="571">
        <v>451</v>
      </c>
      <c r="H67" s="574">
        <v>0</v>
      </c>
      <c r="I67" s="573">
        <v>4665</v>
      </c>
      <c r="J67" s="571">
        <v>2466</v>
      </c>
      <c r="K67" s="635">
        <v>2199</v>
      </c>
      <c r="L67" s="659"/>
      <c r="M67" s="572">
        <v>3182</v>
      </c>
    </row>
    <row r="68" spans="1:13" ht="15" customHeight="1">
      <c r="A68" s="54" t="s">
        <v>73</v>
      </c>
      <c r="B68" s="668">
        <v>1549</v>
      </c>
      <c r="C68" s="571">
        <v>1071</v>
      </c>
      <c r="D68" s="574">
        <v>478</v>
      </c>
      <c r="E68" s="573">
        <v>1498</v>
      </c>
      <c r="F68" s="571">
        <v>1060</v>
      </c>
      <c r="G68" s="571">
        <v>438</v>
      </c>
      <c r="H68" s="574">
        <v>0</v>
      </c>
      <c r="I68" s="573">
        <v>4594</v>
      </c>
      <c r="J68" s="571">
        <v>2343</v>
      </c>
      <c r="K68" s="635">
        <v>2251</v>
      </c>
      <c r="L68" s="659"/>
      <c r="M68" s="572">
        <v>3307</v>
      </c>
    </row>
    <row r="69" spans="1:13" ht="15" customHeight="1">
      <c r="A69" s="54" t="s">
        <v>74</v>
      </c>
      <c r="B69" s="668">
        <v>1424</v>
      </c>
      <c r="C69" s="571">
        <v>937</v>
      </c>
      <c r="D69" s="574">
        <v>487</v>
      </c>
      <c r="E69" s="573">
        <v>1461</v>
      </c>
      <c r="F69" s="571">
        <v>1019</v>
      </c>
      <c r="G69" s="571">
        <v>442</v>
      </c>
      <c r="H69" s="574">
        <v>0</v>
      </c>
      <c r="I69" s="573">
        <v>4419</v>
      </c>
      <c r="J69" s="571">
        <v>2322</v>
      </c>
      <c r="K69" s="635">
        <v>2097</v>
      </c>
      <c r="L69" s="659"/>
      <c r="M69" s="572">
        <v>3363</v>
      </c>
    </row>
    <row r="70" spans="1:13" ht="15" customHeight="1">
      <c r="A70" s="54" t="s">
        <v>75</v>
      </c>
      <c r="B70" s="668">
        <v>1740</v>
      </c>
      <c r="C70" s="571">
        <v>1078</v>
      </c>
      <c r="D70" s="574">
        <v>662</v>
      </c>
      <c r="E70" s="573">
        <v>1850</v>
      </c>
      <c r="F70" s="571">
        <v>1459</v>
      </c>
      <c r="G70" s="571">
        <v>391</v>
      </c>
      <c r="H70" s="574">
        <v>0</v>
      </c>
      <c r="I70" s="573">
        <v>4927</v>
      </c>
      <c r="J70" s="571">
        <v>2681</v>
      </c>
      <c r="K70" s="635">
        <v>2246</v>
      </c>
      <c r="L70" s="659"/>
      <c r="M70" s="572">
        <v>3472</v>
      </c>
    </row>
    <row r="71" spans="1:13" ht="15" customHeight="1">
      <c r="A71" s="54" t="s">
        <v>76</v>
      </c>
      <c r="B71" s="668">
        <v>1605</v>
      </c>
      <c r="C71" s="571">
        <v>1132</v>
      </c>
      <c r="D71" s="574">
        <v>473</v>
      </c>
      <c r="E71" s="573">
        <v>1695</v>
      </c>
      <c r="F71" s="571">
        <v>1142</v>
      </c>
      <c r="G71" s="571">
        <v>553</v>
      </c>
      <c r="H71" s="574">
        <v>0</v>
      </c>
      <c r="I71" s="573">
        <v>4546</v>
      </c>
      <c r="J71" s="571">
        <v>2314</v>
      </c>
      <c r="K71" s="635">
        <v>2232</v>
      </c>
      <c r="L71" s="659"/>
      <c r="M71" s="572">
        <v>3427</v>
      </c>
    </row>
    <row r="72" spans="1:13" ht="15" customHeight="1">
      <c r="A72" s="54" t="s">
        <v>77</v>
      </c>
      <c r="B72" s="668">
        <v>1355</v>
      </c>
      <c r="C72" s="571">
        <v>885</v>
      </c>
      <c r="D72" s="574">
        <v>470</v>
      </c>
      <c r="E72" s="573">
        <v>1616</v>
      </c>
      <c r="F72" s="571">
        <v>1154</v>
      </c>
      <c r="G72" s="571">
        <v>462</v>
      </c>
      <c r="H72" s="574">
        <v>0</v>
      </c>
      <c r="I72" s="573">
        <v>4267</v>
      </c>
      <c r="J72" s="571">
        <v>2263</v>
      </c>
      <c r="K72" s="635">
        <v>2004</v>
      </c>
      <c r="L72" s="659"/>
      <c r="M72" s="572">
        <v>3305</v>
      </c>
    </row>
    <row r="73" spans="1:13" ht="15" customHeight="1">
      <c r="A73" s="54" t="s">
        <v>78</v>
      </c>
      <c r="B73" s="668">
        <v>1632</v>
      </c>
      <c r="C73" s="571">
        <v>977</v>
      </c>
      <c r="D73" s="574">
        <v>655</v>
      </c>
      <c r="E73" s="573">
        <v>2283</v>
      </c>
      <c r="F73" s="571">
        <v>1787</v>
      </c>
      <c r="G73" s="571">
        <v>495</v>
      </c>
      <c r="H73" s="574">
        <v>1</v>
      </c>
      <c r="I73" s="573">
        <v>4802</v>
      </c>
      <c r="J73" s="571">
        <v>2512</v>
      </c>
      <c r="K73" s="635">
        <v>2290</v>
      </c>
      <c r="L73" s="659"/>
      <c r="M73" s="572">
        <v>3052</v>
      </c>
    </row>
    <row r="74" spans="1:13" ht="15" customHeight="1">
      <c r="A74" s="54" t="s">
        <v>67</v>
      </c>
      <c r="B74" s="668">
        <v>1544</v>
      </c>
      <c r="C74" s="571">
        <v>1092</v>
      </c>
      <c r="D74" s="574">
        <v>452</v>
      </c>
      <c r="E74" s="573">
        <v>1400</v>
      </c>
      <c r="F74" s="571">
        <v>1005</v>
      </c>
      <c r="G74" s="571">
        <v>395</v>
      </c>
      <c r="H74" s="574">
        <v>0</v>
      </c>
      <c r="I74" s="573">
        <v>4540</v>
      </c>
      <c r="J74" s="571">
        <v>2448</v>
      </c>
      <c r="K74" s="635">
        <v>2092</v>
      </c>
      <c r="L74" s="659"/>
      <c r="M74" s="572">
        <v>3233</v>
      </c>
    </row>
    <row r="75" spans="1:13" ht="15" customHeight="1">
      <c r="A75" s="54" t="s">
        <v>68</v>
      </c>
      <c r="B75" s="668">
        <v>1461</v>
      </c>
      <c r="C75" s="571">
        <v>939</v>
      </c>
      <c r="D75" s="574">
        <v>522</v>
      </c>
      <c r="E75" s="573">
        <v>1560</v>
      </c>
      <c r="F75" s="571">
        <v>1033</v>
      </c>
      <c r="G75" s="571">
        <v>527</v>
      </c>
      <c r="H75" s="574">
        <v>0</v>
      </c>
      <c r="I75" s="573">
        <v>4536</v>
      </c>
      <c r="J75" s="571">
        <v>2493</v>
      </c>
      <c r="K75" s="635">
        <v>2043</v>
      </c>
      <c r="L75" s="659"/>
      <c r="M75" s="572">
        <v>3187</v>
      </c>
    </row>
    <row r="76" spans="1:13" ht="15" customHeight="1">
      <c r="A76" s="54" t="s">
        <v>69</v>
      </c>
      <c r="B76" s="668">
        <v>1672</v>
      </c>
      <c r="C76" s="571">
        <v>1099</v>
      </c>
      <c r="D76" s="574">
        <v>573</v>
      </c>
      <c r="E76" s="573">
        <v>1823</v>
      </c>
      <c r="F76" s="571">
        <v>1375</v>
      </c>
      <c r="G76" s="571">
        <v>448</v>
      </c>
      <c r="H76" s="574">
        <v>0</v>
      </c>
      <c r="I76" s="573">
        <v>4874</v>
      </c>
      <c r="J76" s="571">
        <v>2782</v>
      </c>
      <c r="K76" s="635">
        <v>2092</v>
      </c>
      <c r="L76" s="659"/>
      <c r="M76" s="572">
        <v>3221</v>
      </c>
    </row>
    <row r="77" spans="1:13" ht="15" customHeight="1">
      <c r="A77" s="54" t="s">
        <v>70</v>
      </c>
      <c r="B77" s="668">
        <v>1617</v>
      </c>
      <c r="C77" s="571">
        <v>1152</v>
      </c>
      <c r="D77" s="574">
        <v>465</v>
      </c>
      <c r="E77" s="573">
        <v>1566</v>
      </c>
      <c r="F77" s="571">
        <v>1110</v>
      </c>
      <c r="G77" s="571">
        <v>456</v>
      </c>
      <c r="H77" s="574">
        <v>0</v>
      </c>
      <c r="I77" s="573">
        <v>4779</v>
      </c>
      <c r="J77" s="571">
        <v>2659</v>
      </c>
      <c r="K77" s="635">
        <v>2120</v>
      </c>
      <c r="L77" s="659"/>
      <c r="M77" s="572">
        <v>3316</v>
      </c>
    </row>
    <row r="78" spans="1:13" ht="15" customHeight="1">
      <c r="A78" s="54" t="s">
        <v>71</v>
      </c>
      <c r="B78" s="668">
        <v>1352</v>
      </c>
      <c r="C78" s="571">
        <v>891</v>
      </c>
      <c r="D78" s="574">
        <v>461</v>
      </c>
      <c r="E78" s="573">
        <v>1608</v>
      </c>
      <c r="F78" s="571">
        <v>1184</v>
      </c>
      <c r="G78" s="571">
        <v>424</v>
      </c>
      <c r="H78" s="574">
        <v>0</v>
      </c>
      <c r="I78" s="573">
        <v>4936</v>
      </c>
      <c r="J78" s="571">
        <v>2855</v>
      </c>
      <c r="K78" s="635">
        <v>2081</v>
      </c>
      <c r="L78" s="659"/>
      <c r="M78" s="572">
        <v>3228</v>
      </c>
    </row>
    <row r="79" spans="1:13" ht="15" customHeight="1">
      <c r="A79" s="54" t="s">
        <v>72</v>
      </c>
      <c r="B79" s="668">
        <v>1665</v>
      </c>
      <c r="C79" s="571">
        <v>1059</v>
      </c>
      <c r="D79" s="574">
        <v>606</v>
      </c>
      <c r="E79" s="573">
        <v>2031</v>
      </c>
      <c r="F79" s="571">
        <v>1611</v>
      </c>
      <c r="G79" s="571">
        <v>420</v>
      </c>
      <c r="H79" s="574">
        <v>0</v>
      </c>
      <c r="I79" s="573">
        <v>4953</v>
      </c>
      <c r="J79" s="571">
        <v>2749</v>
      </c>
      <c r="K79" s="635">
        <v>2204</v>
      </c>
      <c r="L79" s="659"/>
      <c r="M79" s="572">
        <v>3159</v>
      </c>
    </row>
    <row r="80" spans="1:13" ht="15" customHeight="1">
      <c r="A80" s="54" t="s">
        <v>73</v>
      </c>
      <c r="B80" s="668">
        <v>1615</v>
      </c>
      <c r="C80" s="571">
        <v>1156</v>
      </c>
      <c r="D80" s="574">
        <v>459</v>
      </c>
      <c r="E80" s="573">
        <v>1672</v>
      </c>
      <c r="F80" s="571">
        <v>1195</v>
      </c>
      <c r="G80" s="571">
        <v>477</v>
      </c>
      <c r="H80" s="574">
        <v>0</v>
      </c>
      <c r="I80" s="573">
        <v>5027</v>
      </c>
      <c r="J80" s="571">
        <v>2865</v>
      </c>
      <c r="K80" s="635">
        <v>2162</v>
      </c>
      <c r="L80" s="659"/>
      <c r="M80" s="572">
        <v>3213</v>
      </c>
    </row>
    <row r="81" spans="1:13" ht="15" customHeight="1">
      <c r="A81" s="54" t="s">
        <v>74</v>
      </c>
      <c r="B81" s="668">
        <v>1504</v>
      </c>
      <c r="C81" s="571">
        <v>1035</v>
      </c>
      <c r="D81" s="574">
        <v>469</v>
      </c>
      <c r="E81" s="573">
        <v>1554</v>
      </c>
      <c r="F81" s="571">
        <v>1148</v>
      </c>
      <c r="G81" s="571">
        <v>406</v>
      </c>
      <c r="H81" s="574">
        <v>0</v>
      </c>
      <c r="I81" s="573">
        <v>4733</v>
      </c>
      <c r="J81" s="571">
        <v>2641</v>
      </c>
      <c r="K81" s="635">
        <v>2092</v>
      </c>
      <c r="L81" s="659"/>
      <c r="M81" s="572">
        <v>3223</v>
      </c>
    </row>
    <row r="82" spans="1:13" ht="15" customHeight="1">
      <c r="A82" s="54" t="s">
        <v>75</v>
      </c>
      <c r="B82" s="668">
        <v>1773</v>
      </c>
      <c r="C82" s="571">
        <v>1140</v>
      </c>
      <c r="D82" s="574">
        <v>633</v>
      </c>
      <c r="E82" s="573">
        <v>2032</v>
      </c>
      <c r="F82" s="571">
        <v>1607</v>
      </c>
      <c r="G82" s="571">
        <v>425</v>
      </c>
      <c r="H82" s="574">
        <v>0</v>
      </c>
      <c r="I82" s="573">
        <v>4973</v>
      </c>
      <c r="J82" s="571">
        <v>2795</v>
      </c>
      <c r="K82" s="635">
        <v>2178</v>
      </c>
      <c r="L82" s="659"/>
      <c r="M82" s="572">
        <v>3207</v>
      </c>
    </row>
    <row r="83" spans="1:13" ht="15" customHeight="1">
      <c r="A83" s="54" t="s">
        <v>203</v>
      </c>
      <c r="B83" s="668">
        <v>1678</v>
      </c>
      <c r="C83" s="571">
        <v>1192</v>
      </c>
      <c r="D83" s="574">
        <v>486</v>
      </c>
      <c r="E83" s="573">
        <v>1748</v>
      </c>
      <c r="F83" s="571">
        <v>1235</v>
      </c>
      <c r="G83" s="571">
        <v>513</v>
      </c>
      <c r="H83" s="574">
        <v>0</v>
      </c>
      <c r="I83" s="573">
        <v>4680</v>
      </c>
      <c r="J83" s="571">
        <v>2565</v>
      </c>
      <c r="K83" s="635">
        <v>2115</v>
      </c>
      <c r="L83" s="659"/>
      <c r="M83" s="572">
        <v>3197</v>
      </c>
    </row>
    <row r="84" spans="1:13" ht="15" customHeight="1">
      <c r="A84" s="54" t="s">
        <v>77</v>
      </c>
      <c r="B84" s="668">
        <v>1530</v>
      </c>
      <c r="C84" s="571">
        <v>1043</v>
      </c>
      <c r="D84" s="574">
        <v>487</v>
      </c>
      <c r="E84" s="573">
        <v>1714</v>
      </c>
      <c r="F84" s="571">
        <v>1278</v>
      </c>
      <c r="G84" s="571">
        <v>436</v>
      </c>
      <c r="H84" s="574">
        <v>0</v>
      </c>
      <c r="I84" s="573">
        <v>4331</v>
      </c>
      <c r="J84" s="571">
        <v>2255</v>
      </c>
      <c r="K84" s="635">
        <v>2076</v>
      </c>
      <c r="L84" s="659"/>
      <c r="M84" s="572">
        <v>3136</v>
      </c>
    </row>
    <row r="85" spans="1:13" ht="15" customHeight="1" thickBot="1">
      <c r="A85" s="58" t="s">
        <v>78</v>
      </c>
      <c r="B85" s="669">
        <v>1632</v>
      </c>
      <c r="C85" s="582">
        <v>977</v>
      </c>
      <c r="D85" s="585">
        <v>655</v>
      </c>
      <c r="E85" s="584">
        <v>2207</v>
      </c>
      <c r="F85" s="582">
        <v>1779</v>
      </c>
      <c r="G85" s="582">
        <v>428</v>
      </c>
      <c r="H85" s="585">
        <v>0</v>
      </c>
      <c r="I85" s="584">
        <v>4529</v>
      </c>
      <c r="J85" s="582">
        <v>2396</v>
      </c>
      <c r="K85" s="654">
        <v>2133</v>
      </c>
      <c r="L85" s="659"/>
      <c r="M85" s="583">
        <v>2909</v>
      </c>
    </row>
    <row r="86" spans="1:11" ht="15" customHeight="1">
      <c r="A86" s="84"/>
      <c r="B86" s="655"/>
      <c r="C86" s="670"/>
      <c r="D86" s="671"/>
      <c r="E86" s="670"/>
      <c r="G86" s="670"/>
      <c r="H86" s="670"/>
      <c r="I86" s="670"/>
      <c r="J86" s="670"/>
      <c r="K86" s="670"/>
    </row>
    <row r="87" spans="1:2" ht="15" customHeight="1">
      <c r="A87" s="84"/>
      <c r="B87" s="29"/>
    </row>
    <row r="88" ht="15" customHeight="1">
      <c r="A88" s="282"/>
    </row>
    <row r="89" ht="15" customHeight="1">
      <c r="A89" s="282"/>
    </row>
    <row r="90" ht="15" customHeight="1">
      <c r="A90" s="282"/>
    </row>
  </sheetData>
  <sheetProtection/>
  <mergeCells count="28">
    <mergeCell ref="D51:D52"/>
    <mergeCell ref="F51:G51"/>
    <mergeCell ref="A45:M45"/>
    <mergeCell ref="A46:M46"/>
    <mergeCell ref="A47:M47"/>
    <mergeCell ref="B49:D49"/>
    <mergeCell ref="E49:H49"/>
    <mergeCell ref="I49:K50"/>
    <mergeCell ref="M49:M52"/>
    <mergeCell ref="B50:D50"/>
    <mergeCell ref="M5:M8"/>
    <mergeCell ref="B6:D6"/>
    <mergeCell ref="D7:D8"/>
    <mergeCell ref="F7:G7"/>
    <mergeCell ref="J7:J8"/>
    <mergeCell ref="K7:K8"/>
    <mergeCell ref="E6:H6"/>
    <mergeCell ref="C7:C8"/>
    <mergeCell ref="J51:J52"/>
    <mergeCell ref="K51:K52"/>
    <mergeCell ref="A1:M1"/>
    <mergeCell ref="A2:M2"/>
    <mergeCell ref="A3:M3"/>
    <mergeCell ref="B5:D5"/>
    <mergeCell ref="E5:H5"/>
    <mergeCell ref="I5:K6"/>
    <mergeCell ref="E50:H50"/>
    <mergeCell ref="C51:C52"/>
  </mergeCells>
  <printOptions horizontalCentered="1"/>
  <pageMargins left="0.3937007874015748" right="0.3937007874015748" top="0.3937007874015748" bottom="0.3937007874015748" header="0.5118110236220472" footer="0.31496062992125984"/>
  <pageSetup fitToHeight="2" horizontalDpi="600" verticalDpi="600" orientation="landscape" paperSize="9" scale="72" r:id="rId1"/>
  <rowBreaks count="1" manualBreakCount="1">
    <brk id="44" max="12" man="1"/>
  </rowBreaks>
</worksheet>
</file>

<file path=xl/worksheets/sheet43.xml><?xml version="1.0" encoding="utf-8"?>
<worksheet xmlns="http://schemas.openxmlformats.org/spreadsheetml/2006/main" xmlns:r="http://schemas.openxmlformats.org/officeDocument/2006/relationships">
  <dimension ref="A1:Q581"/>
  <sheetViews>
    <sheetView view="pageBreakPreview" zoomScale="70" zoomScaleNormal="80" zoomScaleSheetLayoutView="70" zoomScalePageLayoutView="0" workbookViewId="0" topLeftCell="A1">
      <selection activeCell="A1" sqref="A1:Q1"/>
    </sheetView>
  </sheetViews>
  <sheetFormatPr defaultColWidth="20.00390625" defaultRowHeight="18.75" customHeight="1"/>
  <cols>
    <col min="1" max="1" width="20.00390625" style="99" customWidth="1"/>
    <col min="2" max="2" width="23.625" style="724" customWidth="1"/>
    <col min="3" max="3" width="20.00390625" style="99" customWidth="1"/>
    <col min="4" max="4" width="23.625" style="724" customWidth="1"/>
    <col min="5" max="5" width="20.00390625" style="99" customWidth="1"/>
    <col min="6" max="6" width="23.625" style="724" customWidth="1"/>
    <col min="7" max="7" width="20.00390625" style="99" customWidth="1"/>
    <col min="8" max="8" width="23.625" style="724" customWidth="1"/>
    <col min="9" max="9" width="20.00390625" style="99" customWidth="1"/>
    <col min="10" max="10" width="23.625" style="724" customWidth="1"/>
    <col min="11" max="11" width="20.00390625" style="99" customWidth="1"/>
    <col min="12" max="12" width="23.625" style="724" customWidth="1"/>
    <col min="13" max="13" width="20.00390625" style="99" customWidth="1"/>
    <col min="14" max="14" width="23.625" style="99" customWidth="1"/>
    <col min="15" max="15" width="20.00390625" style="99" customWidth="1"/>
    <col min="16" max="16" width="23.625" style="99" customWidth="1"/>
    <col min="17" max="16384" width="20.00390625" style="99" customWidth="1"/>
  </cols>
  <sheetData>
    <row r="1" spans="1:17" ht="29.25" customHeight="1">
      <c r="A1" s="1467" t="s">
        <v>515</v>
      </c>
      <c r="B1" s="1467"/>
      <c r="C1" s="1467"/>
      <c r="D1" s="1467"/>
      <c r="E1" s="1467"/>
      <c r="F1" s="1467"/>
      <c r="G1" s="1467"/>
      <c r="H1" s="1467"/>
      <c r="I1" s="1467"/>
      <c r="J1" s="1467"/>
      <c r="K1" s="1467"/>
      <c r="L1" s="1467"/>
      <c r="M1" s="1467"/>
      <c r="N1" s="1467"/>
      <c r="O1" s="1467"/>
      <c r="P1" s="1467"/>
      <c r="Q1" s="1467"/>
    </row>
    <row r="2" spans="1:17" ht="29.25" customHeight="1">
      <c r="A2" s="1468" t="s">
        <v>516</v>
      </c>
      <c r="B2" s="1468"/>
      <c r="C2" s="1468"/>
      <c r="D2" s="1468"/>
      <c r="E2" s="1468"/>
      <c r="F2" s="1468"/>
      <c r="G2" s="1468"/>
      <c r="H2" s="1468"/>
      <c r="I2" s="1468"/>
      <c r="J2" s="1468"/>
      <c r="K2" s="1468"/>
      <c r="L2" s="1468"/>
      <c r="M2" s="1468"/>
      <c r="N2" s="1468"/>
      <c r="O2" s="1468"/>
      <c r="P2" s="1468"/>
      <c r="Q2" s="1468"/>
    </row>
    <row r="3" spans="1:13" ht="19.5" customHeight="1">
      <c r="A3" s="142"/>
      <c r="B3" s="672"/>
      <c r="C3" s="142"/>
      <c r="D3" s="672"/>
      <c r="E3" s="142"/>
      <c r="F3" s="672"/>
      <c r="G3" s="142"/>
      <c r="H3" s="672"/>
      <c r="I3" s="142"/>
      <c r="J3" s="672"/>
      <c r="K3" s="142"/>
      <c r="L3" s="672"/>
      <c r="M3" s="142"/>
    </row>
    <row r="4" spans="1:13" ht="19.5" customHeight="1">
      <c r="A4" s="142"/>
      <c r="B4" s="672"/>
      <c r="C4" s="142"/>
      <c r="D4" s="672"/>
      <c r="E4" s="142"/>
      <c r="F4" s="672"/>
      <c r="G4" s="142"/>
      <c r="H4" s="672"/>
      <c r="I4" s="142"/>
      <c r="J4" s="672"/>
      <c r="K4" s="142"/>
      <c r="L4" s="672"/>
      <c r="M4" s="142"/>
    </row>
    <row r="5" spans="1:13" ht="19.5" thickBot="1">
      <c r="A5" s="673" t="s">
        <v>166</v>
      </c>
      <c r="B5" s="674"/>
      <c r="C5" s="675"/>
      <c r="D5" s="674"/>
      <c r="E5" s="675"/>
      <c r="F5" s="674"/>
      <c r="G5" s="675"/>
      <c r="H5" s="674"/>
      <c r="I5" s="675"/>
      <c r="J5" s="674"/>
      <c r="K5" s="675"/>
      <c r="L5" s="674"/>
      <c r="M5" s="675"/>
    </row>
    <row r="6" spans="1:17" ht="18.75" customHeight="1">
      <c r="A6" s="676"/>
      <c r="B6" s="1469" t="s">
        <v>517</v>
      </c>
      <c r="C6" s="1470"/>
      <c r="D6" s="1470"/>
      <c r="E6" s="1471"/>
      <c r="F6" s="1472" t="s">
        <v>518</v>
      </c>
      <c r="G6" s="1473"/>
      <c r="H6" s="1473"/>
      <c r="I6" s="1474"/>
      <c r="J6" s="1472" t="s">
        <v>519</v>
      </c>
      <c r="K6" s="1473"/>
      <c r="L6" s="1473"/>
      <c r="M6" s="1474"/>
      <c r="N6" s="1470" t="s">
        <v>520</v>
      </c>
      <c r="O6" s="1470"/>
      <c r="P6" s="1470"/>
      <c r="Q6" s="1471"/>
    </row>
    <row r="7" spans="1:17" ht="18.75" customHeight="1" thickBot="1">
      <c r="A7" s="677"/>
      <c r="B7" s="1476" t="s">
        <v>521</v>
      </c>
      <c r="C7" s="1465"/>
      <c r="D7" s="1464" t="s">
        <v>522</v>
      </c>
      <c r="E7" s="1466"/>
      <c r="F7" s="1477" t="s">
        <v>521</v>
      </c>
      <c r="G7" s="1478"/>
      <c r="H7" s="1478" t="s">
        <v>522</v>
      </c>
      <c r="I7" s="1479"/>
      <c r="J7" s="1477" t="s">
        <v>521</v>
      </c>
      <c r="K7" s="1478"/>
      <c r="L7" s="1478" t="s">
        <v>522</v>
      </c>
      <c r="M7" s="1479"/>
      <c r="N7" s="1464" t="s">
        <v>521</v>
      </c>
      <c r="O7" s="1465"/>
      <c r="P7" s="1464" t="s">
        <v>522</v>
      </c>
      <c r="Q7" s="1466"/>
    </row>
    <row r="8" spans="1:17" ht="18.75" customHeight="1" thickTop="1">
      <c r="A8" s="678"/>
      <c r="B8" s="679" t="s">
        <v>97</v>
      </c>
      <c r="C8" s="680" t="s">
        <v>523</v>
      </c>
      <c r="D8" s="681" t="s">
        <v>97</v>
      </c>
      <c r="E8" s="682" t="s">
        <v>523</v>
      </c>
      <c r="F8" s="683" t="s">
        <v>97</v>
      </c>
      <c r="G8" s="680" t="s">
        <v>523</v>
      </c>
      <c r="H8" s="681" t="s">
        <v>97</v>
      </c>
      <c r="I8" s="682" t="s">
        <v>523</v>
      </c>
      <c r="J8" s="683" t="s">
        <v>97</v>
      </c>
      <c r="K8" s="680" t="s">
        <v>523</v>
      </c>
      <c r="L8" s="681" t="s">
        <v>97</v>
      </c>
      <c r="M8" s="682" t="s">
        <v>523</v>
      </c>
      <c r="N8" s="684" t="s">
        <v>97</v>
      </c>
      <c r="O8" s="680" t="s">
        <v>523</v>
      </c>
      <c r="P8" s="681" t="s">
        <v>97</v>
      </c>
      <c r="Q8" s="682" t="s">
        <v>523</v>
      </c>
    </row>
    <row r="9" spans="1:17" ht="18.75" customHeight="1">
      <c r="A9" s="685"/>
      <c r="B9" s="686"/>
      <c r="C9" s="687"/>
      <c r="D9" s="688"/>
      <c r="E9" s="689"/>
      <c r="F9" s="690"/>
      <c r="G9" s="687"/>
      <c r="H9" s="688"/>
      <c r="I9" s="689"/>
      <c r="J9" s="690"/>
      <c r="K9" s="687"/>
      <c r="L9" s="688"/>
      <c r="M9" s="689"/>
      <c r="N9" s="674"/>
      <c r="O9" s="687"/>
      <c r="P9" s="688"/>
      <c r="Q9" s="689"/>
    </row>
    <row r="10" spans="1:17" ht="18.75" customHeight="1">
      <c r="A10" s="691" t="s">
        <v>62</v>
      </c>
      <c r="B10" s="692">
        <v>236081</v>
      </c>
      <c r="C10" s="693">
        <v>67.68</v>
      </c>
      <c r="D10" s="694">
        <v>95799</v>
      </c>
      <c r="E10" s="695">
        <v>92.52</v>
      </c>
      <c r="F10" s="696">
        <v>31134</v>
      </c>
      <c r="G10" s="697">
        <v>8.93</v>
      </c>
      <c r="H10" s="698">
        <v>6291</v>
      </c>
      <c r="I10" s="695">
        <v>6.08</v>
      </c>
      <c r="J10" s="696">
        <v>53421</v>
      </c>
      <c r="K10" s="697">
        <v>15.32</v>
      </c>
      <c r="L10" s="698">
        <v>826</v>
      </c>
      <c r="M10" s="695">
        <v>0.8</v>
      </c>
      <c r="N10" s="696">
        <v>59</v>
      </c>
      <c r="O10" s="697">
        <v>0.02</v>
      </c>
      <c r="P10" s="698">
        <v>195</v>
      </c>
      <c r="Q10" s="695">
        <v>0.19</v>
      </c>
    </row>
    <row r="11" spans="1:17" ht="18.75" customHeight="1">
      <c r="A11" s="691" t="s">
        <v>63</v>
      </c>
      <c r="B11" s="692">
        <v>191772</v>
      </c>
      <c r="C11" s="693">
        <v>62.73</v>
      </c>
      <c r="D11" s="694">
        <v>88470</v>
      </c>
      <c r="E11" s="695">
        <v>92.05</v>
      </c>
      <c r="F11" s="696">
        <v>30302</v>
      </c>
      <c r="G11" s="697">
        <v>9.91</v>
      </c>
      <c r="H11" s="698">
        <v>5367</v>
      </c>
      <c r="I11" s="695">
        <v>5.58</v>
      </c>
      <c r="J11" s="696">
        <v>46428</v>
      </c>
      <c r="K11" s="697">
        <v>15.19</v>
      </c>
      <c r="L11" s="698">
        <v>1542</v>
      </c>
      <c r="M11" s="695">
        <v>1.6</v>
      </c>
      <c r="N11" s="696">
        <v>97</v>
      </c>
      <c r="O11" s="697">
        <v>0.03</v>
      </c>
      <c r="P11" s="698">
        <v>360</v>
      </c>
      <c r="Q11" s="695">
        <v>0.37</v>
      </c>
    </row>
    <row r="12" spans="1:17" ht="18.75" customHeight="1">
      <c r="A12" s="691" t="s">
        <v>64</v>
      </c>
      <c r="B12" s="692">
        <v>204705</v>
      </c>
      <c r="C12" s="693">
        <v>61.44</v>
      </c>
      <c r="D12" s="694">
        <v>91215</v>
      </c>
      <c r="E12" s="695">
        <v>94.37</v>
      </c>
      <c r="F12" s="696">
        <v>39034</v>
      </c>
      <c r="G12" s="697">
        <v>11.72</v>
      </c>
      <c r="H12" s="698">
        <v>4053</v>
      </c>
      <c r="I12" s="695">
        <v>4.19</v>
      </c>
      <c r="J12" s="696">
        <v>57802</v>
      </c>
      <c r="K12" s="697">
        <v>17.35</v>
      </c>
      <c r="L12" s="698">
        <v>1141</v>
      </c>
      <c r="M12" s="695">
        <v>1.18</v>
      </c>
      <c r="N12" s="696">
        <v>61</v>
      </c>
      <c r="O12" s="697">
        <v>0.02</v>
      </c>
      <c r="P12" s="698">
        <v>137</v>
      </c>
      <c r="Q12" s="695">
        <v>0.14</v>
      </c>
    </row>
    <row r="13" spans="1:17" ht="18.75" customHeight="1">
      <c r="A13" s="691" t="s">
        <v>65</v>
      </c>
      <c r="B13" s="692">
        <v>276889</v>
      </c>
      <c r="C13" s="693">
        <v>66.43</v>
      </c>
      <c r="D13" s="694">
        <v>123458</v>
      </c>
      <c r="E13" s="695">
        <v>97.08</v>
      </c>
      <c r="F13" s="696">
        <v>47259</v>
      </c>
      <c r="G13" s="697">
        <v>11.34</v>
      </c>
      <c r="H13" s="698">
        <v>3188</v>
      </c>
      <c r="I13" s="695">
        <v>2.51</v>
      </c>
      <c r="J13" s="696">
        <v>61054</v>
      </c>
      <c r="K13" s="697">
        <v>14.65</v>
      </c>
      <c r="L13" s="698">
        <v>251</v>
      </c>
      <c r="M13" s="695">
        <v>0.2</v>
      </c>
      <c r="N13" s="696">
        <v>273</v>
      </c>
      <c r="O13" s="697">
        <v>0.07</v>
      </c>
      <c r="P13" s="698">
        <v>112</v>
      </c>
      <c r="Q13" s="695">
        <v>0.09</v>
      </c>
    </row>
    <row r="14" spans="1:17" ht="18.75" customHeight="1">
      <c r="A14" s="691" t="s">
        <v>840</v>
      </c>
      <c r="B14" s="692">
        <v>322626</v>
      </c>
      <c r="C14" s="693">
        <v>68.21</v>
      </c>
      <c r="D14" s="694">
        <v>142366</v>
      </c>
      <c r="E14" s="695">
        <v>97.32</v>
      </c>
      <c r="F14" s="696">
        <v>46700</v>
      </c>
      <c r="G14" s="697">
        <v>9.87</v>
      </c>
      <c r="H14" s="698">
        <v>3034</v>
      </c>
      <c r="I14" s="695">
        <v>2.07</v>
      </c>
      <c r="J14" s="696">
        <v>56045</v>
      </c>
      <c r="K14" s="697">
        <v>11.85</v>
      </c>
      <c r="L14" s="698">
        <v>577</v>
      </c>
      <c r="M14" s="695">
        <v>0.39</v>
      </c>
      <c r="N14" s="696">
        <v>647</v>
      </c>
      <c r="O14" s="697">
        <v>0.14</v>
      </c>
      <c r="P14" s="698">
        <v>92</v>
      </c>
      <c r="Q14" s="695">
        <v>0.06</v>
      </c>
    </row>
    <row r="15" spans="1:17" ht="18.75" customHeight="1">
      <c r="A15" s="699"/>
      <c r="B15" s="700"/>
      <c r="C15" s="701"/>
      <c r="D15" s="702"/>
      <c r="E15" s="703"/>
      <c r="F15" s="704"/>
      <c r="G15" s="705"/>
      <c r="H15" s="706"/>
      <c r="I15" s="703"/>
      <c r="J15" s="704"/>
      <c r="K15" s="705"/>
      <c r="L15" s="706"/>
      <c r="M15" s="703"/>
      <c r="N15" s="704"/>
      <c r="O15" s="705"/>
      <c r="P15" s="706"/>
      <c r="Q15" s="703"/>
    </row>
    <row r="16" spans="1:17" ht="18.75" customHeight="1">
      <c r="A16" s="707" t="s">
        <v>66</v>
      </c>
      <c r="B16" s="692">
        <v>211668</v>
      </c>
      <c r="C16" s="693">
        <v>60.77</v>
      </c>
      <c r="D16" s="694">
        <v>97822</v>
      </c>
      <c r="E16" s="695">
        <v>92.41</v>
      </c>
      <c r="F16" s="696">
        <v>43363</v>
      </c>
      <c r="G16" s="697">
        <v>12.45</v>
      </c>
      <c r="H16" s="698">
        <v>6587</v>
      </c>
      <c r="I16" s="695">
        <v>6.22</v>
      </c>
      <c r="J16" s="696">
        <v>61986</v>
      </c>
      <c r="K16" s="697">
        <v>17.8</v>
      </c>
      <c r="L16" s="698">
        <v>695</v>
      </c>
      <c r="M16" s="695">
        <v>0.66</v>
      </c>
      <c r="N16" s="696">
        <v>0</v>
      </c>
      <c r="O16" s="697">
        <v>0</v>
      </c>
      <c r="P16" s="698">
        <v>344</v>
      </c>
      <c r="Q16" s="695">
        <v>0.32</v>
      </c>
    </row>
    <row r="17" spans="1:17" ht="18.75" customHeight="1">
      <c r="A17" s="707" t="s">
        <v>67</v>
      </c>
      <c r="B17" s="692">
        <v>318895</v>
      </c>
      <c r="C17" s="693">
        <v>65.73</v>
      </c>
      <c r="D17" s="694">
        <v>116406</v>
      </c>
      <c r="E17" s="695">
        <v>98.4</v>
      </c>
      <c r="F17" s="696">
        <v>49575</v>
      </c>
      <c r="G17" s="697">
        <v>10.22</v>
      </c>
      <c r="H17" s="698">
        <v>1524</v>
      </c>
      <c r="I17" s="695">
        <v>1.29</v>
      </c>
      <c r="J17" s="696">
        <v>87095</v>
      </c>
      <c r="K17" s="697">
        <v>17.95</v>
      </c>
      <c r="L17" s="698">
        <v>0</v>
      </c>
      <c r="M17" s="695">
        <v>0</v>
      </c>
      <c r="N17" s="696">
        <v>0</v>
      </c>
      <c r="O17" s="697">
        <v>0</v>
      </c>
      <c r="P17" s="698">
        <v>366</v>
      </c>
      <c r="Q17" s="695">
        <v>0.31</v>
      </c>
    </row>
    <row r="18" spans="1:17" ht="18.75" customHeight="1">
      <c r="A18" s="707" t="s">
        <v>68</v>
      </c>
      <c r="B18" s="692">
        <v>223610</v>
      </c>
      <c r="C18" s="693">
        <v>62.35</v>
      </c>
      <c r="D18" s="694">
        <v>106252</v>
      </c>
      <c r="E18" s="695">
        <v>97.07</v>
      </c>
      <c r="F18" s="696">
        <v>54368</v>
      </c>
      <c r="G18" s="697">
        <v>15.16</v>
      </c>
      <c r="H18" s="698">
        <v>2264</v>
      </c>
      <c r="I18" s="695">
        <v>2.07</v>
      </c>
      <c r="J18" s="696">
        <v>59868</v>
      </c>
      <c r="K18" s="697">
        <v>16.69</v>
      </c>
      <c r="L18" s="698">
        <v>157</v>
      </c>
      <c r="M18" s="695">
        <v>0.14</v>
      </c>
      <c r="N18" s="696">
        <v>0</v>
      </c>
      <c r="O18" s="697">
        <v>0</v>
      </c>
      <c r="P18" s="698">
        <v>105</v>
      </c>
      <c r="Q18" s="695">
        <v>0.1</v>
      </c>
    </row>
    <row r="19" spans="1:17" ht="18.75" customHeight="1">
      <c r="A19" s="707" t="s">
        <v>69</v>
      </c>
      <c r="B19" s="692">
        <v>232918</v>
      </c>
      <c r="C19" s="693">
        <v>59.89</v>
      </c>
      <c r="D19" s="694">
        <v>121755</v>
      </c>
      <c r="E19" s="695">
        <v>98.06</v>
      </c>
      <c r="F19" s="696">
        <v>69027</v>
      </c>
      <c r="G19" s="697">
        <v>17.75</v>
      </c>
      <c r="H19" s="698">
        <v>1479</v>
      </c>
      <c r="I19" s="695">
        <v>1.19</v>
      </c>
      <c r="J19" s="696">
        <v>56472</v>
      </c>
      <c r="K19" s="697">
        <v>14.52</v>
      </c>
      <c r="L19" s="698">
        <v>335</v>
      </c>
      <c r="M19" s="695">
        <v>0.27</v>
      </c>
      <c r="N19" s="696">
        <v>909</v>
      </c>
      <c r="O19" s="697">
        <v>0.23</v>
      </c>
      <c r="P19" s="698">
        <v>0</v>
      </c>
      <c r="Q19" s="695">
        <v>0</v>
      </c>
    </row>
    <row r="20" spans="1:17" ht="18.75" customHeight="1">
      <c r="A20" s="707" t="s">
        <v>70</v>
      </c>
      <c r="B20" s="692">
        <v>336285</v>
      </c>
      <c r="C20" s="693">
        <v>67.26</v>
      </c>
      <c r="D20" s="694">
        <v>124600</v>
      </c>
      <c r="E20" s="695">
        <v>96.81</v>
      </c>
      <c r="F20" s="696">
        <v>73075</v>
      </c>
      <c r="G20" s="697">
        <v>14.62</v>
      </c>
      <c r="H20" s="698">
        <v>3344</v>
      </c>
      <c r="I20" s="695">
        <v>2.6</v>
      </c>
      <c r="J20" s="696">
        <v>62000</v>
      </c>
      <c r="K20" s="697">
        <v>12.4</v>
      </c>
      <c r="L20" s="698">
        <v>435</v>
      </c>
      <c r="M20" s="695">
        <v>0.34</v>
      </c>
      <c r="N20" s="696">
        <v>0</v>
      </c>
      <c r="O20" s="697">
        <v>0</v>
      </c>
      <c r="P20" s="698">
        <v>333</v>
      </c>
      <c r="Q20" s="695">
        <v>0.26</v>
      </c>
    </row>
    <row r="21" spans="1:17" ht="18.75" customHeight="1">
      <c r="A21" s="707" t="s">
        <v>71</v>
      </c>
      <c r="B21" s="692">
        <v>201731</v>
      </c>
      <c r="C21" s="693">
        <v>68.7</v>
      </c>
      <c r="D21" s="694">
        <v>111368</v>
      </c>
      <c r="E21" s="695">
        <v>97.34</v>
      </c>
      <c r="F21" s="696">
        <v>28909</v>
      </c>
      <c r="G21" s="697">
        <v>9.84</v>
      </c>
      <c r="H21" s="698">
        <v>2764</v>
      </c>
      <c r="I21" s="695">
        <v>2.42</v>
      </c>
      <c r="J21" s="696">
        <v>39681</v>
      </c>
      <c r="K21" s="697">
        <v>13.51</v>
      </c>
      <c r="L21" s="698">
        <v>137</v>
      </c>
      <c r="M21" s="695">
        <v>0.12</v>
      </c>
      <c r="N21" s="696">
        <v>0</v>
      </c>
      <c r="O21" s="697">
        <v>0</v>
      </c>
      <c r="P21" s="698">
        <v>136</v>
      </c>
      <c r="Q21" s="695">
        <v>0.12</v>
      </c>
    </row>
    <row r="22" spans="1:17" ht="18.75" customHeight="1">
      <c r="A22" s="707" t="s">
        <v>72</v>
      </c>
      <c r="B22" s="692">
        <v>221310</v>
      </c>
      <c r="C22" s="693">
        <v>63.22</v>
      </c>
      <c r="D22" s="694">
        <v>120388</v>
      </c>
      <c r="E22" s="695">
        <v>97.41</v>
      </c>
      <c r="F22" s="696">
        <v>29075</v>
      </c>
      <c r="G22" s="697">
        <v>8.31</v>
      </c>
      <c r="H22" s="698">
        <v>2817</v>
      </c>
      <c r="I22" s="695">
        <v>2.28</v>
      </c>
      <c r="J22" s="696">
        <v>65920</v>
      </c>
      <c r="K22" s="697">
        <v>18.83</v>
      </c>
      <c r="L22" s="698">
        <v>287</v>
      </c>
      <c r="M22" s="695">
        <v>0.23</v>
      </c>
      <c r="N22" s="696">
        <v>1850</v>
      </c>
      <c r="O22" s="697">
        <v>0.53</v>
      </c>
      <c r="P22" s="698">
        <v>0</v>
      </c>
      <c r="Q22" s="695">
        <v>0</v>
      </c>
    </row>
    <row r="23" spans="1:17" ht="18.75" customHeight="1">
      <c r="A23" s="707" t="s">
        <v>73</v>
      </c>
      <c r="B23" s="692">
        <v>324445</v>
      </c>
      <c r="C23" s="693">
        <v>67.67</v>
      </c>
      <c r="D23" s="694">
        <v>134890</v>
      </c>
      <c r="E23" s="695">
        <v>97.96</v>
      </c>
      <c r="F23" s="696">
        <v>58500</v>
      </c>
      <c r="G23" s="697">
        <v>12.2</v>
      </c>
      <c r="H23" s="698">
        <v>2609</v>
      </c>
      <c r="I23" s="695">
        <v>1.89</v>
      </c>
      <c r="J23" s="696">
        <v>65020</v>
      </c>
      <c r="K23" s="697">
        <v>13.56</v>
      </c>
      <c r="L23" s="698">
        <v>0</v>
      </c>
      <c r="M23" s="695">
        <v>0</v>
      </c>
      <c r="N23" s="696">
        <v>50</v>
      </c>
      <c r="O23" s="697">
        <v>0.01</v>
      </c>
      <c r="P23" s="698">
        <v>200</v>
      </c>
      <c r="Q23" s="695">
        <v>0.15</v>
      </c>
    </row>
    <row r="24" spans="1:17" ht="18.75" customHeight="1">
      <c r="A24" s="707" t="s">
        <v>74</v>
      </c>
      <c r="B24" s="692">
        <v>272710</v>
      </c>
      <c r="C24" s="693">
        <v>67.68</v>
      </c>
      <c r="D24" s="694">
        <v>118914</v>
      </c>
      <c r="E24" s="695">
        <v>96.27</v>
      </c>
      <c r="F24" s="696">
        <v>44950</v>
      </c>
      <c r="G24" s="697">
        <v>11.16</v>
      </c>
      <c r="H24" s="698">
        <v>3861</v>
      </c>
      <c r="I24" s="695">
        <v>3.13</v>
      </c>
      <c r="J24" s="696">
        <v>57020</v>
      </c>
      <c r="K24" s="697">
        <v>14.15</v>
      </c>
      <c r="L24" s="698">
        <v>650</v>
      </c>
      <c r="M24" s="695">
        <v>0.53</v>
      </c>
      <c r="N24" s="696">
        <v>150</v>
      </c>
      <c r="O24" s="697">
        <v>0.04</v>
      </c>
      <c r="P24" s="698">
        <v>100</v>
      </c>
      <c r="Q24" s="695">
        <v>0.08</v>
      </c>
    </row>
    <row r="25" spans="1:17" ht="18.75" customHeight="1">
      <c r="A25" s="707" t="s">
        <v>75</v>
      </c>
      <c r="B25" s="692">
        <v>277881</v>
      </c>
      <c r="C25" s="693">
        <v>65.33</v>
      </c>
      <c r="D25" s="694">
        <v>128775</v>
      </c>
      <c r="E25" s="695">
        <v>95.93</v>
      </c>
      <c r="F25" s="696">
        <v>42500</v>
      </c>
      <c r="G25" s="697">
        <v>9.99</v>
      </c>
      <c r="H25" s="698">
        <v>4882</v>
      </c>
      <c r="I25" s="695">
        <v>3.64</v>
      </c>
      <c r="J25" s="696">
        <v>65013</v>
      </c>
      <c r="K25" s="697">
        <v>15.28</v>
      </c>
      <c r="L25" s="698">
        <v>0</v>
      </c>
      <c r="M25" s="695">
        <v>0</v>
      </c>
      <c r="N25" s="696">
        <v>0</v>
      </c>
      <c r="O25" s="697">
        <v>0</v>
      </c>
      <c r="P25" s="698">
        <v>97</v>
      </c>
      <c r="Q25" s="695">
        <v>0.07</v>
      </c>
    </row>
    <row r="26" spans="1:17" ht="18.75" customHeight="1">
      <c r="A26" s="707" t="s">
        <v>76</v>
      </c>
      <c r="B26" s="692">
        <v>396047</v>
      </c>
      <c r="C26" s="693">
        <v>71.52</v>
      </c>
      <c r="D26" s="694">
        <v>145119</v>
      </c>
      <c r="E26" s="695">
        <v>98.46</v>
      </c>
      <c r="F26" s="696">
        <v>48263</v>
      </c>
      <c r="G26" s="697">
        <v>8.72</v>
      </c>
      <c r="H26" s="698">
        <v>2273</v>
      </c>
      <c r="I26" s="695">
        <v>1.54</v>
      </c>
      <c r="J26" s="696">
        <v>66405</v>
      </c>
      <c r="K26" s="697">
        <v>11.99</v>
      </c>
      <c r="L26" s="698">
        <v>0</v>
      </c>
      <c r="M26" s="695">
        <v>0</v>
      </c>
      <c r="N26" s="696">
        <v>0</v>
      </c>
      <c r="O26" s="697">
        <v>0</v>
      </c>
      <c r="P26" s="698">
        <v>0</v>
      </c>
      <c r="Q26" s="695">
        <v>0</v>
      </c>
    </row>
    <row r="27" spans="1:17" ht="18.75" customHeight="1">
      <c r="A27" s="707" t="s">
        <v>77</v>
      </c>
      <c r="B27" s="692">
        <v>292642</v>
      </c>
      <c r="C27" s="693">
        <v>71.44</v>
      </c>
      <c r="D27" s="694">
        <v>126846</v>
      </c>
      <c r="E27" s="695">
        <v>94.35</v>
      </c>
      <c r="F27" s="696">
        <v>27552</v>
      </c>
      <c r="G27" s="697">
        <v>6.73</v>
      </c>
      <c r="H27" s="698">
        <v>7498</v>
      </c>
      <c r="I27" s="695">
        <v>5.58</v>
      </c>
      <c r="J27" s="696">
        <v>51815</v>
      </c>
      <c r="K27" s="697">
        <v>12.65</v>
      </c>
      <c r="L27" s="698">
        <v>105</v>
      </c>
      <c r="M27" s="695">
        <v>0.08</v>
      </c>
      <c r="N27" s="696">
        <v>52</v>
      </c>
      <c r="O27" s="697">
        <v>0.01</v>
      </c>
      <c r="P27" s="698">
        <v>0</v>
      </c>
      <c r="Q27" s="695">
        <v>0</v>
      </c>
    </row>
    <row r="28" spans="1:17" ht="18.75" customHeight="1">
      <c r="A28" s="707" t="s">
        <v>78</v>
      </c>
      <c r="B28" s="692">
        <v>243440</v>
      </c>
      <c r="C28" s="693">
        <v>64.75</v>
      </c>
      <c r="D28" s="694">
        <v>127067</v>
      </c>
      <c r="E28" s="695">
        <v>96.9</v>
      </c>
      <c r="F28" s="696">
        <v>41454</v>
      </c>
      <c r="G28" s="697">
        <v>11.03</v>
      </c>
      <c r="H28" s="698">
        <v>3112</v>
      </c>
      <c r="I28" s="695">
        <v>2.37</v>
      </c>
      <c r="J28" s="696">
        <v>58536</v>
      </c>
      <c r="K28" s="697">
        <v>15.57</v>
      </c>
      <c r="L28" s="698">
        <v>847</v>
      </c>
      <c r="M28" s="695">
        <v>0.65</v>
      </c>
      <c r="N28" s="696">
        <v>227</v>
      </c>
      <c r="O28" s="697">
        <v>0.06</v>
      </c>
      <c r="P28" s="698">
        <v>22</v>
      </c>
      <c r="Q28" s="695">
        <v>0.02</v>
      </c>
    </row>
    <row r="29" spans="1:17" ht="18.75" customHeight="1">
      <c r="A29" s="707" t="s">
        <v>67</v>
      </c>
      <c r="B29" s="692">
        <v>372015</v>
      </c>
      <c r="C29" s="693">
        <v>71.79</v>
      </c>
      <c r="D29" s="694">
        <v>142546</v>
      </c>
      <c r="E29" s="695">
        <v>93</v>
      </c>
      <c r="F29" s="696">
        <v>35650</v>
      </c>
      <c r="G29" s="697">
        <v>6.88</v>
      </c>
      <c r="H29" s="698">
        <v>10676</v>
      </c>
      <c r="I29" s="695">
        <v>6.97</v>
      </c>
      <c r="J29" s="696">
        <v>60055</v>
      </c>
      <c r="K29" s="697">
        <v>11.59</v>
      </c>
      <c r="L29" s="698">
        <v>0</v>
      </c>
      <c r="M29" s="695">
        <v>0</v>
      </c>
      <c r="N29" s="696">
        <v>150</v>
      </c>
      <c r="O29" s="697">
        <v>0.03</v>
      </c>
      <c r="P29" s="698">
        <v>0</v>
      </c>
      <c r="Q29" s="695">
        <v>0</v>
      </c>
    </row>
    <row r="30" spans="1:17" ht="18.75" customHeight="1">
      <c r="A30" s="707" t="s">
        <v>68</v>
      </c>
      <c r="B30" s="692">
        <v>256620</v>
      </c>
      <c r="C30" s="693">
        <v>69.05</v>
      </c>
      <c r="D30" s="694">
        <v>126873</v>
      </c>
      <c r="E30" s="695">
        <v>97.44</v>
      </c>
      <c r="F30" s="696">
        <v>33075</v>
      </c>
      <c r="G30" s="697">
        <v>8.9</v>
      </c>
      <c r="H30" s="698">
        <v>3050</v>
      </c>
      <c r="I30" s="695">
        <v>2.34</v>
      </c>
      <c r="J30" s="696">
        <v>50600</v>
      </c>
      <c r="K30" s="697">
        <v>13.62</v>
      </c>
      <c r="L30" s="698">
        <v>184</v>
      </c>
      <c r="M30" s="695">
        <v>0.14</v>
      </c>
      <c r="N30" s="696">
        <v>1000</v>
      </c>
      <c r="O30" s="697">
        <v>0.27</v>
      </c>
      <c r="P30" s="698">
        <v>100</v>
      </c>
      <c r="Q30" s="695">
        <v>0.08</v>
      </c>
    </row>
    <row r="31" spans="1:17" ht="18.75" customHeight="1">
      <c r="A31" s="707" t="s">
        <v>69</v>
      </c>
      <c r="B31" s="692">
        <v>291627</v>
      </c>
      <c r="C31" s="693">
        <v>66.25</v>
      </c>
      <c r="D31" s="694">
        <v>115837</v>
      </c>
      <c r="E31" s="695">
        <v>98.22</v>
      </c>
      <c r="F31" s="696">
        <v>42795</v>
      </c>
      <c r="G31" s="697">
        <v>9.72</v>
      </c>
      <c r="H31" s="698">
        <v>1151</v>
      </c>
      <c r="I31" s="695">
        <v>0.98</v>
      </c>
      <c r="J31" s="696">
        <v>57281</v>
      </c>
      <c r="K31" s="697">
        <v>13.01</v>
      </c>
      <c r="L31" s="698">
        <v>613</v>
      </c>
      <c r="M31" s="695">
        <v>0.52</v>
      </c>
      <c r="N31" s="696">
        <v>0</v>
      </c>
      <c r="O31" s="697">
        <v>0</v>
      </c>
      <c r="P31" s="698">
        <v>181</v>
      </c>
      <c r="Q31" s="695">
        <v>0.15</v>
      </c>
    </row>
    <row r="32" spans="1:17" ht="18.75" customHeight="1">
      <c r="A32" s="707" t="s">
        <v>70</v>
      </c>
      <c r="B32" s="692">
        <v>396975</v>
      </c>
      <c r="C32" s="693">
        <v>69.65</v>
      </c>
      <c r="D32" s="694">
        <v>144423</v>
      </c>
      <c r="E32" s="695">
        <v>98.32</v>
      </c>
      <c r="F32" s="696">
        <v>55200</v>
      </c>
      <c r="G32" s="697">
        <v>9.68</v>
      </c>
      <c r="H32" s="698">
        <v>2410</v>
      </c>
      <c r="I32" s="695">
        <v>1.64</v>
      </c>
      <c r="J32" s="696">
        <v>61550</v>
      </c>
      <c r="K32" s="697">
        <v>10.8</v>
      </c>
      <c r="L32" s="698">
        <v>60</v>
      </c>
      <c r="M32" s="695">
        <v>0.04</v>
      </c>
      <c r="N32" s="696">
        <v>300</v>
      </c>
      <c r="O32" s="697">
        <v>0.05</v>
      </c>
      <c r="P32" s="698">
        <v>0</v>
      </c>
      <c r="Q32" s="695">
        <v>0</v>
      </c>
    </row>
    <row r="33" spans="1:17" ht="18.75" customHeight="1">
      <c r="A33" s="707" t="s">
        <v>71</v>
      </c>
      <c r="B33" s="692">
        <v>241604</v>
      </c>
      <c r="C33" s="693">
        <v>67.21</v>
      </c>
      <c r="D33" s="694">
        <v>99711</v>
      </c>
      <c r="E33" s="695">
        <v>95.03</v>
      </c>
      <c r="F33" s="696">
        <v>29727</v>
      </c>
      <c r="G33" s="697">
        <v>8.27</v>
      </c>
      <c r="H33" s="698">
        <v>3183</v>
      </c>
      <c r="I33" s="695">
        <v>3.03</v>
      </c>
      <c r="J33" s="696">
        <v>49113</v>
      </c>
      <c r="K33" s="697">
        <v>13.66</v>
      </c>
      <c r="L33" s="698">
        <v>1545</v>
      </c>
      <c r="M33" s="695">
        <v>1.47</v>
      </c>
      <c r="N33" s="696">
        <v>1454</v>
      </c>
      <c r="O33" s="697">
        <v>0.4</v>
      </c>
      <c r="P33" s="698">
        <v>363</v>
      </c>
      <c r="Q33" s="695">
        <v>0.35</v>
      </c>
    </row>
    <row r="34" spans="1:17" ht="18.75" customHeight="1">
      <c r="A34" s="707" t="s">
        <v>72</v>
      </c>
      <c r="B34" s="692">
        <v>291625</v>
      </c>
      <c r="C34" s="693">
        <v>66.92</v>
      </c>
      <c r="D34" s="694">
        <v>145909</v>
      </c>
      <c r="E34" s="695">
        <v>97.96</v>
      </c>
      <c r="F34" s="696">
        <v>49660</v>
      </c>
      <c r="G34" s="697">
        <v>11.4</v>
      </c>
      <c r="H34" s="698">
        <v>2459</v>
      </c>
      <c r="I34" s="695">
        <v>1.65</v>
      </c>
      <c r="J34" s="696">
        <v>53605</v>
      </c>
      <c r="K34" s="697">
        <v>12.3</v>
      </c>
      <c r="L34" s="698">
        <v>300</v>
      </c>
      <c r="M34" s="695">
        <v>0.2</v>
      </c>
      <c r="N34" s="696">
        <v>0</v>
      </c>
      <c r="O34" s="697">
        <v>0</v>
      </c>
      <c r="P34" s="698">
        <v>75</v>
      </c>
      <c r="Q34" s="695">
        <v>0.05</v>
      </c>
    </row>
    <row r="35" spans="1:17" ht="18.75" customHeight="1">
      <c r="A35" s="707" t="s">
        <v>73</v>
      </c>
      <c r="B35" s="692">
        <v>310247</v>
      </c>
      <c r="C35" s="693">
        <v>61.68</v>
      </c>
      <c r="D35" s="694">
        <v>130126</v>
      </c>
      <c r="E35" s="695">
        <v>99</v>
      </c>
      <c r="F35" s="696">
        <v>76166</v>
      </c>
      <c r="G35" s="697">
        <v>15.14</v>
      </c>
      <c r="H35" s="698">
        <v>1128</v>
      </c>
      <c r="I35" s="695">
        <v>0.86</v>
      </c>
      <c r="J35" s="696">
        <v>56928</v>
      </c>
      <c r="K35" s="697">
        <v>11.32</v>
      </c>
      <c r="L35" s="698">
        <v>142</v>
      </c>
      <c r="M35" s="695">
        <v>0.11</v>
      </c>
      <c r="N35" s="696">
        <v>2238</v>
      </c>
      <c r="O35" s="697">
        <v>0.44</v>
      </c>
      <c r="P35" s="698">
        <v>47</v>
      </c>
      <c r="Q35" s="695">
        <v>0.04</v>
      </c>
    </row>
    <row r="36" spans="1:17" ht="18.75" customHeight="1">
      <c r="A36" s="707" t="s">
        <v>74</v>
      </c>
      <c r="B36" s="692">
        <v>267045</v>
      </c>
      <c r="C36" s="693">
        <v>61.62</v>
      </c>
      <c r="D36" s="694">
        <v>136154</v>
      </c>
      <c r="E36" s="695">
        <v>96.64</v>
      </c>
      <c r="F36" s="696">
        <v>59075</v>
      </c>
      <c r="G36" s="697">
        <v>13.63</v>
      </c>
      <c r="H36" s="698">
        <v>2716</v>
      </c>
      <c r="I36" s="695">
        <v>1.93</v>
      </c>
      <c r="J36" s="696">
        <v>69850</v>
      </c>
      <c r="K36" s="697">
        <v>16.12</v>
      </c>
      <c r="L36" s="698">
        <v>1950</v>
      </c>
      <c r="M36" s="695">
        <v>1.38</v>
      </c>
      <c r="N36" s="696">
        <v>0</v>
      </c>
      <c r="O36" s="697">
        <v>0</v>
      </c>
      <c r="P36" s="698">
        <v>0</v>
      </c>
      <c r="Q36" s="695">
        <v>0</v>
      </c>
    </row>
    <row r="37" spans="1:17" ht="18.75" customHeight="1">
      <c r="A37" s="707" t="s">
        <v>75</v>
      </c>
      <c r="B37" s="692">
        <v>365442</v>
      </c>
      <c r="C37" s="693">
        <v>73.51</v>
      </c>
      <c r="D37" s="694">
        <v>166707</v>
      </c>
      <c r="E37" s="695">
        <v>98.71</v>
      </c>
      <c r="F37" s="696">
        <v>34190</v>
      </c>
      <c r="G37" s="697">
        <v>6.88</v>
      </c>
      <c r="H37" s="698">
        <v>1196</v>
      </c>
      <c r="I37" s="695">
        <v>0.71</v>
      </c>
      <c r="J37" s="696">
        <v>51871</v>
      </c>
      <c r="K37" s="697">
        <v>10.43</v>
      </c>
      <c r="L37" s="698">
        <v>476</v>
      </c>
      <c r="M37" s="695">
        <v>0.28</v>
      </c>
      <c r="N37" s="696">
        <v>0</v>
      </c>
      <c r="O37" s="697">
        <v>0</v>
      </c>
      <c r="P37" s="698">
        <v>190</v>
      </c>
      <c r="Q37" s="695">
        <v>0.11</v>
      </c>
    </row>
    <row r="38" spans="1:17" ht="18.75" customHeight="1">
      <c r="A38" s="707" t="s">
        <v>203</v>
      </c>
      <c r="B38" s="692">
        <v>459857</v>
      </c>
      <c r="C38" s="693">
        <v>72.75</v>
      </c>
      <c r="D38" s="694">
        <v>158410</v>
      </c>
      <c r="E38" s="695">
        <v>97.76</v>
      </c>
      <c r="F38" s="696">
        <v>30463</v>
      </c>
      <c r="G38" s="697">
        <v>4.82</v>
      </c>
      <c r="H38" s="698">
        <v>3548</v>
      </c>
      <c r="I38" s="695">
        <v>2.19</v>
      </c>
      <c r="J38" s="696">
        <v>75610</v>
      </c>
      <c r="K38" s="697">
        <v>11.96</v>
      </c>
      <c r="L38" s="698">
        <v>78</v>
      </c>
      <c r="M38" s="695">
        <v>0.05</v>
      </c>
      <c r="N38" s="696">
        <v>2631</v>
      </c>
      <c r="O38" s="697">
        <v>0.42</v>
      </c>
      <c r="P38" s="698">
        <v>0</v>
      </c>
      <c r="Q38" s="695">
        <v>0</v>
      </c>
    </row>
    <row r="39" spans="1:17" ht="18.75" customHeight="1">
      <c r="A39" s="707" t="s">
        <v>77</v>
      </c>
      <c r="B39" s="692">
        <v>329805</v>
      </c>
      <c r="C39" s="693">
        <v>64.9</v>
      </c>
      <c r="D39" s="694">
        <v>163772</v>
      </c>
      <c r="E39" s="695">
        <v>98.45</v>
      </c>
      <c r="F39" s="696">
        <v>85578</v>
      </c>
      <c r="G39" s="697">
        <v>16.84</v>
      </c>
      <c r="H39" s="698">
        <v>2374</v>
      </c>
      <c r="I39" s="695">
        <v>1.43</v>
      </c>
      <c r="J39" s="696">
        <v>47552</v>
      </c>
      <c r="K39" s="697">
        <v>9.36</v>
      </c>
      <c r="L39" s="698">
        <v>210</v>
      </c>
      <c r="M39" s="695">
        <v>0.13</v>
      </c>
      <c r="N39" s="696">
        <v>0</v>
      </c>
      <c r="O39" s="697">
        <v>0</v>
      </c>
      <c r="P39" s="698">
        <v>0</v>
      </c>
      <c r="Q39" s="695">
        <v>0</v>
      </c>
    </row>
    <row r="40" spans="1:17" ht="18.75" customHeight="1" thickBot="1">
      <c r="A40" s="708" t="s">
        <v>78</v>
      </c>
      <c r="B40" s="709">
        <v>305550</v>
      </c>
      <c r="C40" s="710">
        <v>71.35</v>
      </c>
      <c r="D40" s="711">
        <v>186112</v>
      </c>
      <c r="E40" s="712">
        <v>96.93</v>
      </c>
      <c r="F40" s="713">
        <v>31200</v>
      </c>
      <c r="G40" s="714">
        <v>7.29</v>
      </c>
      <c r="H40" s="715">
        <v>2873</v>
      </c>
      <c r="I40" s="712">
        <v>1.5</v>
      </c>
      <c r="J40" s="713">
        <v>39820</v>
      </c>
      <c r="K40" s="714">
        <v>9.3</v>
      </c>
      <c r="L40" s="715">
        <v>1250</v>
      </c>
      <c r="M40" s="712">
        <v>0.65</v>
      </c>
      <c r="N40" s="713">
        <v>0</v>
      </c>
      <c r="O40" s="714">
        <v>0</v>
      </c>
      <c r="P40" s="715">
        <v>100</v>
      </c>
      <c r="Q40" s="712">
        <v>0.05</v>
      </c>
    </row>
    <row r="41" spans="1:17" ht="18.75" customHeight="1">
      <c r="A41" s="716"/>
      <c r="B41" s="717"/>
      <c r="C41" s="718"/>
      <c r="D41" s="717"/>
      <c r="E41" s="718"/>
      <c r="F41" s="717"/>
      <c r="G41" s="718"/>
      <c r="H41" s="717"/>
      <c r="I41" s="718"/>
      <c r="J41" s="717"/>
      <c r="K41" s="718"/>
      <c r="L41" s="717"/>
      <c r="M41" s="718"/>
      <c r="N41" s="717"/>
      <c r="O41" s="718"/>
      <c r="P41" s="717"/>
      <c r="Q41" s="718"/>
    </row>
    <row r="42" spans="1:13" ht="18.75" customHeight="1">
      <c r="A42" s="719"/>
      <c r="B42" s="674"/>
      <c r="C42" s="675"/>
      <c r="D42" s="674"/>
      <c r="E42" s="675"/>
      <c r="F42" s="674"/>
      <c r="G42" s="675"/>
      <c r="H42" s="674"/>
      <c r="I42" s="675"/>
      <c r="J42" s="674"/>
      <c r="K42" s="675"/>
      <c r="L42" s="674"/>
      <c r="M42" s="675"/>
    </row>
    <row r="43" spans="1:13" ht="18.75" customHeight="1" thickBot="1">
      <c r="A43" s="675"/>
      <c r="B43" s="674"/>
      <c r="C43" s="675"/>
      <c r="D43" s="674"/>
      <c r="E43" s="675"/>
      <c r="F43" s="674"/>
      <c r="G43" s="675"/>
      <c r="H43" s="674"/>
      <c r="I43" s="675"/>
      <c r="J43" s="674"/>
      <c r="K43" s="675"/>
      <c r="L43" s="674"/>
      <c r="M43" s="675"/>
    </row>
    <row r="44" spans="1:17" ht="18.75" customHeight="1">
      <c r="A44" s="676"/>
      <c r="B44" s="1469" t="s">
        <v>524</v>
      </c>
      <c r="C44" s="1470"/>
      <c r="D44" s="1470"/>
      <c r="E44" s="1471"/>
      <c r="F44" s="1472" t="s">
        <v>525</v>
      </c>
      <c r="G44" s="1473"/>
      <c r="H44" s="1473"/>
      <c r="I44" s="1474"/>
      <c r="J44" s="1475" t="s">
        <v>526</v>
      </c>
      <c r="K44" s="1473"/>
      <c r="L44" s="1473"/>
      <c r="M44" s="1474"/>
      <c r="N44" s="1475" t="s">
        <v>527</v>
      </c>
      <c r="O44" s="1473"/>
      <c r="P44" s="1473"/>
      <c r="Q44" s="1474"/>
    </row>
    <row r="45" spans="1:17" ht="18.75" customHeight="1" thickBot="1">
      <c r="A45" s="677"/>
      <c r="B45" s="1476" t="s">
        <v>521</v>
      </c>
      <c r="C45" s="1465"/>
      <c r="D45" s="1464" t="s">
        <v>522</v>
      </c>
      <c r="E45" s="1466"/>
      <c r="F45" s="1477" t="s">
        <v>521</v>
      </c>
      <c r="G45" s="1478"/>
      <c r="H45" s="1478" t="s">
        <v>522</v>
      </c>
      <c r="I45" s="1479"/>
      <c r="J45" s="1465" t="s">
        <v>521</v>
      </c>
      <c r="K45" s="1478"/>
      <c r="L45" s="1478" t="s">
        <v>522</v>
      </c>
      <c r="M45" s="1479"/>
      <c r="N45" s="1465" t="s">
        <v>521</v>
      </c>
      <c r="O45" s="1478"/>
      <c r="P45" s="1478" t="s">
        <v>522</v>
      </c>
      <c r="Q45" s="1479"/>
    </row>
    <row r="46" spans="1:17" ht="18.75" customHeight="1" thickTop="1">
      <c r="A46" s="678"/>
      <c r="B46" s="679" t="s">
        <v>97</v>
      </c>
      <c r="C46" s="680" t="s">
        <v>523</v>
      </c>
      <c r="D46" s="681" t="s">
        <v>97</v>
      </c>
      <c r="E46" s="682" t="s">
        <v>523</v>
      </c>
      <c r="F46" s="683" t="s">
        <v>97</v>
      </c>
      <c r="G46" s="680" t="s">
        <v>523</v>
      </c>
      <c r="H46" s="681" t="s">
        <v>97</v>
      </c>
      <c r="I46" s="682" t="s">
        <v>523</v>
      </c>
      <c r="J46" s="683" t="s">
        <v>97</v>
      </c>
      <c r="K46" s="680" t="s">
        <v>523</v>
      </c>
      <c r="L46" s="681" t="s">
        <v>97</v>
      </c>
      <c r="M46" s="682" t="s">
        <v>523</v>
      </c>
      <c r="N46" s="683" t="s">
        <v>97</v>
      </c>
      <c r="O46" s="680" t="s">
        <v>523</v>
      </c>
      <c r="P46" s="681" t="s">
        <v>97</v>
      </c>
      <c r="Q46" s="682" t="s">
        <v>523</v>
      </c>
    </row>
    <row r="47" spans="1:17" ht="18.75" customHeight="1">
      <c r="A47" s="685"/>
      <c r="B47" s="686"/>
      <c r="C47" s="687"/>
      <c r="D47" s="688"/>
      <c r="E47" s="689"/>
      <c r="F47" s="690"/>
      <c r="G47" s="687"/>
      <c r="H47" s="688"/>
      <c r="I47" s="689"/>
      <c r="J47" s="674"/>
      <c r="K47" s="687"/>
      <c r="L47" s="688"/>
      <c r="M47" s="689"/>
      <c r="N47" s="674"/>
      <c r="O47" s="687"/>
      <c r="P47" s="688"/>
      <c r="Q47" s="689"/>
    </row>
    <row r="48" spans="1:17" ht="18.75" customHeight="1">
      <c r="A48" s="691" t="s">
        <v>62</v>
      </c>
      <c r="B48" s="692">
        <v>28106</v>
      </c>
      <c r="C48" s="693">
        <v>8.06</v>
      </c>
      <c r="D48" s="694">
        <v>253</v>
      </c>
      <c r="E48" s="695">
        <v>0.24</v>
      </c>
      <c r="F48" s="696">
        <v>0</v>
      </c>
      <c r="G48" s="697">
        <v>0</v>
      </c>
      <c r="H48" s="698">
        <v>41</v>
      </c>
      <c r="I48" s="695">
        <v>0.04</v>
      </c>
      <c r="J48" s="696">
        <v>0</v>
      </c>
      <c r="K48" s="697">
        <v>0</v>
      </c>
      <c r="L48" s="698">
        <v>136</v>
      </c>
      <c r="M48" s="695">
        <v>0.13</v>
      </c>
      <c r="N48" s="696">
        <v>0</v>
      </c>
      <c r="O48" s="697">
        <v>0</v>
      </c>
      <c r="P48" s="698">
        <v>0</v>
      </c>
      <c r="Q48" s="695">
        <v>0</v>
      </c>
    </row>
    <row r="49" spans="1:17" ht="18.75" customHeight="1">
      <c r="A49" s="691" t="s">
        <v>63</v>
      </c>
      <c r="B49" s="692">
        <v>37097</v>
      </c>
      <c r="C49" s="693">
        <v>12.14</v>
      </c>
      <c r="D49" s="694">
        <v>196</v>
      </c>
      <c r="E49" s="695">
        <v>0.2</v>
      </c>
      <c r="F49" s="696">
        <v>0</v>
      </c>
      <c r="G49" s="697">
        <v>0</v>
      </c>
      <c r="H49" s="698">
        <v>179</v>
      </c>
      <c r="I49" s="695">
        <v>0.19</v>
      </c>
      <c r="J49" s="696">
        <v>0</v>
      </c>
      <c r="K49" s="697">
        <v>0</v>
      </c>
      <c r="L49" s="698">
        <v>2</v>
      </c>
      <c r="M49" s="720">
        <v>0</v>
      </c>
      <c r="N49" s="696">
        <v>0</v>
      </c>
      <c r="O49" s="697">
        <v>0</v>
      </c>
      <c r="P49" s="698">
        <v>0</v>
      </c>
      <c r="Q49" s="695">
        <v>0</v>
      </c>
    </row>
    <row r="50" spans="1:17" ht="18.75" customHeight="1">
      <c r="A50" s="691" t="s">
        <v>64</v>
      </c>
      <c r="B50" s="692">
        <v>31574</v>
      </c>
      <c r="C50" s="693">
        <v>9.48</v>
      </c>
      <c r="D50" s="694">
        <v>45</v>
      </c>
      <c r="E50" s="695">
        <v>0.05</v>
      </c>
      <c r="F50" s="696">
        <v>0</v>
      </c>
      <c r="G50" s="697">
        <v>0</v>
      </c>
      <c r="H50" s="698">
        <v>70</v>
      </c>
      <c r="I50" s="695">
        <v>0.07</v>
      </c>
      <c r="J50" s="696">
        <v>0</v>
      </c>
      <c r="K50" s="697">
        <v>0</v>
      </c>
      <c r="L50" s="698">
        <v>0</v>
      </c>
      <c r="M50" s="695">
        <v>0</v>
      </c>
      <c r="N50" s="696">
        <v>0</v>
      </c>
      <c r="O50" s="697">
        <v>0</v>
      </c>
      <c r="P50" s="698">
        <v>0</v>
      </c>
      <c r="Q50" s="695">
        <v>0</v>
      </c>
    </row>
    <row r="51" spans="1:17" ht="18.75" customHeight="1">
      <c r="A51" s="691" t="s">
        <v>65</v>
      </c>
      <c r="B51" s="692">
        <v>31320</v>
      </c>
      <c r="C51" s="693">
        <v>7.51</v>
      </c>
      <c r="D51" s="694">
        <v>31</v>
      </c>
      <c r="E51" s="695">
        <v>0.02</v>
      </c>
      <c r="F51" s="696">
        <v>0</v>
      </c>
      <c r="G51" s="697">
        <v>0</v>
      </c>
      <c r="H51" s="698">
        <v>69</v>
      </c>
      <c r="I51" s="695">
        <v>0.05</v>
      </c>
      <c r="J51" s="696">
        <v>0</v>
      </c>
      <c r="K51" s="697">
        <v>0</v>
      </c>
      <c r="L51" s="698">
        <v>66</v>
      </c>
      <c r="M51" s="695">
        <v>0.05</v>
      </c>
      <c r="N51" s="696">
        <v>0</v>
      </c>
      <c r="O51" s="697">
        <v>0</v>
      </c>
      <c r="P51" s="698">
        <v>0</v>
      </c>
      <c r="Q51" s="695">
        <v>0</v>
      </c>
    </row>
    <row r="52" spans="1:17" ht="18.75" customHeight="1">
      <c r="A52" s="691" t="s">
        <v>840</v>
      </c>
      <c r="B52" s="692">
        <v>46948</v>
      </c>
      <c r="C52" s="693">
        <v>9.93</v>
      </c>
      <c r="D52" s="694">
        <v>36</v>
      </c>
      <c r="E52" s="695">
        <v>0.02</v>
      </c>
      <c r="F52" s="696">
        <v>0</v>
      </c>
      <c r="G52" s="697">
        <v>0</v>
      </c>
      <c r="H52" s="698">
        <v>170</v>
      </c>
      <c r="I52" s="695">
        <v>0.12</v>
      </c>
      <c r="J52" s="696">
        <v>0</v>
      </c>
      <c r="K52" s="697">
        <v>0</v>
      </c>
      <c r="L52" s="698">
        <v>8</v>
      </c>
      <c r="M52" s="695">
        <v>0.01</v>
      </c>
      <c r="N52" s="696">
        <v>0</v>
      </c>
      <c r="O52" s="697">
        <v>0</v>
      </c>
      <c r="P52" s="698">
        <v>0</v>
      </c>
      <c r="Q52" s="695">
        <v>0</v>
      </c>
    </row>
    <row r="53" spans="1:17" ht="18.75" customHeight="1">
      <c r="A53" s="699"/>
      <c r="B53" s="700"/>
      <c r="C53" s="701"/>
      <c r="D53" s="702"/>
      <c r="E53" s="703"/>
      <c r="F53" s="704"/>
      <c r="G53" s="705"/>
      <c r="H53" s="706"/>
      <c r="I53" s="703"/>
      <c r="J53" s="704"/>
      <c r="K53" s="705"/>
      <c r="L53" s="706"/>
      <c r="M53" s="703"/>
      <c r="N53" s="704"/>
      <c r="O53" s="705"/>
      <c r="P53" s="706"/>
      <c r="Q53" s="703"/>
    </row>
    <row r="54" spans="1:17" ht="18.75" customHeight="1">
      <c r="A54" s="707" t="s">
        <v>66</v>
      </c>
      <c r="B54" s="692">
        <v>31304</v>
      </c>
      <c r="C54" s="693">
        <v>8.99</v>
      </c>
      <c r="D54" s="694">
        <v>318</v>
      </c>
      <c r="E54" s="695">
        <v>0.3</v>
      </c>
      <c r="F54" s="696">
        <v>0</v>
      </c>
      <c r="G54" s="697">
        <v>0</v>
      </c>
      <c r="H54" s="698">
        <v>90</v>
      </c>
      <c r="I54" s="695">
        <v>0.09</v>
      </c>
      <c r="J54" s="696">
        <v>0</v>
      </c>
      <c r="K54" s="697">
        <v>0</v>
      </c>
      <c r="L54" s="698">
        <v>0</v>
      </c>
      <c r="M54" s="695">
        <v>0</v>
      </c>
      <c r="N54" s="696">
        <v>0</v>
      </c>
      <c r="O54" s="697">
        <v>0</v>
      </c>
      <c r="P54" s="698">
        <v>0</v>
      </c>
      <c r="Q54" s="695">
        <v>0</v>
      </c>
    </row>
    <row r="55" spans="1:17" ht="18.75" customHeight="1">
      <c r="A55" s="707" t="s">
        <v>67</v>
      </c>
      <c r="B55" s="692">
        <v>29610</v>
      </c>
      <c r="C55" s="693">
        <v>6.1</v>
      </c>
      <c r="D55" s="694">
        <v>0</v>
      </c>
      <c r="E55" s="695">
        <v>0</v>
      </c>
      <c r="F55" s="696">
        <v>0</v>
      </c>
      <c r="G55" s="697">
        <v>0</v>
      </c>
      <c r="H55" s="698">
        <v>0</v>
      </c>
      <c r="I55" s="695">
        <v>0</v>
      </c>
      <c r="J55" s="696">
        <v>0</v>
      </c>
      <c r="K55" s="697">
        <v>0</v>
      </c>
      <c r="L55" s="698">
        <v>0</v>
      </c>
      <c r="M55" s="695">
        <v>0</v>
      </c>
      <c r="N55" s="696">
        <v>0</v>
      </c>
      <c r="O55" s="697">
        <v>0</v>
      </c>
      <c r="P55" s="698">
        <v>0</v>
      </c>
      <c r="Q55" s="695">
        <v>0</v>
      </c>
    </row>
    <row r="56" spans="1:17" ht="18.75" customHeight="1">
      <c r="A56" s="707" t="s">
        <v>68</v>
      </c>
      <c r="B56" s="692">
        <v>20800</v>
      </c>
      <c r="C56" s="693">
        <v>5.8</v>
      </c>
      <c r="D56" s="694">
        <v>0</v>
      </c>
      <c r="E56" s="695">
        <v>0</v>
      </c>
      <c r="F56" s="696">
        <v>0</v>
      </c>
      <c r="G56" s="697">
        <v>0</v>
      </c>
      <c r="H56" s="698">
        <v>684</v>
      </c>
      <c r="I56" s="695">
        <v>0.62</v>
      </c>
      <c r="J56" s="696">
        <v>0</v>
      </c>
      <c r="K56" s="697">
        <v>0</v>
      </c>
      <c r="L56" s="698">
        <v>0</v>
      </c>
      <c r="M56" s="695">
        <v>0</v>
      </c>
      <c r="N56" s="696">
        <v>0</v>
      </c>
      <c r="O56" s="697">
        <v>0</v>
      </c>
      <c r="P56" s="698">
        <v>0</v>
      </c>
      <c r="Q56" s="695">
        <v>0</v>
      </c>
    </row>
    <row r="57" spans="1:17" ht="18.75" customHeight="1">
      <c r="A57" s="707" t="s">
        <v>69</v>
      </c>
      <c r="B57" s="692">
        <v>29577</v>
      </c>
      <c r="C57" s="693">
        <v>7.61</v>
      </c>
      <c r="D57" s="694">
        <v>0</v>
      </c>
      <c r="E57" s="695">
        <v>0</v>
      </c>
      <c r="F57" s="696">
        <v>0</v>
      </c>
      <c r="G57" s="697">
        <v>0</v>
      </c>
      <c r="H57" s="698">
        <v>90</v>
      </c>
      <c r="I57" s="695">
        <v>0.07</v>
      </c>
      <c r="J57" s="696">
        <v>0</v>
      </c>
      <c r="K57" s="697">
        <v>0</v>
      </c>
      <c r="L57" s="698">
        <v>505</v>
      </c>
      <c r="M57" s="695">
        <v>0.41</v>
      </c>
      <c r="N57" s="696">
        <v>0</v>
      </c>
      <c r="O57" s="697">
        <v>0</v>
      </c>
      <c r="P57" s="698">
        <v>0</v>
      </c>
      <c r="Q57" s="695">
        <v>0</v>
      </c>
    </row>
    <row r="58" spans="1:17" ht="18.75" customHeight="1">
      <c r="A58" s="707" t="s">
        <v>70</v>
      </c>
      <c r="B58" s="692">
        <v>28610</v>
      </c>
      <c r="C58" s="693">
        <v>5.72</v>
      </c>
      <c r="D58" s="694">
        <v>0</v>
      </c>
      <c r="E58" s="695">
        <v>0</v>
      </c>
      <c r="F58" s="696">
        <v>0</v>
      </c>
      <c r="G58" s="697">
        <v>0</v>
      </c>
      <c r="H58" s="698">
        <v>0</v>
      </c>
      <c r="I58" s="695">
        <v>0</v>
      </c>
      <c r="J58" s="696">
        <v>0</v>
      </c>
      <c r="K58" s="697">
        <v>0</v>
      </c>
      <c r="L58" s="698">
        <v>0</v>
      </c>
      <c r="M58" s="695">
        <v>0</v>
      </c>
      <c r="N58" s="696">
        <v>0</v>
      </c>
      <c r="O58" s="697">
        <v>0</v>
      </c>
      <c r="P58" s="698">
        <v>0</v>
      </c>
      <c r="Q58" s="695">
        <v>0</v>
      </c>
    </row>
    <row r="59" spans="1:17" ht="18.75" customHeight="1">
      <c r="A59" s="707" t="s">
        <v>71</v>
      </c>
      <c r="B59" s="692">
        <v>23327</v>
      </c>
      <c r="C59" s="693">
        <v>7.94</v>
      </c>
      <c r="D59" s="694">
        <v>9</v>
      </c>
      <c r="E59" s="695">
        <v>0.01</v>
      </c>
      <c r="F59" s="696">
        <v>0</v>
      </c>
      <c r="G59" s="697">
        <v>0</v>
      </c>
      <c r="H59" s="698">
        <v>0</v>
      </c>
      <c r="I59" s="695">
        <v>0</v>
      </c>
      <c r="J59" s="696">
        <v>0</v>
      </c>
      <c r="K59" s="697">
        <v>0</v>
      </c>
      <c r="L59" s="698">
        <v>0</v>
      </c>
      <c r="M59" s="695">
        <v>0</v>
      </c>
      <c r="N59" s="696">
        <v>0</v>
      </c>
      <c r="O59" s="697">
        <v>0</v>
      </c>
      <c r="P59" s="698">
        <v>0</v>
      </c>
      <c r="Q59" s="695">
        <v>0</v>
      </c>
    </row>
    <row r="60" spans="1:17" ht="18.75" customHeight="1">
      <c r="A60" s="707" t="s">
        <v>72</v>
      </c>
      <c r="B60" s="692">
        <v>31885</v>
      </c>
      <c r="C60" s="693">
        <v>9.11</v>
      </c>
      <c r="D60" s="694">
        <v>0</v>
      </c>
      <c r="E60" s="695">
        <v>0</v>
      </c>
      <c r="F60" s="696">
        <v>0</v>
      </c>
      <c r="G60" s="697">
        <v>0</v>
      </c>
      <c r="H60" s="698">
        <v>0</v>
      </c>
      <c r="I60" s="695">
        <v>0</v>
      </c>
      <c r="J60" s="696">
        <v>0</v>
      </c>
      <c r="K60" s="697">
        <v>0</v>
      </c>
      <c r="L60" s="698">
        <v>100</v>
      </c>
      <c r="M60" s="695">
        <v>0.08</v>
      </c>
      <c r="N60" s="696">
        <v>0</v>
      </c>
      <c r="O60" s="697">
        <v>0</v>
      </c>
      <c r="P60" s="698">
        <v>0</v>
      </c>
      <c r="Q60" s="695">
        <v>0</v>
      </c>
    </row>
    <row r="61" spans="1:17" ht="18.75" customHeight="1">
      <c r="A61" s="707" t="s">
        <v>73</v>
      </c>
      <c r="B61" s="692">
        <v>31435</v>
      </c>
      <c r="C61" s="693">
        <v>6.56</v>
      </c>
      <c r="D61" s="694">
        <v>0</v>
      </c>
      <c r="E61" s="695">
        <v>0</v>
      </c>
      <c r="F61" s="696">
        <v>0</v>
      </c>
      <c r="G61" s="697">
        <v>0</v>
      </c>
      <c r="H61" s="698">
        <v>0</v>
      </c>
      <c r="I61" s="695">
        <v>0</v>
      </c>
      <c r="J61" s="696">
        <v>0</v>
      </c>
      <c r="K61" s="697">
        <v>0</v>
      </c>
      <c r="L61" s="698">
        <v>0</v>
      </c>
      <c r="M61" s="695">
        <v>0</v>
      </c>
      <c r="N61" s="696">
        <v>0</v>
      </c>
      <c r="O61" s="697">
        <v>0</v>
      </c>
      <c r="P61" s="698">
        <v>0</v>
      </c>
      <c r="Q61" s="695">
        <v>0</v>
      </c>
    </row>
    <row r="62" spans="1:17" ht="18.75" customHeight="1">
      <c r="A62" s="707" t="s">
        <v>74</v>
      </c>
      <c r="B62" s="692">
        <v>28125</v>
      </c>
      <c r="C62" s="693">
        <v>6.98</v>
      </c>
      <c r="D62" s="694">
        <v>0</v>
      </c>
      <c r="E62" s="695">
        <v>0</v>
      </c>
      <c r="F62" s="696">
        <v>0</v>
      </c>
      <c r="G62" s="697">
        <v>0</v>
      </c>
      <c r="H62" s="698">
        <v>0</v>
      </c>
      <c r="I62" s="695">
        <v>0</v>
      </c>
      <c r="J62" s="696">
        <v>0</v>
      </c>
      <c r="K62" s="697">
        <v>0</v>
      </c>
      <c r="L62" s="698">
        <v>0</v>
      </c>
      <c r="M62" s="695">
        <v>0</v>
      </c>
      <c r="N62" s="696">
        <v>0</v>
      </c>
      <c r="O62" s="697">
        <v>0</v>
      </c>
      <c r="P62" s="698">
        <v>0</v>
      </c>
      <c r="Q62" s="695">
        <v>0</v>
      </c>
    </row>
    <row r="63" spans="1:17" ht="18.75" customHeight="1">
      <c r="A63" s="707" t="s">
        <v>75</v>
      </c>
      <c r="B63" s="692">
        <v>39963</v>
      </c>
      <c r="C63" s="693">
        <v>9.4</v>
      </c>
      <c r="D63" s="694">
        <v>340</v>
      </c>
      <c r="E63" s="695">
        <v>0.25</v>
      </c>
      <c r="F63" s="696">
        <v>0</v>
      </c>
      <c r="G63" s="697">
        <v>0</v>
      </c>
      <c r="H63" s="698">
        <v>0</v>
      </c>
      <c r="I63" s="695">
        <v>0</v>
      </c>
      <c r="J63" s="696">
        <v>0</v>
      </c>
      <c r="K63" s="697">
        <v>0</v>
      </c>
      <c r="L63" s="698">
        <v>150</v>
      </c>
      <c r="M63" s="695">
        <v>0.11</v>
      </c>
      <c r="N63" s="696">
        <v>0</v>
      </c>
      <c r="O63" s="697">
        <v>0</v>
      </c>
      <c r="P63" s="698">
        <v>0</v>
      </c>
      <c r="Q63" s="695">
        <v>0</v>
      </c>
    </row>
    <row r="64" spans="1:17" ht="18.75" customHeight="1">
      <c r="A64" s="707" t="s">
        <v>76</v>
      </c>
      <c r="B64" s="692">
        <v>43010</v>
      </c>
      <c r="C64" s="693">
        <v>7.77</v>
      </c>
      <c r="D64" s="694">
        <v>0</v>
      </c>
      <c r="E64" s="695">
        <v>0</v>
      </c>
      <c r="F64" s="696">
        <v>0</v>
      </c>
      <c r="G64" s="697">
        <v>0</v>
      </c>
      <c r="H64" s="698">
        <v>0</v>
      </c>
      <c r="I64" s="695">
        <v>0</v>
      </c>
      <c r="J64" s="696">
        <v>0</v>
      </c>
      <c r="K64" s="697">
        <v>0</v>
      </c>
      <c r="L64" s="698">
        <v>0</v>
      </c>
      <c r="M64" s="695">
        <v>0</v>
      </c>
      <c r="N64" s="696">
        <v>0</v>
      </c>
      <c r="O64" s="697">
        <v>0</v>
      </c>
      <c r="P64" s="698">
        <v>0</v>
      </c>
      <c r="Q64" s="695">
        <v>0</v>
      </c>
    </row>
    <row r="65" spans="1:17" ht="18.75" customHeight="1">
      <c r="A65" s="707" t="s">
        <v>77</v>
      </c>
      <c r="B65" s="692">
        <v>37578</v>
      </c>
      <c r="C65" s="693">
        <v>9.17</v>
      </c>
      <c r="D65" s="694">
        <v>0</v>
      </c>
      <c r="E65" s="695">
        <v>0</v>
      </c>
      <c r="F65" s="696">
        <v>0</v>
      </c>
      <c r="G65" s="697">
        <v>0</v>
      </c>
      <c r="H65" s="698">
        <v>0</v>
      </c>
      <c r="I65" s="695">
        <v>0</v>
      </c>
      <c r="J65" s="696">
        <v>0</v>
      </c>
      <c r="K65" s="697">
        <v>0</v>
      </c>
      <c r="L65" s="698">
        <v>0</v>
      </c>
      <c r="M65" s="695">
        <v>0</v>
      </c>
      <c r="N65" s="696">
        <v>0</v>
      </c>
      <c r="O65" s="697">
        <v>0</v>
      </c>
      <c r="P65" s="698">
        <v>0</v>
      </c>
      <c r="Q65" s="695">
        <v>0</v>
      </c>
    </row>
    <row r="66" spans="1:17" ht="18.75" customHeight="1">
      <c r="A66" s="707" t="s">
        <v>78</v>
      </c>
      <c r="B66" s="692">
        <v>32304</v>
      </c>
      <c r="C66" s="693">
        <v>8.59</v>
      </c>
      <c r="D66" s="694">
        <v>0</v>
      </c>
      <c r="E66" s="695">
        <v>0</v>
      </c>
      <c r="F66" s="696">
        <v>0</v>
      </c>
      <c r="G66" s="697">
        <v>0</v>
      </c>
      <c r="H66" s="698">
        <v>90</v>
      </c>
      <c r="I66" s="695">
        <v>0.07</v>
      </c>
      <c r="J66" s="696">
        <v>0</v>
      </c>
      <c r="K66" s="697">
        <v>0</v>
      </c>
      <c r="L66" s="698">
        <v>0</v>
      </c>
      <c r="M66" s="695">
        <v>0</v>
      </c>
      <c r="N66" s="696">
        <v>0</v>
      </c>
      <c r="O66" s="697">
        <v>0</v>
      </c>
      <c r="P66" s="698">
        <v>0</v>
      </c>
      <c r="Q66" s="695">
        <v>0</v>
      </c>
    </row>
    <row r="67" spans="1:17" ht="18.75" customHeight="1">
      <c r="A67" s="707" t="s">
        <v>67</v>
      </c>
      <c r="B67" s="692">
        <v>50360</v>
      </c>
      <c r="C67" s="693">
        <v>9.72</v>
      </c>
      <c r="D67" s="694">
        <v>50</v>
      </c>
      <c r="E67" s="695">
        <v>0.03</v>
      </c>
      <c r="F67" s="696">
        <v>0</v>
      </c>
      <c r="G67" s="697">
        <v>0</v>
      </c>
      <c r="H67" s="698">
        <v>0</v>
      </c>
      <c r="I67" s="695">
        <v>0</v>
      </c>
      <c r="J67" s="696">
        <v>0</v>
      </c>
      <c r="K67" s="697">
        <v>0</v>
      </c>
      <c r="L67" s="698">
        <v>0</v>
      </c>
      <c r="M67" s="695">
        <v>0</v>
      </c>
      <c r="N67" s="696">
        <v>0</v>
      </c>
      <c r="O67" s="697">
        <v>0</v>
      </c>
      <c r="P67" s="698">
        <v>0</v>
      </c>
      <c r="Q67" s="695">
        <v>0</v>
      </c>
    </row>
    <row r="68" spans="1:17" ht="18.75" customHeight="1">
      <c r="A68" s="707" t="s">
        <v>68</v>
      </c>
      <c r="B68" s="692">
        <v>30335</v>
      </c>
      <c r="C68" s="693">
        <v>8.16</v>
      </c>
      <c r="D68" s="694">
        <v>0</v>
      </c>
      <c r="E68" s="695">
        <v>0</v>
      </c>
      <c r="F68" s="696">
        <v>0</v>
      </c>
      <c r="G68" s="697">
        <v>0</v>
      </c>
      <c r="H68" s="698">
        <v>0</v>
      </c>
      <c r="I68" s="695">
        <v>0</v>
      </c>
      <c r="J68" s="696">
        <v>0</v>
      </c>
      <c r="K68" s="697">
        <v>0</v>
      </c>
      <c r="L68" s="698">
        <v>0</v>
      </c>
      <c r="M68" s="695">
        <v>0</v>
      </c>
      <c r="N68" s="696">
        <v>0</v>
      </c>
      <c r="O68" s="697">
        <v>0</v>
      </c>
      <c r="P68" s="698">
        <v>0</v>
      </c>
      <c r="Q68" s="695">
        <v>0</v>
      </c>
    </row>
    <row r="69" spans="1:17" ht="18.75" customHeight="1">
      <c r="A69" s="707" t="s">
        <v>69</v>
      </c>
      <c r="B69" s="692">
        <v>48486</v>
      </c>
      <c r="C69" s="693">
        <v>11.01</v>
      </c>
      <c r="D69" s="694">
        <v>0</v>
      </c>
      <c r="E69" s="695">
        <v>0</v>
      </c>
      <c r="F69" s="696">
        <v>0</v>
      </c>
      <c r="G69" s="697">
        <v>0</v>
      </c>
      <c r="H69" s="698">
        <v>159</v>
      </c>
      <c r="I69" s="695">
        <v>0.13</v>
      </c>
      <c r="J69" s="696">
        <v>0</v>
      </c>
      <c r="K69" s="697">
        <v>0</v>
      </c>
      <c r="L69" s="698">
        <v>0</v>
      </c>
      <c r="M69" s="695">
        <v>0</v>
      </c>
      <c r="N69" s="696">
        <v>0</v>
      </c>
      <c r="O69" s="697">
        <v>0</v>
      </c>
      <c r="P69" s="698">
        <v>0</v>
      </c>
      <c r="Q69" s="695">
        <v>0</v>
      </c>
    </row>
    <row r="70" spans="1:17" ht="18.75" customHeight="1">
      <c r="A70" s="707" t="s">
        <v>70</v>
      </c>
      <c r="B70" s="692">
        <v>55960</v>
      </c>
      <c r="C70" s="693">
        <v>9.82</v>
      </c>
      <c r="D70" s="694">
        <v>0</v>
      </c>
      <c r="E70" s="695">
        <v>0</v>
      </c>
      <c r="F70" s="696">
        <v>0</v>
      </c>
      <c r="G70" s="697">
        <v>0</v>
      </c>
      <c r="H70" s="698">
        <v>0</v>
      </c>
      <c r="I70" s="695">
        <v>0</v>
      </c>
      <c r="J70" s="696">
        <v>0</v>
      </c>
      <c r="K70" s="697">
        <v>0</v>
      </c>
      <c r="L70" s="698">
        <v>0</v>
      </c>
      <c r="M70" s="695">
        <v>0</v>
      </c>
      <c r="N70" s="696">
        <v>0</v>
      </c>
      <c r="O70" s="697">
        <v>0</v>
      </c>
      <c r="P70" s="698">
        <v>0</v>
      </c>
      <c r="Q70" s="695">
        <v>0</v>
      </c>
    </row>
    <row r="71" spans="1:17" ht="18.75" customHeight="1">
      <c r="A71" s="707" t="s">
        <v>71</v>
      </c>
      <c r="B71" s="692">
        <v>37600</v>
      </c>
      <c r="C71" s="693">
        <v>10.46</v>
      </c>
      <c r="D71" s="694">
        <v>0</v>
      </c>
      <c r="E71" s="695">
        <v>0</v>
      </c>
      <c r="F71" s="696">
        <v>0</v>
      </c>
      <c r="G71" s="697">
        <v>0</v>
      </c>
      <c r="H71" s="698">
        <v>122</v>
      </c>
      <c r="I71" s="695">
        <v>0.12</v>
      </c>
      <c r="J71" s="696">
        <v>0</v>
      </c>
      <c r="K71" s="697">
        <v>0</v>
      </c>
      <c r="L71" s="698">
        <v>0</v>
      </c>
      <c r="M71" s="695">
        <v>0</v>
      </c>
      <c r="N71" s="696">
        <v>0</v>
      </c>
      <c r="O71" s="697">
        <v>0</v>
      </c>
      <c r="P71" s="698">
        <v>0</v>
      </c>
      <c r="Q71" s="695">
        <v>0</v>
      </c>
    </row>
    <row r="72" spans="1:17" ht="18.75" customHeight="1">
      <c r="A72" s="707" t="s">
        <v>72</v>
      </c>
      <c r="B72" s="692">
        <v>40885</v>
      </c>
      <c r="C72" s="693">
        <v>9.38</v>
      </c>
      <c r="D72" s="694">
        <v>0</v>
      </c>
      <c r="E72" s="695">
        <v>0</v>
      </c>
      <c r="F72" s="696">
        <v>0</v>
      </c>
      <c r="G72" s="697">
        <v>0</v>
      </c>
      <c r="H72" s="698">
        <v>100</v>
      </c>
      <c r="I72" s="695">
        <v>0.07</v>
      </c>
      <c r="J72" s="696">
        <v>0</v>
      </c>
      <c r="K72" s="697">
        <v>0</v>
      </c>
      <c r="L72" s="698">
        <v>100</v>
      </c>
      <c r="M72" s="695">
        <v>0.07</v>
      </c>
      <c r="N72" s="696">
        <v>0</v>
      </c>
      <c r="O72" s="697">
        <v>0</v>
      </c>
      <c r="P72" s="698">
        <v>0</v>
      </c>
      <c r="Q72" s="695">
        <v>0</v>
      </c>
    </row>
    <row r="73" spans="1:17" ht="18.75" customHeight="1">
      <c r="A73" s="707" t="s">
        <v>73</v>
      </c>
      <c r="B73" s="692">
        <v>57390</v>
      </c>
      <c r="C73" s="693">
        <v>11.41</v>
      </c>
      <c r="D73" s="694">
        <v>0</v>
      </c>
      <c r="E73" s="695">
        <v>0</v>
      </c>
      <c r="F73" s="696">
        <v>0</v>
      </c>
      <c r="G73" s="697">
        <v>0</v>
      </c>
      <c r="H73" s="698">
        <v>0</v>
      </c>
      <c r="I73" s="695">
        <v>0</v>
      </c>
      <c r="J73" s="696">
        <v>0</v>
      </c>
      <c r="K73" s="697">
        <v>0</v>
      </c>
      <c r="L73" s="698">
        <v>0</v>
      </c>
      <c r="M73" s="695">
        <v>0</v>
      </c>
      <c r="N73" s="696">
        <v>0</v>
      </c>
      <c r="O73" s="697">
        <v>0</v>
      </c>
      <c r="P73" s="698">
        <v>0</v>
      </c>
      <c r="Q73" s="695">
        <v>0</v>
      </c>
    </row>
    <row r="74" spans="1:17" ht="18.75" customHeight="1">
      <c r="A74" s="707" t="s">
        <v>74</v>
      </c>
      <c r="B74" s="692">
        <v>37410</v>
      </c>
      <c r="C74" s="693">
        <v>8.63</v>
      </c>
      <c r="D74" s="694">
        <v>0</v>
      </c>
      <c r="E74" s="695">
        <v>0</v>
      </c>
      <c r="F74" s="696">
        <v>0</v>
      </c>
      <c r="G74" s="697">
        <v>0</v>
      </c>
      <c r="H74" s="698">
        <v>66</v>
      </c>
      <c r="I74" s="695">
        <v>0.05</v>
      </c>
      <c r="J74" s="696">
        <v>0</v>
      </c>
      <c r="K74" s="697">
        <v>0</v>
      </c>
      <c r="L74" s="698">
        <v>0</v>
      </c>
      <c r="M74" s="695">
        <v>0</v>
      </c>
      <c r="N74" s="696">
        <v>0</v>
      </c>
      <c r="O74" s="697">
        <v>0</v>
      </c>
      <c r="P74" s="698">
        <v>0</v>
      </c>
      <c r="Q74" s="695">
        <v>0</v>
      </c>
    </row>
    <row r="75" spans="1:17" ht="18.75" customHeight="1">
      <c r="A75" s="707" t="s">
        <v>75</v>
      </c>
      <c r="B75" s="692">
        <v>45604</v>
      </c>
      <c r="C75" s="693">
        <v>9.17</v>
      </c>
      <c r="D75" s="694">
        <v>214</v>
      </c>
      <c r="E75" s="695">
        <v>0.13</v>
      </c>
      <c r="F75" s="696">
        <v>0</v>
      </c>
      <c r="G75" s="697">
        <v>0</v>
      </c>
      <c r="H75" s="698">
        <v>95</v>
      </c>
      <c r="I75" s="695">
        <v>0.06</v>
      </c>
      <c r="J75" s="696">
        <v>0</v>
      </c>
      <c r="K75" s="697">
        <v>0</v>
      </c>
      <c r="L75" s="698">
        <v>0</v>
      </c>
      <c r="M75" s="695">
        <v>0</v>
      </c>
      <c r="N75" s="696">
        <v>0</v>
      </c>
      <c r="O75" s="697">
        <v>0</v>
      </c>
      <c r="P75" s="698">
        <v>0</v>
      </c>
      <c r="Q75" s="695">
        <v>0</v>
      </c>
    </row>
    <row r="76" spans="1:17" ht="18.75" customHeight="1">
      <c r="A76" s="707" t="s">
        <v>203</v>
      </c>
      <c r="B76" s="692">
        <v>63510</v>
      </c>
      <c r="C76" s="693">
        <v>10.05</v>
      </c>
      <c r="D76" s="694">
        <v>0</v>
      </c>
      <c r="E76" s="695">
        <v>0</v>
      </c>
      <c r="F76" s="696">
        <v>0</v>
      </c>
      <c r="G76" s="697">
        <v>0</v>
      </c>
      <c r="H76" s="698">
        <v>0</v>
      </c>
      <c r="I76" s="695">
        <v>0</v>
      </c>
      <c r="J76" s="696">
        <v>0</v>
      </c>
      <c r="K76" s="697">
        <v>0</v>
      </c>
      <c r="L76" s="698">
        <v>0</v>
      </c>
      <c r="M76" s="695">
        <v>0</v>
      </c>
      <c r="N76" s="696">
        <v>0</v>
      </c>
      <c r="O76" s="697">
        <v>0</v>
      </c>
      <c r="P76" s="698">
        <v>0</v>
      </c>
      <c r="Q76" s="695">
        <v>0</v>
      </c>
    </row>
    <row r="77" spans="1:17" ht="18.75" customHeight="1">
      <c r="A77" s="707" t="s">
        <v>77</v>
      </c>
      <c r="B77" s="692">
        <v>45221</v>
      </c>
      <c r="C77" s="693">
        <v>8.9</v>
      </c>
      <c r="D77" s="694">
        <v>0</v>
      </c>
      <c r="E77" s="695">
        <v>0</v>
      </c>
      <c r="F77" s="696">
        <v>0</v>
      </c>
      <c r="G77" s="697">
        <v>0</v>
      </c>
      <c r="H77" s="698">
        <v>0</v>
      </c>
      <c r="I77" s="695">
        <v>0</v>
      </c>
      <c r="J77" s="696">
        <v>0</v>
      </c>
      <c r="K77" s="697">
        <v>0</v>
      </c>
      <c r="L77" s="698">
        <v>0</v>
      </c>
      <c r="M77" s="695">
        <v>0</v>
      </c>
      <c r="N77" s="696">
        <v>0</v>
      </c>
      <c r="O77" s="697">
        <v>0</v>
      </c>
      <c r="P77" s="698">
        <v>0</v>
      </c>
      <c r="Q77" s="695">
        <v>0</v>
      </c>
    </row>
    <row r="78" spans="1:17" ht="18.75" customHeight="1" thickBot="1">
      <c r="A78" s="708" t="s">
        <v>78</v>
      </c>
      <c r="B78" s="709">
        <v>51685</v>
      </c>
      <c r="C78" s="710">
        <v>12.07</v>
      </c>
      <c r="D78" s="711">
        <v>175</v>
      </c>
      <c r="E78" s="712">
        <v>0.09</v>
      </c>
      <c r="F78" s="713">
        <v>0</v>
      </c>
      <c r="G78" s="714">
        <v>0</v>
      </c>
      <c r="H78" s="715">
        <v>1500</v>
      </c>
      <c r="I78" s="712">
        <v>0.78</v>
      </c>
      <c r="J78" s="713">
        <v>0</v>
      </c>
      <c r="K78" s="714">
        <v>0</v>
      </c>
      <c r="L78" s="715">
        <v>0</v>
      </c>
      <c r="M78" s="712">
        <v>0</v>
      </c>
      <c r="N78" s="713">
        <v>0</v>
      </c>
      <c r="O78" s="714">
        <v>0</v>
      </c>
      <c r="P78" s="715">
        <v>0</v>
      </c>
      <c r="Q78" s="712">
        <v>0</v>
      </c>
    </row>
    <row r="79" spans="1:17" ht="18.75" customHeight="1">
      <c r="A79" s="721" t="s">
        <v>528</v>
      </c>
      <c r="B79" s="722"/>
      <c r="C79" s="723"/>
      <c r="D79" s="674"/>
      <c r="E79" s="723"/>
      <c r="F79" s="674"/>
      <c r="G79" s="723"/>
      <c r="H79" s="674"/>
      <c r="I79" s="723"/>
      <c r="J79" s="674"/>
      <c r="K79" s="723"/>
      <c r="L79" s="674"/>
      <c r="M79" s="723"/>
      <c r="N79" s="674"/>
      <c r="O79" s="723"/>
      <c r="P79" s="674"/>
      <c r="Q79" s="723"/>
    </row>
    <row r="80" spans="1:17" ht="18.75" customHeight="1">
      <c r="A80" s="721" t="s">
        <v>529</v>
      </c>
      <c r="B80" s="722"/>
      <c r="C80" s="723"/>
      <c r="D80" s="674"/>
      <c r="E80" s="723"/>
      <c r="F80" s="674"/>
      <c r="G80" s="723"/>
      <c r="H80" s="674"/>
      <c r="I80" s="723"/>
      <c r="J80" s="674"/>
      <c r="K80" s="723"/>
      <c r="L80" s="674"/>
      <c r="M80" s="723"/>
      <c r="N80" s="674"/>
      <c r="O80" s="723"/>
      <c r="P80" s="674"/>
      <c r="Q80" s="723"/>
    </row>
    <row r="81" spans="1:17" ht="18.75" customHeight="1">
      <c r="A81" s="721" t="s">
        <v>183</v>
      </c>
      <c r="B81" s="722"/>
      <c r="C81" s="723"/>
      <c r="D81" s="674"/>
      <c r="E81" s="723"/>
      <c r="F81" s="674"/>
      <c r="G81" s="723"/>
      <c r="H81" s="674"/>
      <c r="I81" s="723"/>
      <c r="J81" s="674"/>
      <c r="K81" s="723"/>
      <c r="L81" s="674"/>
      <c r="M81" s="723"/>
      <c r="N81" s="674"/>
      <c r="O81" s="723"/>
      <c r="P81" s="674"/>
      <c r="Q81" s="723"/>
    </row>
    <row r="82" spans="1:17" ht="18.75" customHeight="1">
      <c r="A82" s="721" t="s">
        <v>183</v>
      </c>
      <c r="B82" s="722"/>
      <c r="C82" s="723"/>
      <c r="D82" s="674"/>
      <c r="E82" s="723"/>
      <c r="F82" s="674"/>
      <c r="G82" s="723"/>
      <c r="H82" s="674"/>
      <c r="I82" s="723"/>
      <c r="J82" s="674"/>
      <c r="K82" s="723"/>
      <c r="L82" s="674"/>
      <c r="M82" s="723"/>
      <c r="N82" s="674"/>
      <c r="O82" s="723"/>
      <c r="P82" s="674"/>
      <c r="Q82" s="723"/>
    </row>
    <row r="83" spans="1:17" ht="29.25" customHeight="1">
      <c r="A83" s="1467" t="s">
        <v>515</v>
      </c>
      <c r="B83" s="1467"/>
      <c r="C83" s="1467"/>
      <c r="D83" s="1467"/>
      <c r="E83" s="1467"/>
      <c r="F83" s="1467"/>
      <c r="G83" s="1467"/>
      <c r="H83" s="1467"/>
      <c r="I83" s="1467"/>
      <c r="J83" s="1467"/>
      <c r="K83" s="1467"/>
      <c r="L83" s="1467"/>
      <c r="M83" s="1467"/>
      <c r="N83" s="1467"/>
      <c r="O83" s="1467"/>
      <c r="P83" s="1467"/>
      <c r="Q83" s="1467"/>
    </row>
    <row r="84" spans="1:17" ht="29.25" customHeight="1">
      <c r="A84" s="1468" t="s">
        <v>530</v>
      </c>
      <c r="B84" s="1468"/>
      <c r="C84" s="1468"/>
      <c r="D84" s="1468"/>
      <c r="E84" s="1468"/>
      <c r="F84" s="1468"/>
      <c r="G84" s="1468"/>
      <c r="H84" s="1468"/>
      <c r="I84" s="1468"/>
      <c r="J84" s="1468"/>
      <c r="K84" s="1468"/>
      <c r="L84" s="1468"/>
      <c r="M84" s="1468"/>
      <c r="N84" s="1468"/>
      <c r="O84" s="1468"/>
      <c r="P84" s="1468"/>
      <c r="Q84" s="1468"/>
    </row>
    <row r="85" spans="1:13" ht="19.5" customHeight="1">
      <c r="A85" s="725"/>
      <c r="B85" s="672"/>
      <c r="C85" s="142"/>
      <c r="D85" s="672"/>
      <c r="E85" s="142"/>
      <c r="F85" s="672"/>
      <c r="G85" s="142"/>
      <c r="H85" s="672"/>
      <c r="I85" s="142"/>
      <c r="J85" s="672"/>
      <c r="K85" s="142"/>
      <c r="L85" s="672"/>
      <c r="M85" s="142"/>
    </row>
    <row r="86" spans="1:13" ht="19.5" customHeight="1">
      <c r="A86" s="725"/>
      <c r="B86" s="672"/>
      <c r="C86" s="142"/>
      <c r="D86" s="672"/>
      <c r="E86" s="142"/>
      <c r="F86" s="672"/>
      <c r="G86" s="142"/>
      <c r="H86" s="672"/>
      <c r="I86" s="142"/>
      <c r="J86" s="672"/>
      <c r="K86" s="142"/>
      <c r="L86" s="672"/>
      <c r="M86" s="142"/>
    </row>
    <row r="87" spans="1:13" s="726" customFormat="1" ht="18.75" customHeight="1" thickBot="1">
      <c r="A87" s="673" t="s">
        <v>166</v>
      </c>
      <c r="B87" s="674"/>
      <c r="C87" s="675"/>
      <c r="D87" s="674"/>
      <c r="E87" s="675"/>
      <c r="F87" s="674"/>
      <c r="G87" s="675"/>
      <c r="H87" s="674"/>
      <c r="I87" s="675"/>
      <c r="J87" s="674"/>
      <c r="K87" s="675"/>
      <c r="L87" s="674"/>
      <c r="M87" s="675"/>
    </row>
    <row r="88" spans="1:17" s="726" customFormat="1" ht="18.75" customHeight="1">
      <c r="A88" s="676"/>
      <c r="B88" s="1469" t="s">
        <v>517</v>
      </c>
      <c r="C88" s="1470"/>
      <c r="D88" s="1470"/>
      <c r="E88" s="1471"/>
      <c r="F88" s="1472" t="s">
        <v>518</v>
      </c>
      <c r="G88" s="1473"/>
      <c r="H88" s="1473"/>
      <c r="I88" s="1474"/>
      <c r="J88" s="1472" t="s">
        <v>519</v>
      </c>
      <c r="K88" s="1473"/>
      <c r="L88" s="1473"/>
      <c r="M88" s="1474"/>
      <c r="N88" s="1470" t="s">
        <v>520</v>
      </c>
      <c r="O88" s="1470"/>
      <c r="P88" s="1470"/>
      <c r="Q88" s="1471"/>
    </row>
    <row r="89" spans="1:17" s="726" customFormat="1" ht="18.75" customHeight="1" thickBot="1">
      <c r="A89" s="677"/>
      <c r="B89" s="1476" t="s">
        <v>521</v>
      </c>
      <c r="C89" s="1465"/>
      <c r="D89" s="1464" t="s">
        <v>522</v>
      </c>
      <c r="E89" s="1466"/>
      <c r="F89" s="1477" t="s">
        <v>521</v>
      </c>
      <c r="G89" s="1478"/>
      <c r="H89" s="1478" t="s">
        <v>522</v>
      </c>
      <c r="I89" s="1479"/>
      <c r="J89" s="1477" t="s">
        <v>521</v>
      </c>
      <c r="K89" s="1478"/>
      <c r="L89" s="1478" t="s">
        <v>522</v>
      </c>
      <c r="M89" s="1479"/>
      <c r="N89" s="1464" t="s">
        <v>521</v>
      </c>
      <c r="O89" s="1465"/>
      <c r="P89" s="1464" t="s">
        <v>522</v>
      </c>
      <c r="Q89" s="1466"/>
    </row>
    <row r="90" spans="1:17" s="726" customFormat="1" ht="18.75" customHeight="1" thickTop="1">
      <c r="A90" s="678"/>
      <c r="B90" s="679" t="s">
        <v>97</v>
      </c>
      <c r="C90" s="680" t="s">
        <v>523</v>
      </c>
      <c r="D90" s="681" t="s">
        <v>97</v>
      </c>
      <c r="E90" s="682" t="s">
        <v>523</v>
      </c>
      <c r="F90" s="683" t="s">
        <v>97</v>
      </c>
      <c r="G90" s="680" t="s">
        <v>523</v>
      </c>
      <c r="H90" s="681" t="s">
        <v>97</v>
      </c>
      <c r="I90" s="682" t="s">
        <v>523</v>
      </c>
      <c r="J90" s="683" t="s">
        <v>97</v>
      </c>
      <c r="K90" s="680" t="s">
        <v>523</v>
      </c>
      <c r="L90" s="681" t="s">
        <v>97</v>
      </c>
      <c r="M90" s="682" t="s">
        <v>523</v>
      </c>
      <c r="N90" s="684" t="s">
        <v>97</v>
      </c>
      <c r="O90" s="680" t="s">
        <v>523</v>
      </c>
      <c r="P90" s="681" t="s">
        <v>97</v>
      </c>
      <c r="Q90" s="682" t="s">
        <v>523</v>
      </c>
    </row>
    <row r="91" spans="1:17" ht="18.75" customHeight="1">
      <c r="A91" s="685"/>
      <c r="B91" s="686"/>
      <c r="C91" s="687"/>
      <c r="D91" s="688"/>
      <c r="E91" s="689"/>
      <c r="F91" s="690"/>
      <c r="G91" s="687"/>
      <c r="H91" s="688"/>
      <c r="I91" s="689"/>
      <c r="J91" s="690"/>
      <c r="K91" s="687"/>
      <c r="L91" s="688"/>
      <c r="M91" s="689"/>
      <c r="N91" s="674"/>
      <c r="O91" s="687"/>
      <c r="P91" s="688"/>
      <c r="Q91" s="689"/>
    </row>
    <row r="92" spans="1:17" ht="18.75" customHeight="1">
      <c r="A92" s="691" t="s">
        <v>62</v>
      </c>
      <c r="B92" s="692">
        <v>282773</v>
      </c>
      <c r="C92" s="693">
        <v>77.87</v>
      </c>
      <c r="D92" s="694">
        <v>25434</v>
      </c>
      <c r="E92" s="695">
        <v>38.08</v>
      </c>
      <c r="F92" s="696">
        <v>72655</v>
      </c>
      <c r="G92" s="697">
        <v>20.01</v>
      </c>
      <c r="H92" s="698">
        <v>29193</v>
      </c>
      <c r="I92" s="695">
        <v>43.71</v>
      </c>
      <c r="J92" s="696">
        <v>6863</v>
      </c>
      <c r="K92" s="697">
        <v>1.89</v>
      </c>
      <c r="L92" s="698">
        <v>8428</v>
      </c>
      <c r="M92" s="695">
        <v>12.62</v>
      </c>
      <c r="N92" s="696">
        <v>684</v>
      </c>
      <c r="O92" s="697">
        <v>0.19</v>
      </c>
      <c r="P92" s="698">
        <v>3235</v>
      </c>
      <c r="Q92" s="695">
        <v>4.84</v>
      </c>
    </row>
    <row r="93" spans="1:17" ht="18.75" customHeight="1">
      <c r="A93" s="691" t="s">
        <v>63</v>
      </c>
      <c r="B93" s="692">
        <v>273027</v>
      </c>
      <c r="C93" s="693">
        <v>78.3</v>
      </c>
      <c r="D93" s="694">
        <v>26555</v>
      </c>
      <c r="E93" s="695">
        <v>45.63</v>
      </c>
      <c r="F93" s="696">
        <v>71689</v>
      </c>
      <c r="G93" s="697">
        <v>20.56</v>
      </c>
      <c r="H93" s="698">
        <v>23435</v>
      </c>
      <c r="I93" s="695">
        <v>40.27</v>
      </c>
      <c r="J93" s="696">
        <v>2559</v>
      </c>
      <c r="K93" s="697">
        <v>0.73</v>
      </c>
      <c r="L93" s="698">
        <v>5321</v>
      </c>
      <c r="M93" s="695">
        <v>9.14</v>
      </c>
      <c r="N93" s="696">
        <v>991</v>
      </c>
      <c r="O93" s="697">
        <v>0.28</v>
      </c>
      <c r="P93" s="698">
        <v>262</v>
      </c>
      <c r="Q93" s="695">
        <v>0.45</v>
      </c>
    </row>
    <row r="94" spans="1:17" ht="18.75" customHeight="1">
      <c r="A94" s="691" t="s">
        <v>64</v>
      </c>
      <c r="B94" s="692">
        <v>278848</v>
      </c>
      <c r="C94" s="693">
        <v>74.23</v>
      </c>
      <c r="D94" s="694">
        <v>28617</v>
      </c>
      <c r="E94" s="695">
        <v>53.26</v>
      </c>
      <c r="F94" s="696">
        <v>79301</v>
      </c>
      <c r="G94" s="697">
        <v>21.11</v>
      </c>
      <c r="H94" s="698">
        <v>17880</v>
      </c>
      <c r="I94" s="695">
        <v>33.28</v>
      </c>
      <c r="J94" s="696">
        <v>17126</v>
      </c>
      <c r="K94" s="697">
        <v>4.56</v>
      </c>
      <c r="L94" s="698">
        <v>5792</v>
      </c>
      <c r="M94" s="695">
        <v>10.78</v>
      </c>
      <c r="N94" s="696">
        <v>157</v>
      </c>
      <c r="O94" s="697">
        <v>0.04</v>
      </c>
      <c r="P94" s="698">
        <v>1009</v>
      </c>
      <c r="Q94" s="695">
        <v>1.88</v>
      </c>
    </row>
    <row r="95" spans="1:17" ht="18.75" customHeight="1">
      <c r="A95" s="691" t="s">
        <v>65</v>
      </c>
      <c r="B95" s="692">
        <v>334825</v>
      </c>
      <c r="C95" s="693">
        <v>74.2</v>
      </c>
      <c r="D95" s="694">
        <v>40057</v>
      </c>
      <c r="E95" s="695">
        <v>43.05</v>
      </c>
      <c r="F95" s="696">
        <v>106518</v>
      </c>
      <c r="G95" s="697">
        <v>23.61</v>
      </c>
      <c r="H95" s="698">
        <v>24910</v>
      </c>
      <c r="I95" s="695">
        <v>26.77</v>
      </c>
      <c r="J95" s="696">
        <v>8756</v>
      </c>
      <c r="K95" s="697">
        <v>1.94</v>
      </c>
      <c r="L95" s="698">
        <v>16595</v>
      </c>
      <c r="M95" s="695">
        <v>17.84</v>
      </c>
      <c r="N95" s="696">
        <v>269</v>
      </c>
      <c r="O95" s="697">
        <v>0.06</v>
      </c>
      <c r="P95" s="698">
        <v>6721</v>
      </c>
      <c r="Q95" s="695">
        <v>7.22</v>
      </c>
    </row>
    <row r="96" spans="1:17" ht="18.75" customHeight="1">
      <c r="A96" s="691" t="s">
        <v>840</v>
      </c>
      <c r="B96" s="692">
        <v>406780</v>
      </c>
      <c r="C96" s="693">
        <v>78.82</v>
      </c>
      <c r="D96" s="694">
        <v>38856</v>
      </c>
      <c r="E96" s="695">
        <v>37.71</v>
      </c>
      <c r="F96" s="696">
        <v>97884</v>
      </c>
      <c r="G96" s="697">
        <v>18.97</v>
      </c>
      <c r="H96" s="698">
        <v>33715</v>
      </c>
      <c r="I96" s="695">
        <v>32.72</v>
      </c>
      <c r="J96" s="696">
        <v>10161</v>
      </c>
      <c r="K96" s="697">
        <v>1.97</v>
      </c>
      <c r="L96" s="698">
        <v>10458</v>
      </c>
      <c r="M96" s="695">
        <v>10.15</v>
      </c>
      <c r="N96" s="696">
        <v>1016</v>
      </c>
      <c r="O96" s="697">
        <v>0.2</v>
      </c>
      <c r="P96" s="698">
        <v>17353</v>
      </c>
      <c r="Q96" s="695">
        <v>16.84</v>
      </c>
    </row>
    <row r="97" spans="1:17" ht="18.75" customHeight="1">
      <c r="A97" s="699"/>
      <c r="B97" s="700"/>
      <c r="C97" s="701"/>
      <c r="D97" s="702"/>
      <c r="E97" s="703"/>
      <c r="F97" s="704"/>
      <c r="G97" s="705"/>
      <c r="H97" s="706"/>
      <c r="I97" s="703"/>
      <c r="J97" s="704"/>
      <c r="K97" s="705"/>
      <c r="L97" s="706"/>
      <c r="M97" s="703"/>
      <c r="N97" s="704"/>
      <c r="O97" s="705"/>
      <c r="P97" s="706"/>
      <c r="Q97" s="703"/>
    </row>
    <row r="98" spans="1:17" ht="18.75" customHeight="1">
      <c r="A98" s="707" t="s">
        <v>66</v>
      </c>
      <c r="B98" s="692">
        <v>388294</v>
      </c>
      <c r="C98" s="693">
        <v>59.28</v>
      </c>
      <c r="D98" s="694">
        <v>62390</v>
      </c>
      <c r="E98" s="695">
        <v>65.73</v>
      </c>
      <c r="F98" s="696">
        <v>163091</v>
      </c>
      <c r="G98" s="697">
        <v>24.9</v>
      </c>
      <c r="H98" s="698">
        <v>18469</v>
      </c>
      <c r="I98" s="695">
        <v>19.46</v>
      </c>
      <c r="J98" s="696">
        <v>103633</v>
      </c>
      <c r="K98" s="697">
        <v>15.82</v>
      </c>
      <c r="L98" s="698">
        <v>14059</v>
      </c>
      <c r="M98" s="695">
        <v>14.81</v>
      </c>
      <c r="N98" s="696">
        <v>0</v>
      </c>
      <c r="O98" s="697">
        <v>0</v>
      </c>
      <c r="P98" s="698">
        <v>5</v>
      </c>
      <c r="Q98" s="695">
        <v>0.01</v>
      </c>
    </row>
    <row r="99" spans="1:17" ht="18.75" customHeight="1">
      <c r="A99" s="707" t="s">
        <v>67</v>
      </c>
      <c r="B99" s="692">
        <v>231798</v>
      </c>
      <c r="C99" s="693">
        <v>83.81</v>
      </c>
      <c r="D99" s="694">
        <v>26645</v>
      </c>
      <c r="E99" s="695">
        <v>54.74</v>
      </c>
      <c r="F99" s="696">
        <v>41680</v>
      </c>
      <c r="G99" s="697">
        <v>15.07</v>
      </c>
      <c r="H99" s="698">
        <v>21253</v>
      </c>
      <c r="I99" s="695">
        <v>43.66</v>
      </c>
      <c r="J99" s="696">
        <v>3100</v>
      </c>
      <c r="K99" s="697">
        <v>1.12</v>
      </c>
      <c r="L99" s="698">
        <v>540</v>
      </c>
      <c r="M99" s="695">
        <v>1.11</v>
      </c>
      <c r="N99" s="696">
        <v>0</v>
      </c>
      <c r="O99" s="697">
        <v>0</v>
      </c>
      <c r="P99" s="698">
        <v>242</v>
      </c>
      <c r="Q99" s="695">
        <v>0.5</v>
      </c>
    </row>
    <row r="100" spans="1:17" ht="18.75" customHeight="1">
      <c r="A100" s="707" t="s">
        <v>68</v>
      </c>
      <c r="B100" s="692">
        <v>290696</v>
      </c>
      <c r="C100" s="693">
        <v>83.45</v>
      </c>
      <c r="D100" s="694">
        <v>28626</v>
      </c>
      <c r="E100" s="695">
        <v>38.65</v>
      </c>
      <c r="F100" s="696">
        <v>50977</v>
      </c>
      <c r="G100" s="697">
        <v>14.63</v>
      </c>
      <c r="H100" s="698">
        <v>24381</v>
      </c>
      <c r="I100" s="695">
        <v>32.92</v>
      </c>
      <c r="J100" s="696">
        <v>6421</v>
      </c>
      <c r="K100" s="697">
        <v>1.84</v>
      </c>
      <c r="L100" s="698">
        <v>19430</v>
      </c>
      <c r="M100" s="695">
        <v>26.24</v>
      </c>
      <c r="N100" s="696">
        <v>263</v>
      </c>
      <c r="O100" s="697">
        <v>0.08</v>
      </c>
      <c r="P100" s="698">
        <v>1623</v>
      </c>
      <c r="Q100" s="695">
        <v>2.19</v>
      </c>
    </row>
    <row r="101" spans="1:17" ht="18.75" customHeight="1">
      <c r="A101" s="707" t="s">
        <v>69</v>
      </c>
      <c r="B101" s="692">
        <v>393715</v>
      </c>
      <c r="C101" s="693">
        <v>80.11</v>
      </c>
      <c r="D101" s="694">
        <v>40008</v>
      </c>
      <c r="E101" s="695">
        <v>45.25</v>
      </c>
      <c r="F101" s="696">
        <v>77879</v>
      </c>
      <c r="G101" s="697">
        <v>15.85</v>
      </c>
      <c r="H101" s="698">
        <v>12514</v>
      </c>
      <c r="I101" s="695">
        <v>14.15</v>
      </c>
      <c r="J101" s="696">
        <v>19900</v>
      </c>
      <c r="K101" s="697">
        <v>4.05</v>
      </c>
      <c r="L101" s="698">
        <v>35479</v>
      </c>
      <c r="M101" s="695">
        <v>40.12</v>
      </c>
      <c r="N101" s="696">
        <v>0</v>
      </c>
      <c r="O101" s="697">
        <v>0</v>
      </c>
      <c r="P101" s="698">
        <v>0</v>
      </c>
      <c r="Q101" s="695">
        <v>0</v>
      </c>
    </row>
    <row r="102" spans="1:17" ht="18.75" customHeight="1">
      <c r="A102" s="707" t="s">
        <v>70</v>
      </c>
      <c r="B102" s="692">
        <v>332724</v>
      </c>
      <c r="C102" s="693">
        <v>85.86</v>
      </c>
      <c r="D102" s="694">
        <v>26243</v>
      </c>
      <c r="E102" s="695">
        <v>37.49</v>
      </c>
      <c r="F102" s="696">
        <v>50875</v>
      </c>
      <c r="G102" s="697">
        <v>13.13</v>
      </c>
      <c r="H102" s="698">
        <v>13390</v>
      </c>
      <c r="I102" s="695">
        <v>19.13</v>
      </c>
      <c r="J102" s="696">
        <v>3930</v>
      </c>
      <c r="K102" s="697">
        <v>1.01</v>
      </c>
      <c r="L102" s="698">
        <v>30055</v>
      </c>
      <c r="M102" s="695">
        <v>42.93</v>
      </c>
      <c r="N102" s="696">
        <v>0</v>
      </c>
      <c r="O102" s="697">
        <v>0</v>
      </c>
      <c r="P102" s="698">
        <v>314</v>
      </c>
      <c r="Q102" s="695">
        <v>0.45</v>
      </c>
    </row>
    <row r="103" spans="1:17" ht="18.75" customHeight="1">
      <c r="A103" s="707" t="s">
        <v>71</v>
      </c>
      <c r="B103" s="692">
        <v>261179</v>
      </c>
      <c r="C103" s="693">
        <v>79.77</v>
      </c>
      <c r="D103" s="694">
        <v>32266</v>
      </c>
      <c r="E103" s="695">
        <v>40.12</v>
      </c>
      <c r="F103" s="696">
        <v>65498</v>
      </c>
      <c r="G103" s="697">
        <v>20.01</v>
      </c>
      <c r="H103" s="698">
        <v>46925</v>
      </c>
      <c r="I103" s="695">
        <v>58.35</v>
      </c>
      <c r="J103" s="696">
        <v>727</v>
      </c>
      <c r="K103" s="697">
        <v>0.22</v>
      </c>
      <c r="L103" s="698">
        <v>1227</v>
      </c>
      <c r="M103" s="695">
        <v>1.53</v>
      </c>
      <c r="N103" s="696">
        <v>0</v>
      </c>
      <c r="O103" s="697">
        <v>0</v>
      </c>
      <c r="P103" s="698">
        <v>0</v>
      </c>
      <c r="Q103" s="695">
        <v>0</v>
      </c>
    </row>
    <row r="104" spans="1:17" ht="18.75" customHeight="1">
      <c r="A104" s="707" t="s">
        <v>72</v>
      </c>
      <c r="B104" s="692">
        <v>370796</v>
      </c>
      <c r="C104" s="693">
        <v>61.63</v>
      </c>
      <c r="D104" s="694">
        <v>63637</v>
      </c>
      <c r="E104" s="695">
        <v>49.75</v>
      </c>
      <c r="F104" s="696">
        <v>198749</v>
      </c>
      <c r="G104" s="697">
        <v>33.04</v>
      </c>
      <c r="H104" s="698">
        <v>9568</v>
      </c>
      <c r="I104" s="695">
        <v>7.48</v>
      </c>
      <c r="J104" s="696">
        <v>29000</v>
      </c>
      <c r="K104" s="697">
        <v>4.82</v>
      </c>
      <c r="L104" s="698">
        <v>159</v>
      </c>
      <c r="M104" s="695">
        <v>0.12</v>
      </c>
      <c r="N104" s="696">
        <v>300</v>
      </c>
      <c r="O104" s="697">
        <v>0.05</v>
      </c>
      <c r="P104" s="698">
        <v>54440</v>
      </c>
      <c r="Q104" s="695">
        <v>42.56</v>
      </c>
    </row>
    <row r="105" spans="1:17" ht="18.75" customHeight="1">
      <c r="A105" s="707" t="s">
        <v>73</v>
      </c>
      <c r="B105" s="692">
        <v>295823</v>
      </c>
      <c r="C105" s="693">
        <v>78.15</v>
      </c>
      <c r="D105" s="694">
        <v>35706</v>
      </c>
      <c r="E105" s="695">
        <v>41.3</v>
      </c>
      <c r="F105" s="696">
        <v>75953</v>
      </c>
      <c r="G105" s="697">
        <v>20.07</v>
      </c>
      <c r="H105" s="698">
        <v>20889</v>
      </c>
      <c r="I105" s="695">
        <v>24.16</v>
      </c>
      <c r="J105" s="696">
        <v>6750</v>
      </c>
      <c r="K105" s="697">
        <v>1.78</v>
      </c>
      <c r="L105" s="698">
        <v>29870</v>
      </c>
      <c r="M105" s="695">
        <v>34.55</v>
      </c>
      <c r="N105" s="696">
        <v>0</v>
      </c>
      <c r="O105" s="697">
        <v>0</v>
      </c>
      <c r="P105" s="698">
        <v>0</v>
      </c>
      <c r="Q105" s="695">
        <v>0</v>
      </c>
    </row>
    <row r="106" spans="1:17" ht="18.75" customHeight="1">
      <c r="A106" s="707" t="s">
        <v>74</v>
      </c>
      <c r="B106" s="692">
        <v>249310</v>
      </c>
      <c r="C106" s="693">
        <v>72.21</v>
      </c>
      <c r="D106" s="694">
        <v>38466</v>
      </c>
      <c r="E106" s="695">
        <v>44.71</v>
      </c>
      <c r="F106" s="696">
        <v>87859</v>
      </c>
      <c r="G106" s="697">
        <v>25.45</v>
      </c>
      <c r="H106" s="698">
        <v>21684</v>
      </c>
      <c r="I106" s="695">
        <v>25.21</v>
      </c>
      <c r="J106" s="696">
        <v>7100</v>
      </c>
      <c r="K106" s="697">
        <v>2.06</v>
      </c>
      <c r="L106" s="698">
        <v>178</v>
      </c>
      <c r="M106" s="695">
        <v>0.21</v>
      </c>
      <c r="N106" s="696">
        <v>1000</v>
      </c>
      <c r="O106" s="697">
        <v>0.29</v>
      </c>
      <c r="P106" s="698">
        <v>25700</v>
      </c>
      <c r="Q106" s="695">
        <v>29.87</v>
      </c>
    </row>
    <row r="107" spans="1:17" ht="18.75" customHeight="1">
      <c r="A107" s="707" t="s">
        <v>75</v>
      </c>
      <c r="B107" s="692">
        <v>516437</v>
      </c>
      <c r="C107" s="693">
        <v>87.39</v>
      </c>
      <c r="D107" s="694">
        <v>41247</v>
      </c>
      <c r="E107" s="695">
        <v>39.15</v>
      </c>
      <c r="F107" s="696">
        <v>67017</v>
      </c>
      <c r="G107" s="697">
        <v>11.34</v>
      </c>
      <c r="H107" s="698">
        <v>29998</v>
      </c>
      <c r="I107" s="695">
        <v>28.47</v>
      </c>
      <c r="J107" s="696">
        <v>1181</v>
      </c>
      <c r="K107" s="697">
        <v>0.2</v>
      </c>
      <c r="L107" s="698">
        <v>34015</v>
      </c>
      <c r="M107" s="695">
        <v>32.29</v>
      </c>
      <c r="N107" s="696">
        <v>0</v>
      </c>
      <c r="O107" s="697">
        <v>0</v>
      </c>
      <c r="P107" s="698">
        <v>90</v>
      </c>
      <c r="Q107" s="695">
        <v>0.09</v>
      </c>
    </row>
    <row r="108" spans="1:17" ht="18.75" customHeight="1">
      <c r="A108" s="707" t="s">
        <v>76</v>
      </c>
      <c r="B108" s="692">
        <v>331127</v>
      </c>
      <c r="C108" s="693">
        <v>74.65</v>
      </c>
      <c r="D108" s="694">
        <v>43584</v>
      </c>
      <c r="E108" s="695">
        <v>39.74</v>
      </c>
      <c r="F108" s="696">
        <v>108423</v>
      </c>
      <c r="G108" s="697">
        <v>24.44</v>
      </c>
      <c r="H108" s="698">
        <v>18115</v>
      </c>
      <c r="I108" s="695">
        <v>16.52</v>
      </c>
      <c r="J108" s="696">
        <v>4052</v>
      </c>
      <c r="K108" s="697">
        <v>0.91</v>
      </c>
      <c r="L108" s="698">
        <v>47975</v>
      </c>
      <c r="M108" s="695">
        <v>43.74</v>
      </c>
      <c r="N108" s="696">
        <v>0</v>
      </c>
      <c r="O108" s="697">
        <v>0</v>
      </c>
      <c r="P108" s="698">
        <v>0</v>
      </c>
      <c r="Q108" s="695">
        <v>0</v>
      </c>
    </row>
    <row r="109" spans="1:17" ht="18.75" customHeight="1">
      <c r="A109" s="707" t="s">
        <v>77</v>
      </c>
      <c r="B109" s="692">
        <v>349861</v>
      </c>
      <c r="C109" s="693">
        <v>71.9</v>
      </c>
      <c r="D109" s="694">
        <v>58125</v>
      </c>
      <c r="E109" s="695">
        <v>52.16</v>
      </c>
      <c r="F109" s="696">
        <v>136735</v>
      </c>
      <c r="G109" s="697">
        <v>28.1</v>
      </c>
      <c r="H109" s="698">
        <v>53177</v>
      </c>
      <c r="I109" s="695">
        <v>47.72</v>
      </c>
      <c r="J109" s="696">
        <v>0</v>
      </c>
      <c r="K109" s="697">
        <v>0</v>
      </c>
      <c r="L109" s="698">
        <v>126</v>
      </c>
      <c r="M109" s="695">
        <v>0.11</v>
      </c>
      <c r="N109" s="696">
        <v>0</v>
      </c>
      <c r="O109" s="697">
        <v>0</v>
      </c>
      <c r="P109" s="698">
        <v>0</v>
      </c>
      <c r="Q109" s="695">
        <v>0</v>
      </c>
    </row>
    <row r="110" spans="1:17" ht="18.75" customHeight="1">
      <c r="A110" s="707" t="s">
        <v>78</v>
      </c>
      <c r="B110" s="692">
        <v>372358</v>
      </c>
      <c r="C110" s="693">
        <v>53</v>
      </c>
      <c r="D110" s="694">
        <v>46641</v>
      </c>
      <c r="E110" s="695">
        <v>37.01</v>
      </c>
      <c r="F110" s="696">
        <v>306336</v>
      </c>
      <c r="G110" s="697">
        <v>43.61</v>
      </c>
      <c r="H110" s="698">
        <v>26454</v>
      </c>
      <c r="I110" s="695">
        <v>20.99</v>
      </c>
      <c r="J110" s="696">
        <v>21318</v>
      </c>
      <c r="K110" s="697">
        <v>3.03</v>
      </c>
      <c r="L110" s="698">
        <v>487</v>
      </c>
      <c r="M110" s="695">
        <v>0.39</v>
      </c>
      <c r="N110" s="696">
        <v>1590</v>
      </c>
      <c r="O110" s="697">
        <v>0.23</v>
      </c>
      <c r="P110" s="698">
        <v>0</v>
      </c>
      <c r="Q110" s="695">
        <v>0</v>
      </c>
    </row>
    <row r="111" spans="1:17" ht="18.75" customHeight="1">
      <c r="A111" s="707" t="s">
        <v>67</v>
      </c>
      <c r="B111" s="692">
        <v>309374</v>
      </c>
      <c r="C111" s="693">
        <v>87.65</v>
      </c>
      <c r="D111" s="694">
        <v>35002</v>
      </c>
      <c r="E111" s="695">
        <v>38.45</v>
      </c>
      <c r="F111" s="696">
        <v>43475</v>
      </c>
      <c r="G111" s="697">
        <v>12.32</v>
      </c>
      <c r="H111" s="698">
        <v>56024</v>
      </c>
      <c r="I111" s="695">
        <v>61.55</v>
      </c>
      <c r="J111" s="696">
        <v>125</v>
      </c>
      <c r="K111" s="697">
        <v>0.04</v>
      </c>
      <c r="L111" s="698">
        <v>0</v>
      </c>
      <c r="M111" s="695">
        <v>0</v>
      </c>
      <c r="N111" s="696">
        <v>0</v>
      </c>
      <c r="O111" s="697">
        <v>0</v>
      </c>
      <c r="P111" s="698">
        <v>0</v>
      </c>
      <c r="Q111" s="695">
        <v>0</v>
      </c>
    </row>
    <row r="112" spans="1:17" s="726" customFormat="1" ht="18.75" customHeight="1">
      <c r="A112" s="707" t="s">
        <v>68</v>
      </c>
      <c r="B112" s="692">
        <v>307242</v>
      </c>
      <c r="C112" s="693">
        <v>85.13</v>
      </c>
      <c r="D112" s="694">
        <v>27691</v>
      </c>
      <c r="E112" s="695">
        <v>29.81</v>
      </c>
      <c r="F112" s="696">
        <v>50180</v>
      </c>
      <c r="G112" s="697">
        <v>13.9</v>
      </c>
      <c r="H112" s="698">
        <v>46589</v>
      </c>
      <c r="I112" s="695">
        <v>50.16</v>
      </c>
      <c r="J112" s="696">
        <v>155</v>
      </c>
      <c r="K112" s="697">
        <v>0.04</v>
      </c>
      <c r="L112" s="698">
        <v>18498</v>
      </c>
      <c r="M112" s="695">
        <v>19.92</v>
      </c>
      <c r="N112" s="696">
        <v>3350</v>
      </c>
      <c r="O112" s="697">
        <v>0.93</v>
      </c>
      <c r="P112" s="698">
        <v>0</v>
      </c>
      <c r="Q112" s="695">
        <v>0</v>
      </c>
    </row>
    <row r="113" spans="1:17" s="726" customFormat="1" ht="18.75" customHeight="1">
      <c r="A113" s="707" t="s">
        <v>69</v>
      </c>
      <c r="B113" s="692">
        <v>398233</v>
      </c>
      <c r="C113" s="693">
        <v>76.08</v>
      </c>
      <c r="D113" s="694">
        <v>47323</v>
      </c>
      <c r="E113" s="695">
        <v>41.37</v>
      </c>
      <c r="F113" s="696">
        <v>114077</v>
      </c>
      <c r="G113" s="697">
        <v>21.79</v>
      </c>
      <c r="H113" s="698">
        <v>12067</v>
      </c>
      <c r="I113" s="695">
        <v>10.55</v>
      </c>
      <c r="J113" s="696">
        <v>8863</v>
      </c>
      <c r="K113" s="697">
        <v>1.69</v>
      </c>
      <c r="L113" s="698">
        <v>1375</v>
      </c>
      <c r="M113" s="695">
        <v>1.2</v>
      </c>
      <c r="N113" s="696">
        <v>0</v>
      </c>
      <c r="O113" s="697">
        <v>0</v>
      </c>
      <c r="P113" s="698">
        <v>53540</v>
      </c>
      <c r="Q113" s="695">
        <v>46.8</v>
      </c>
    </row>
    <row r="114" spans="1:17" s="726" customFormat="1" ht="18.75" customHeight="1">
      <c r="A114" s="707" t="s">
        <v>70</v>
      </c>
      <c r="B114" s="692">
        <v>348085</v>
      </c>
      <c r="C114" s="693">
        <v>86.85</v>
      </c>
      <c r="D114" s="694">
        <v>33558</v>
      </c>
      <c r="E114" s="695">
        <v>35.86</v>
      </c>
      <c r="F114" s="696">
        <v>49350</v>
      </c>
      <c r="G114" s="697">
        <v>12.31</v>
      </c>
      <c r="H114" s="698">
        <v>19859</v>
      </c>
      <c r="I114" s="695">
        <v>21.22</v>
      </c>
      <c r="J114" s="696">
        <v>3350</v>
      </c>
      <c r="K114" s="697">
        <v>0.84</v>
      </c>
      <c r="L114" s="698">
        <v>6891</v>
      </c>
      <c r="M114" s="695">
        <v>7.36</v>
      </c>
      <c r="N114" s="696">
        <v>0</v>
      </c>
      <c r="O114" s="697">
        <v>0</v>
      </c>
      <c r="P114" s="698">
        <v>33263</v>
      </c>
      <c r="Q114" s="695">
        <v>35.55</v>
      </c>
    </row>
    <row r="115" spans="1:17" ht="18.75" customHeight="1">
      <c r="A115" s="707" t="s">
        <v>71</v>
      </c>
      <c r="B115" s="692">
        <v>300691</v>
      </c>
      <c r="C115" s="693">
        <v>72.6</v>
      </c>
      <c r="D115" s="694">
        <v>35065</v>
      </c>
      <c r="E115" s="695">
        <v>41.67</v>
      </c>
      <c r="F115" s="696">
        <v>99258</v>
      </c>
      <c r="G115" s="697">
        <v>23.97</v>
      </c>
      <c r="H115" s="698">
        <v>13510</v>
      </c>
      <c r="I115" s="695">
        <v>16.05</v>
      </c>
      <c r="J115" s="696">
        <v>14227</v>
      </c>
      <c r="K115" s="697">
        <v>3.44</v>
      </c>
      <c r="L115" s="698">
        <v>35532</v>
      </c>
      <c r="M115" s="695">
        <v>42.22</v>
      </c>
      <c r="N115" s="696">
        <v>0</v>
      </c>
      <c r="O115" s="697">
        <v>0</v>
      </c>
      <c r="P115" s="698">
        <v>45</v>
      </c>
      <c r="Q115" s="695">
        <v>0.05</v>
      </c>
    </row>
    <row r="116" spans="1:17" ht="18.75" customHeight="1">
      <c r="A116" s="707" t="s">
        <v>72</v>
      </c>
      <c r="B116" s="692">
        <v>372623</v>
      </c>
      <c r="C116" s="693">
        <v>52.3</v>
      </c>
      <c r="D116" s="694">
        <v>38570</v>
      </c>
      <c r="E116" s="695">
        <v>36.14</v>
      </c>
      <c r="F116" s="696">
        <v>303889</v>
      </c>
      <c r="G116" s="697">
        <v>42.65</v>
      </c>
      <c r="H116" s="698">
        <v>21155</v>
      </c>
      <c r="I116" s="695">
        <v>19.82</v>
      </c>
      <c r="J116" s="696">
        <v>35020</v>
      </c>
      <c r="K116" s="697">
        <v>4.91</v>
      </c>
      <c r="L116" s="698">
        <v>250</v>
      </c>
      <c r="M116" s="695">
        <v>0.23</v>
      </c>
      <c r="N116" s="696">
        <v>1000</v>
      </c>
      <c r="O116" s="697">
        <v>0.14</v>
      </c>
      <c r="P116" s="698">
        <v>14801</v>
      </c>
      <c r="Q116" s="695">
        <v>13.87</v>
      </c>
    </row>
    <row r="117" spans="1:17" ht="18.75" customHeight="1">
      <c r="A117" s="707" t="s">
        <v>73</v>
      </c>
      <c r="B117" s="692">
        <v>324767</v>
      </c>
      <c r="C117" s="693">
        <v>84.85</v>
      </c>
      <c r="D117" s="694">
        <v>46031</v>
      </c>
      <c r="E117" s="695">
        <v>51.69</v>
      </c>
      <c r="F117" s="696">
        <v>39242</v>
      </c>
      <c r="G117" s="697">
        <v>10.25</v>
      </c>
      <c r="H117" s="698">
        <v>10541</v>
      </c>
      <c r="I117" s="695">
        <v>11.84</v>
      </c>
      <c r="J117" s="696">
        <v>12476</v>
      </c>
      <c r="K117" s="697">
        <v>3.26</v>
      </c>
      <c r="L117" s="698">
        <v>1842</v>
      </c>
      <c r="M117" s="695">
        <v>2.07</v>
      </c>
      <c r="N117" s="696">
        <v>6285</v>
      </c>
      <c r="O117" s="697">
        <v>1.64</v>
      </c>
      <c r="P117" s="698">
        <v>30645</v>
      </c>
      <c r="Q117" s="695">
        <v>34.41</v>
      </c>
    </row>
    <row r="118" spans="1:17" ht="18.75" customHeight="1">
      <c r="A118" s="707" t="s">
        <v>74</v>
      </c>
      <c r="B118" s="692">
        <v>335782</v>
      </c>
      <c r="C118" s="693">
        <v>79.79</v>
      </c>
      <c r="D118" s="694">
        <v>28238</v>
      </c>
      <c r="E118" s="695">
        <v>36.72</v>
      </c>
      <c r="F118" s="696">
        <v>72370</v>
      </c>
      <c r="G118" s="697">
        <v>17.2</v>
      </c>
      <c r="H118" s="698">
        <v>20820</v>
      </c>
      <c r="I118" s="695">
        <v>27.08</v>
      </c>
      <c r="J118" s="696">
        <v>11925</v>
      </c>
      <c r="K118" s="697">
        <v>2.83</v>
      </c>
      <c r="L118" s="698">
        <v>1950</v>
      </c>
      <c r="M118" s="695">
        <v>2.54</v>
      </c>
      <c r="N118" s="696">
        <v>750</v>
      </c>
      <c r="O118" s="697">
        <v>0.18</v>
      </c>
      <c r="P118" s="698">
        <v>25888</v>
      </c>
      <c r="Q118" s="695">
        <v>33.67</v>
      </c>
    </row>
    <row r="119" spans="1:17" ht="18.75" customHeight="1">
      <c r="A119" s="707" t="s">
        <v>75</v>
      </c>
      <c r="B119" s="692">
        <v>607748</v>
      </c>
      <c r="C119" s="693">
        <v>90.46</v>
      </c>
      <c r="D119" s="694">
        <v>40350</v>
      </c>
      <c r="E119" s="695">
        <v>30.79</v>
      </c>
      <c r="F119" s="696">
        <v>54057</v>
      </c>
      <c r="G119" s="697">
        <v>8.05</v>
      </c>
      <c r="H119" s="698">
        <v>81854</v>
      </c>
      <c r="I119" s="695">
        <v>62.46</v>
      </c>
      <c r="J119" s="696">
        <v>10047</v>
      </c>
      <c r="K119" s="697">
        <v>1.5</v>
      </c>
      <c r="L119" s="698">
        <v>8759</v>
      </c>
      <c r="M119" s="695">
        <v>6.68</v>
      </c>
      <c r="N119" s="696">
        <v>0</v>
      </c>
      <c r="O119" s="697">
        <v>0</v>
      </c>
      <c r="P119" s="698">
        <v>0</v>
      </c>
      <c r="Q119" s="695">
        <v>0</v>
      </c>
    </row>
    <row r="120" spans="1:17" ht="18.75" customHeight="1">
      <c r="A120" s="707" t="s">
        <v>203</v>
      </c>
      <c r="B120" s="692">
        <v>419925</v>
      </c>
      <c r="C120" s="693">
        <v>76.19</v>
      </c>
      <c r="D120" s="694">
        <v>42730</v>
      </c>
      <c r="E120" s="695">
        <v>36.35</v>
      </c>
      <c r="F120" s="696">
        <v>120048</v>
      </c>
      <c r="G120" s="697">
        <v>21.78</v>
      </c>
      <c r="H120" s="698">
        <v>25887</v>
      </c>
      <c r="I120" s="695">
        <v>22.02</v>
      </c>
      <c r="J120" s="696">
        <v>11210</v>
      </c>
      <c r="K120" s="697">
        <v>2.03</v>
      </c>
      <c r="L120" s="698">
        <v>48936</v>
      </c>
      <c r="M120" s="695">
        <v>41.63</v>
      </c>
      <c r="N120" s="696">
        <v>0</v>
      </c>
      <c r="O120" s="697">
        <v>0</v>
      </c>
      <c r="P120" s="698">
        <v>0</v>
      </c>
      <c r="Q120" s="695">
        <v>0</v>
      </c>
    </row>
    <row r="121" spans="1:17" ht="18.75" customHeight="1">
      <c r="A121" s="707" t="s">
        <v>77</v>
      </c>
      <c r="B121" s="692">
        <v>502752</v>
      </c>
      <c r="C121" s="693">
        <v>87.02</v>
      </c>
      <c r="D121" s="694">
        <v>43272</v>
      </c>
      <c r="E121" s="695">
        <v>36.51</v>
      </c>
      <c r="F121" s="696">
        <v>68005</v>
      </c>
      <c r="G121" s="697">
        <v>11.77</v>
      </c>
      <c r="H121" s="698">
        <v>74768</v>
      </c>
      <c r="I121" s="695">
        <v>63.09</v>
      </c>
      <c r="J121" s="696">
        <v>5684</v>
      </c>
      <c r="K121" s="697">
        <v>0.98</v>
      </c>
      <c r="L121" s="698">
        <v>378</v>
      </c>
      <c r="M121" s="695">
        <v>0.32</v>
      </c>
      <c r="N121" s="696">
        <v>736</v>
      </c>
      <c r="O121" s="697">
        <v>0.13</v>
      </c>
      <c r="P121" s="698">
        <v>100</v>
      </c>
      <c r="Q121" s="695">
        <v>0.08</v>
      </c>
    </row>
    <row r="122" spans="1:17" ht="18.75" customHeight="1" thickBot="1">
      <c r="A122" s="708" t="s">
        <v>78</v>
      </c>
      <c r="B122" s="709">
        <v>665108</v>
      </c>
      <c r="C122" s="710">
        <v>79.46</v>
      </c>
      <c r="D122" s="711">
        <v>47955</v>
      </c>
      <c r="E122" s="712">
        <v>39.24</v>
      </c>
      <c r="F122" s="713">
        <v>163642</v>
      </c>
      <c r="G122" s="714">
        <v>19.55</v>
      </c>
      <c r="H122" s="715">
        <v>26102</v>
      </c>
      <c r="I122" s="712">
        <v>21.36</v>
      </c>
      <c r="J122" s="713">
        <v>8300</v>
      </c>
      <c r="K122" s="714">
        <v>0.99</v>
      </c>
      <c r="L122" s="715">
        <v>1425</v>
      </c>
      <c r="M122" s="712">
        <v>1.17</v>
      </c>
      <c r="N122" s="713">
        <v>0</v>
      </c>
      <c r="O122" s="714">
        <v>0</v>
      </c>
      <c r="P122" s="715">
        <v>46547</v>
      </c>
      <c r="Q122" s="712">
        <v>38.09</v>
      </c>
    </row>
    <row r="123" spans="1:17" ht="18.75" customHeight="1">
      <c r="A123" s="716"/>
      <c r="B123" s="717"/>
      <c r="C123" s="718"/>
      <c r="D123" s="717"/>
      <c r="E123" s="718"/>
      <c r="F123" s="717"/>
      <c r="G123" s="718"/>
      <c r="H123" s="717"/>
      <c r="I123" s="718"/>
      <c r="J123" s="717"/>
      <c r="K123" s="718"/>
      <c r="L123" s="717"/>
      <c r="M123" s="718"/>
      <c r="N123" s="717"/>
      <c r="O123" s="718"/>
      <c r="P123" s="717"/>
      <c r="Q123" s="718"/>
    </row>
    <row r="124" spans="1:13" ht="18.75" customHeight="1">
      <c r="A124" s="719"/>
      <c r="B124" s="674"/>
      <c r="C124" s="675"/>
      <c r="D124" s="674"/>
      <c r="E124" s="675"/>
      <c r="F124" s="674"/>
      <c r="G124" s="675"/>
      <c r="H124" s="674"/>
      <c r="I124" s="675"/>
      <c r="J124" s="674"/>
      <c r="K124" s="675"/>
      <c r="L124" s="674"/>
      <c r="M124" s="675"/>
    </row>
    <row r="125" spans="1:13" ht="18.75" customHeight="1" thickBot="1">
      <c r="A125" s="675"/>
      <c r="B125" s="674"/>
      <c r="C125" s="675"/>
      <c r="D125" s="674"/>
      <c r="E125" s="675"/>
      <c r="F125" s="674"/>
      <c r="G125" s="675"/>
      <c r="H125" s="674"/>
      <c r="I125" s="675"/>
      <c r="J125" s="674"/>
      <c r="K125" s="675"/>
      <c r="L125" s="674"/>
      <c r="M125" s="675"/>
    </row>
    <row r="126" spans="1:17" ht="18.75" customHeight="1">
      <c r="A126" s="676"/>
      <c r="B126" s="1469" t="s">
        <v>524</v>
      </c>
      <c r="C126" s="1470"/>
      <c r="D126" s="1470"/>
      <c r="E126" s="1471"/>
      <c r="F126" s="1472" t="s">
        <v>525</v>
      </c>
      <c r="G126" s="1473"/>
      <c r="H126" s="1473"/>
      <c r="I126" s="1474"/>
      <c r="J126" s="1475" t="s">
        <v>526</v>
      </c>
      <c r="K126" s="1473"/>
      <c r="L126" s="1473"/>
      <c r="M126" s="1474"/>
      <c r="N126" s="1475" t="s">
        <v>527</v>
      </c>
      <c r="O126" s="1473"/>
      <c r="P126" s="1473"/>
      <c r="Q126" s="1474"/>
    </row>
    <row r="127" spans="1:17" ht="18.75" customHeight="1" thickBot="1">
      <c r="A127" s="677"/>
      <c r="B127" s="1476" t="s">
        <v>521</v>
      </c>
      <c r="C127" s="1465"/>
      <c r="D127" s="1464" t="s">
        <v>522</v>
      </c>
      <c r="E127" s="1466"/>
      <c r="F127" s="1477" t="s">
        <v>521</v>
      </c>
      <c r="G127" s="1478"/>
      <c r="H127" s="1478" t="s">
        <v>522</v>
      </c>
      <c r="I127" s="1479"/>
      <c r="J127" s="1465" t="s">
        <v>521</v>
      </c>
      <c r="K127" s="1478"/>
      <c r="L127" s="1478" t="s">
        <v>522</v>
      </c>
      <c r="M127" s="1479"/>
      <c r="N127" s="1465" t="s">
        <v>521</v>
      </c>
      <c r="O127" s="1478"/>
      <c r="P127" s="1478" t="s">
        <v>522</v>
      </c>
      <c r="Q127" s="1479"/>
    </row>
    <row r="128" spans="1:17" ht="18.75" customHeight="1" thickTop="1">
      <c r="A128" s="678"/>
      <c r="B128" s="679" t="s">
        <v>97</v>
      </c>
      <c r="C128" s="680" t="s">
        <v>523</v>
      </c>
      <c r="D128" s="681" t="s">
        <v>97</v>
      </c>
      <c r="E128" s="682" t="s">
        <v>523</v>
      </c>
      <c r="F128" s="683" t="s">
        <v>97</v>
      </c>
      <c r="G128" s="680" t="s">
        <v>523</v>
      </c>
      <c r="H128" s="681" t="s">
        <v>97</v>
      </c>
      <c r="I128" s="682" t="s">
        <v>523</v>
      </c>
      <c r="J128" s="683" t="s">
        <v>97</v>
      </c>
      <c r="K128" s="680" t="s">
        <v>523</v>
      </c>
      <c r="L128" s="681" t="s">
        <v>97</v>
      </c>
      <c r="M128" s="682" t="s">
        <v>523</v>
      </c>
      <c r="N128" s="683" t="s">
        <v>97</v>
      </c>
      <c r="O128" s="680" t="s">
        <v>523</v>
      </c>
      <c r="P128" s="681" t="s">
        <v>97</v>
      </c>
      <c r="Q128" s="682" t="s">
        <v>523</v>
      </c>
    </row>
    <row r="129" spans="1:17" ht="18.75" customHeight="1">
      <c r="A129" s="727"/>
      <c r="B129" s="686"/>
      <c r="C129" s="687"/>
      <c r="D129" s="688"/>
      <c r="E129" s="689"/>
      <c r="F129" s="690"/>
      <c r="G129" s="687"/>
      <c r="H129" s="688"/>
      <c r="I129" s="689"/>
      <c r="J129" s="674"/>
      <c r="K129" s="687"/>
      <c r="L129" s="688"/>
      <c r="M129" s="689"/>
      <c r="N129" s="674"/>
      <c r="O129" s="687"/>
      <c r="P129" s="688"/>
      <c r="Q129" s="689"/>
    </row>
    <row r="130" spans="1:17" ht="18.75" customHeight="1">
      <c r="A130" s="691" t="s">
        <v>62</v>
      </c>
      <c r="B130" s="692">
        <v>124</v>
      </c>
      <c r="C130" s="693">
        <v>0.03</v>
      </c>
      <c r="D130" s="694">
        <v>385</v>
      </c>
      <c r="E130" s="695">
        <v>0.58</v>
      </c>
      <c r="F130" s="696">
        <v>0</v>
      </c>
      <c r="G130" s="697">
        <v>0</v>
      </c>
      <c r="H130" s="698">
        <v>2</v>
      </c>
      <c r="I130" s="720">
        <v>0</v>
      </c>
      <c r="J130" s="696">
        <v>35</v>
      </c>
      <c r="K130" s="697">
        <v>0.01</v>
      </c>
      <c r="L130" s="698">
        <v>107</v>
      </c>
      <c r="M130" s="695">
        <v>0.16</v>
      </c>
      <c r="N130" s="696">
        <v>0</v>
      </c>
      <c r="O130" s="697">
        <v>0</v>
      </c>
      <c r="P130" s="698">
        <v>0</v>
      </c>
      <c r="Q130" s="695">
        <v>0</v>
      </c>
    </row>
    <row r="131" spans="1:17" ht="18.75" customHeight="1">
      <c r="A131" s="691" t="s">
        <v>63</v>
      </c>
      <c r="B131" s="692">
        <v>381</v>
      </c>
      <c r="C131" s="693">
        <v>0.11</v>
      </c>
      <c r="D131" s="694">
        <v>1084</v>
      </c>
      <c r="E131" s="695">
        <v>1.86</v>
      </c>
      <c r="F131" s="696">
        <v>65</v>
      </c>
      <c r="G131" s="697">
        <v>0.02</v>
      </c>
      <c r="H131" s="698">
        <v>1518</v>
      </c>
      <c r="I131" s="695">
        <v>2.61</v>
      </c>
      <c r="J131" s="696">
        <v>0</v>
      </c>
      <c r="K131" s="697">
        <v>0</v>
      </c>
      <c r="L131" s="698">
        <v>23</v>
      </c>
      <c r="M131" s="695">
        <v>0.04</v>
      </c>
      <c r="N131" s="696">
        <v>0</v>
      </c>
      <c r="O131" s="697">
        <v>0</v>
      </c>
      <c r="P131" s="698">
        <v>0</v>
      </c>
      <c r="Q131" s="695">
        <v>0</v>
      </c>
    </row>
    <row r="132" spans="1:17" ht="18.75" customHeight="1">
      <c r="A132" s="691" t="s">
        <v>64</v>
      </c>
      <c r="B132" s="692">
        <v>164</v>
      </c>
      <c r="C132" s="693">
        <v>0.04</v>
      </c>
      <c r="D132" s="694">
        <v>370</v>
      </c>
      <c r="E132" s="695">
        <v>0.69</v>
      </c>
      <c r="F132" s="696">
        <v>61</v>
      </c>
      <c r="G132" s="697">
        <v>0.02</v>
      </c>
      <c r="H132" s="698">
        <v>12</v>
      </c>
      <c r="I132" s="695">
        <v>0.02</v>
      </c>
      <c r="J132" s="696">
        <v>4</v>
      </c>
      <c r="K132" s="728">
        <v>0</v>
      </c>
      <c r="L132" s="698">
        <v>53</v>
      </c>
      <c r="M132" s="695">
        <v>0.1</v>
      </c>
      <c r="N132" s="696">
        <v>0</v>
      </c>
      <c r="O132" s="697">
        <v>0</v>
      </c>
      <c r="P132" s="698">
        <v>0</v>
      </c>
      <c r="Q132" s="695">
        <v>0</v>
      </c>
    </row>
    <row r="133" spans="1:17" ht="18.75" customHeight="1">
      <c r="A133" s="691" t="s">
        <v>65</v>
      </c>
      <c r="B133" s="692">
        <v>308</v>
      </c>
      <c r="C133" s="693">
        <v>0.07</v>
      </c>
      <c r="D133" s="694">
        <v>8</v>
      </c>
      <c r="E133" s="695">
        <v>0.01</v>
      </c>
      <c r="F133" s="696">
        <v>567</v>
      </c>
      <c r="G133" s="697">
        <v>0.13</v>
      </c>
      <c r="H133" s="698">
        <v>4708</v>
      </c>
      <c r="I133" s="695">
        <v>5.06</v>
      </c>
      <c r="J133" s="696">
        <v>0</v>
      </c>
      <c r="K133" s="697">
        <v>0</v>
      </c>
      <c r="L133" s="698">
        <v>0</v>
      </c>
      <c r="M133" s="695">
        <v>0</v>
      </c>
      <c r="N133" s="696">
        <v>0</v>
      </c>
      <c r="O133" s="697">
        <v>0</v>
      </c>
      <c r="P133" s="698">
        <v>38</v>
      </c>
      <c r="Q133" s="695">
        <v>0.04</v>
      </c>
    </row>
    <row r="134" spans="1:17" ht="18.75" customHeight="1">
      <c r="A134" s="691" t="s">
        <v>840</v>
      </c>
      <c r="B134" s="692">
        <v>233</v>
      </c>
      <c r="C134" s="693">
        <v>0.05</v>
      </c>
      <c r="D134" s="694">
        <v>2632</v>
      </c>
      <c r="E134" s="695">
        <v>2.55</v>
      </c>
      <c r="F134" s="696">
        <v>0</v>
      </c>
      <c r="G134" s="697">
        <v>0</v>
      </c>
      <c r="H134" s="698">
        <v>16</v>
      </c>
      <c r="I134" s="695">
        <v>0.02</v>
      </c>
      <c r="J134" s="696">
        <v>16</v>
      </c>
      <c r="K134" s="728">
        <v>0</v>
      </c>
      <c r="L134" s="698">
        <v>8</v>
      </c>
      <c r="M134" s="695">
        <v>0.01</v>
      </c>
      <c r="N134" s="696">
        <v>0</v>
      </c>
      <c r="O134" s="697">
        <v>0</v>
      </c>
      <c r="P134" s="698">
        <v>0</v>
      </c>
      <c r="Q134" s="695">
        <v>0</v>
      </c>
    </row>
    <row r="135" spans="1:17" ht="18.75" customHeight="1">
      <c r="A135" s="729"/>
      <c r="B135" s="700"/>
      <c r="C135" s="701"/>
      <c r="D135" s="702"/>
      <c r="E135" s="703"/>
      <c r="F135" s="704"/>
      <c r="G135" s="705"/>
      <c r="H135" s="706"/>
      <c r="I135" s="703"/>
      <c r="J135" s="704"/>
      <c r="K135" s="705"/>
      <c r="L135" s="706"/>
      <c r="M135" s="703"/>
      <c r="N135" s="704"/>
      <c r="O135" s="705"/>
      <c r="P135" s="706"/>
      <c r="Q135" s="703"/>
    </row>
    <row r="136" spans="1:17" s="726" customFormat="1" ht="18.75" customHeight="1">
      <c r="A136" s="707" t="s">
        <v>66</v>
      </c>
      <c r="B136" s="692">
        <v>0</v>
      </c>
      <c r="C136" s="693">
        <v>0</v>
      </c>
      <c r="D136" s="694">
        <v>0</v>
      </c>
      <c r="E136" s="695">
        <v>0</v>
      </c>
      <c r="F136" s="696">
        <v>0</v>
      </c>
      <c r="G136" s="697">
        <v>0</v>
      </c>
      <c r="H136" s="698">
        <v>0</v>
      </c>
      <c r="I136" s="695">
        <v>0</v>
      </c>
      <c r="J136" s="696">
        <v>0</v>
      </c>
      <c r="K136" s="697">
        <v>0</v>
      </c>
      <c r="L136" s="698">
        <v>0</v>
      </c>
      <c r="M136" s="695">
        <v>0</v>
      </c>
      <c r="N136" s="696">
        <v>0</v>
      </c>
      <c r="O136" s="697">
        <v>0</v>
      </c>
      <c r="P136" s="698">
        <v>0</v>
      </c>
      <c r="Q136" s="695">
        <v>0</v>
      </c>
    </row>
    <row r="137" spans="1:17" s="726" customFormat="1" ht="18.75" customHeight="1">
      <c r="A137" s="707" t="s">
        <v>67</v>
      </c>
      <c r="B137" s="692">
        <v>0</v>
      </c>
      <c r="C137" s="693">
        <v>0</v>
      </c>
      <c r="D137" s="694">
        <v>0</v>
      </c>
      <c r="E137" s="695">
        <v>0</v>
      </c>
      <c r="F137" s="696">
        <v>0</v>
      </c>
      <c r="G137" s="697">
        <v>0</v>
      </c>
      <c r="H137" s="698">
        <v>0</v>
      </c>
      <c r="I137" s="695">
        <v>0</v>
      </c>
      <c r="J137" s="696">
        <v>0</v>
      </c>
      <c r="K137" s="697">
        <v>0</v>
      </c>
      <c r="L137" s="698">
        <v>0</v>
      </c>
      <c r="M137" s="695">
        <v>0</v>
      </c>
      <c r="N137" s="696">
        <v>0</v>
      </c>
      <c r="O137" s="697">
        <v>0</v>
      </c>
      <c r="P137" s="698">
        <v>0</v>
      </c>
      <c r="Q137" s="695">
        <v>0</v>
      </c>
    </row>
    <row r="138" spans="1:17" s="726" customFormat="1" ht="18.75" customHeight="1">
      <c r="A138" s="707" t="s">
        <v>68</v>
      </c>
      <c r="B138" s="692">
        <v>0</v>
      </c>
      <c r="C138" s="693">
        <v>0</v>
      </c>
      <c r="D138" s="694">
        <v>0</v>
      </c>
      <c r="E138" s="695">
        <v>0</v>
      </c>
      <c r="F138" s="696">
        <v>0</v>
      </c>
      <c r="G138" s="697">
        <v>0</v>
      </c>
      <c r="H138" s="698">
        <v>0</v>
      </c>
      <c r="I138" s="695">
        <v>0</v>
      </c>
      <c r="J138" s="696">
        <v>0</v>
      </c>
      <c r="K138" s="697">
        <v>0</v>
      </c>
      <c r="L138" s="698">
        <v>0</v>
      </c>
      <c r="M138" s="695">
        <v>0</v>
      </c>
      <c r="N138" s="696">
        <v>0</v>
      </c>
      <c r="O138" s="697">
        <v>0</v>
      </c>
      <c r="P138" s="698">
        <v>0</v>
      </c>
      <c r="Q138" s="695">
        <v>0</v>
      </c>
    </row>
    <row r="139" spans="1:17" ht="18.75" customHeight="1">
      <c r="A139" s="707" t="s">
        <v>69</v>
      </c>
      <c r="B139" s="692">
        <v>0</v>
      </c>
      <c r="C139" s="693">
        <v>0</v>
      </c>
      <c r="D139" s="694">
        <v>0</v>
      </c>
      <c r="E139" s="695">
        <v>0</v>
      </c>
      <c r="F139" s="696">
        <v>0</v>
      </c>
      <c r="G139" s="697">
        <v>0</v>
      </c>
      <c r="H139" s="698">
        <v>0</v>
      </c>
      <c r="I139" s="695">
        <v>0</v>
      </c>
      <c r="J139" s="696">
        <v>0</v>
      </c>
      <c r="K139" s="697">
        <v>0</v>
      </c>
      <c r="L139" s="698">
        <v>0</v>
      </c>
      <c r="M139" s="695">
        <v>0</v>
      </c>
      <c r="N139" s="696">
        <v>0</v>
      </c>
      <c r="O139" s="697">
        <v>0</v>
      </c>
      <c r="P139" s="698">
        <v>424</v>
      </c>
      <c r="Q139" s="695">
        <v>0.48</v>
      </c>
    </row>
    <row r="140" spans="1:17" ht="18.75" customHeight="1">
      <c r="A140" s="707" t="s">
        <v>70</v>
      </c>
      <c r="B140" s="692">
        <v>0</v>
      </c>
      <c r="C140" s="693">
        <v>0</v>
      </c>
      <c r="D140" s="694">
        <v>0</v>
      </c>
      <c r="E140" s="695">
        <v>0</v>
      </c>
      <c r="F140" s="696">
        <v>0</v>
      </c>
      <c r="G140" s="697">
        <v>0</v>
      </c>
      <c r="H140" s="698">
        <v>0</v>
      </c>
      <c r="I140" s="695">
        <v>0</v>
      </c>
      <c r="J140" s="696">
        <v>0</v>
      </c>
      <c r="K140" s="697">
        <v>0</v>
      </c>
      <c r="L140" s="698">
        <v>0</v>
      </c>
      <c r="M140" s="695">
        <v>0</v>
      </c>
      <c r="N140" s="696">
        <v>0</v>
      </c>
      <c r="O140" s="697">
        <v>0</v>
      </c>
      <c r="P140" s="698">
        <v>0</v>
      </c>
      <c r="Q140" s="695">
        <v>0</v>
      </c>
    </row>
    <row r="141" spans="1:17" ht="18.75" customHeight="1">
      <c r="A141" s="707" t="s">
        <v>71</v>
      </c>
      <c r="B141" s="692">
        <v>0</v>
      </c>
      <c r="C141" s="693">
        <v>0</v>
      </c>
      <c r="D141" s="694">
        <v>0</v>
      </c>
      <c r="E141" s="695">
        <v>0</v>
      </c>
      <c r="F141" s="696">
        <v>0</v>
      </c>
      <c r="G141" s="697">
        <v>0</v>
      </c>
      <c r="H141" s="698">
        <v>0</v>
      </c>
      <c r="I141" s="695">
        <v>0</v>
      </c>
      <c r="J141" s="696">
        <v>0</v>
      </c>
      <c r="K141" s="697">
        <v>0</v>
      </c>
      <c r="L141" s="698">
        <v>0</v>
      </c>
      <c r="M141" s="695">
        <v>0</v>
      </c>
      <c r="N141" s="696">
        <v>0</v>
      </c>
      <c r="O141" s="697">
        <v>0</v>
      </c>
      <c r="P141" s="698">
        <v>0</v>
      </c>
      <c r="Q141" s="695">
        <v>0</v>
      </c>
    </row>
    <row r="142" spans="1:17" ht="18.75" customHeight="1">
      <c r="A142" s="707" t="s">
        <v>72</v>
      </c>
      <c r="B142" s="692">
        <v>2775</v>
      </c>
      <c r="C142" s="693">
        <v>0.46</v>
      </c>
      <c r="D142" s="694">
        <v>0</v>
      </c>
      <c r="E142" s="695">
        <v>0</v>
      </c>
      <c r="F142" s="696">
        <v>0</v>
      </c>
      <c r="G142" s="697">
        <v>0</v>
      </c>
      <c r="H142" s="698">
        <v>100</v>
      </c>
      <c r="I142" s="695">
        <v>0.08</v>
      </c>
      <c r="J142" s="696">
        <v>0</v>
      </c>
      <c r="K142" s="697">
        <v>0</v>
      </c>
      <c r="L142" s="698">
        <v>0</v>
      </c>
      <c r="M142" s="695">
        <v>0</v>
      </c>
      <c r="N142" s="696">
        <v>0</v>
      </c>
      <c r="O142" s="697">
        <v>0</v>
      </c>
      <c r="P142" s="698">
        <v>0</v>
      </c>
      <c r="Q142" s="695">
        <v>0</v>
      </c>
    </row>
    <row r="143" spans="1:17" ht="18.75" customHeight="1">
      <c r="A143" s="707" t="s">
        <v>73</v>
      </c>
      <c r="B143" s="692">
        <v>0</v>
      </c>
      <c r="C143" s="693">
        <v>0</v>
      </c>
      <c r="D143" s="694">
        <v>0</v>
      </c>
      <c r="E143" s="695">
        <v>0</v>
      </c>
      <c r="F143" s="696">
        <v>0</v>
      </c>
      <c r="G143" s="697">
        <v>0</v>
      </c>
      <c r="H143" s="698">
        <v>0</v>
      </c>
      <c r="I143" s="695">
        <v>0</v>
      </c>
      <c r="J143" s="696">
        <v>0</v>
      </c>
      <c r="K143" s="697">
        <v>0</v>
      </c>
      <c r="L143" s="698">
        <v>0</v>
      </c>
      <c r="M143" s="695">
        <v>0</v>
      </c>
      <c r="N143" s="696">
        <v>0</v>
      </c>
      <c r="O143" s="697">
        <v>0</v>
      </c>
      <c r="P143" s="698">
        <v>0</v>
      </c>
      <c r="Q143" s="695">
        <v>0</v>
      </c>
    </row>
    <row r="144" spans="1:17" ht="18.75" customHeight="1">
      <c r="A144" s="707" t="s">
        <v>74</v>
      </c>
      <c r="B144" s="692">
        <v>0</v>
      </c>
      <c r="C144" s="693">
        <v>0</v>
      </c>
      <c r="D144" s="694">
        <v>0</v>
      </c>
      <c r="E144" s="695">
        <v>0</v>
      </c>
      <c r="F144" s="696">
        <v>0</v>
      </c>
      <c r="G144" s="697">
        <v>0</v>
      </c>
      <c r="H144" s="698">
        <v>0</v>
      </c>
      <c r="I144" s="695">
        <v>0</v>
      </c>
      <c r="J144" s="696">
        <v>0</v>
      </c>
      <c r="K144" s="697">
        <v>0</v>
      </c>
      <c r="L144" s="698">
        <v>0</v>
      </c>
      <c r="M144" s="695">
        <v>0</v>
      </c>
      <c r="N144" s="696">
        <v>0</v>
      </c>
      <c r="O144" s="697">
        <v>0</v>
      </c>
      <c r="P144" s="698">
        <v>0</v>
      </c>
      <c r="Q144" s="695">
        <v>0</v>
      </c>
    </row>
    <row r="145" spans="1:17" ht="18.75" customHeight="1">
      <c r="A145" s="707" t="s">
        <v>75</v>
      </c>
      <c r="B145" s="692">
        <v>0</v>
      </c>
      <c r="C145" s="693">
        <v>0</v>
      </c>
      <c r="D145" s="694">
        <v>0</v>
      </c>
      <c r="E145" s="695">
        <v>0</v>
      </c>
      <c r="F145" s="696">
        <v>6318</v>
      </c>
      <c r="G145" s="697">
        <v>1.07</v>
      </c>
      <c r="H145" s="698">
        <v>0</v>
      </c>
      <c r="I145" s="695">
        <v>0</v>
      </c>
      <c r="J145" s="696">
        <v>0</v>
      </c>
      <c r="K145" s="697">
        <v>0</v>
      </c>
      <c r="L145" s="698">
        <v>0</v>
      </c>
      <c r="M145" s="695">
        <v>0</v>
      </c>
      <c r="N145" s="696">
        <v>0</v>
      </c>
      <c r="O145" s="697">
        <v>0</v>
      </c>
      <c r="P145" s="698">
        <v>0</v>
      </c>
      <c r="Q145" s="695">
        <v>0</v>
      </c>
    </row>
    <row r="146" spans="1:17" ht="18.75" customHeight="1">
      <c r="A146" s="707" t="s">
        <v>76</v>
      </c>
      <c r="B146" s="692">
        <v>0</v>
      </c>
      <c r="C146" s="693">
        <v>0</v>
      </c>
      <c r="D146" s="694">
        <v>0</v>
      </c>
      <c r="E146" s="695">
        <v>0</v>
      </c>
      <c r="F146" s="696">
        <v>0</v>
      </c>
      <c r="G146" s="697">
        <v>0</v>
      </c>
      <c r="H146" s="698">
        <v>0</v>
      </c>
      <c r="I146" s="695">
        <v>0</v>
      </c>
      <c r="J146" s="696">
        <v>0</v>
      </c>
      <c r="K146" s="697">
        <v>0</v>
      </c>
      <c r="L146" s="698">
        <v>0</v>
      </c>
      <c r="M146" s="695">
        <v>0</v>
      </c>
      <c r="N146" s="696">
        <v>0</v>
      </c>
      <c r="O146" s="697">
        <v>0</v>
      </c>
      <c r="P146" s="698">
        <v>0</v>
      </c>
      <c r="Q146" s="695">
        <v>0</v>
      </c>
    </row>
    <row r="147" spans="1:17" ht="18.75" customHeight="1">
      <c r="A147" s="707" t="s">
        <v>77</v>
      </c>
      <c r="B147" s="692">
        <v>0</v>
      </c>
      <c r="C147" s="693">
        <v>0</v>
      </c>
      <c r="D147" s="694">
        <v>0</v>
      </c>
      <c r="E147" s="695">
        <v>0</v>
      </c>
      <c r="F147" s="696">
        <v>0</v>
      </c>
      <c r="G147" s="697">
        <v>0</v>
      </c>
      <c r="H147" s="698">
        <v>0</v>
      </c>
      <c r="I147" s="695">
        <v>0</v>
      </c>
      <c r="J147" s="696">
        <v>0</v>
      </c>
      <c r="K147" s="697">
        <v>0</v>
      </c>
      <c r="L147" s="698">
        <v>0</v>
      </c>
      <c r="M147" s="695">
        <v>0</v>
      </c>
      <c r="N147" s="696">
        <v>0</v>
      </c>
      <c r="O147" s="697">
        <v>0</v>
      </c>
      <c r="P147" s="698">
        <v>0</v>
      </c>
      <c r="Q147" s="695">
        <v>0</v>
      </c>
    </row>
    <row r="148" spans="1:17" ht="18.75" customHeight="1">
      <c r="A148" s="707" t="s">
        <v>78</v>
      </c>
      <c r="B148" s="692">
        <v>909</v>
      </c>
      <c r="C148" s="693">
        <v>0.13</v>
      </c>
      <c r="D148" s="694">
        <v>90</v>
      </c>
      <c r="E148" s="695">
        <v>0.07</v>
      </c>
      <c r="F148" s="696">
        <v>0</v>
      </c>
      <c r="G148" s="697">
        <v>0</v>
      </c>
      <c r="H148" s="698">
        <v>52347</v>
      </c>
      <c r="I148" s="695">
        <v>41.54</v>
      </c>
      <c r="J148" s="696">
        <v>0</v>
      </c>
      <c r="K148" s="697">
        <v>0</v>
      </c>
      <c r="L148" s="698">
        <v>0</v>
      </c>
      <c r="M148" s="695">
        <v>0</v>
      </c>
      <c r="N148" s="696">
        <v>0</v>
      </c>
      <c r="O148" s="697">
        <v>0</v>
      </c>
      <c r="P148" s="698">
        <v>0</v>
      </c>
      <c r="Q148" s="695">
        <v>0</v>
      </c>
    </row>
    <row r="149" spans="1:17" ht="18.75" customHeight="1">
      <c r="A149" s="707" t="s">
        <v>67</v>
      </c>
      <c r="B149" s="692">
        <v>0</v>
      </c>
      <c r="C149" s="693">
        <v>0</v>
      </c>
      <c r="D149" s="694">
        <v>0</v>
      </c>
      <c r="E149" s="695">
        <v>0</v>
      </c>
      <c r="F149" s="696">
        <v>0</v>
      </c>
      <c r="G149" s="697">
        <v>0</v>
      </c>
      <c r="H149" s="698">
        <v>0</v>
      </c>
      <c r="I149" s="695">
        <v>0</v>
      </c>
      <c r="J149" s="696">
        <v>0</v>
      </c>
      <c r="K149" s="697">
        <v>0</v>
      </c>
      <c r="L149" s="698">
        <v>0</v>
      </c>
      <c r="M149" s="695">
        <v>0</v>
      </c>
      <c r="N149" s="696">
        <v>0</v>
      </c>
      <c r="O149" s="697">
        <v>0</v>
      </c>
      <c r="P149" s="698">
        <v>0</v>
      </c>
      <c r="Q149" s="695">
        <v>0</v>
      </c>
    </row>
    <row r="150" spans="1:17" ht="18.75" customHeight="1">
      <c r="A150" s="707" t="s">
        <v>68</v>
      </c>
      <c r="B150" s="692">
        <v>0</v>
      </c>
      <c r="C150" s="693">
        <v>0</v>
      </c>
      <c r="D150" s="694">
        <v>100</v>
      </c>
      <c r="E150" s="695">
        <v>0.11</v>
      </c>
      <c r="F150" s="696">
        <v>0</v>
      </c>
      <c r="G150" s="697">
        <v>0</v>
      </c>
      <c r="H150" s="698">
        <v>0</v>
      </c>
      <c r="I150" s="695">
        <v>0</v>
      </c>
      <c r="J150" s="696">
        <v>0</v>
      </c>
      <c r="K150" s="697">
        <v>0</v>
      </c>
      <c r="L150" s="698">
        <v>0</v>
      </c>
      <c r="M150" s="695">
        <v>0</v>
      </c>
      <c r="N150" s="696">
        <v>0</v>
      </c>
      <c r="O150" s="697">
        <v>0</v>
      </c>
      <c r="P150" s="698">
        <v>0</v>
      </c>
      <c r="Q150" s="695">
        <v>0</v>
      </c>
    </row>
    <row r="151" spans="1:17" ht="18.75" customHeight="1">
      <c r="A151" s="707" t="s">
        <v>69</v>
      </c>
      <c r="B151" s="692">
        <v>2272</v>
      </c>
      <c r="C151" s="693">
        <v>0.43</v>
      </c>
      <c r="D151" s="694">
        <v>0</v>
      </c>
      <c r="E151" s="695">
        <v>0</v>
      </c>
      <c r="F151" s="696">
        <v>0</v>
      </c>
      <c r="G151" s="697">
        <v>0</v>
      </c>
      <c r="H151" s="698">
        <v>90</v>
      </c>
      <c r="I151" s="695">
        <v>0.08</v>
      </c>
      <c r="J151" s="696">
        <v>0</v>
      </c>
      <c r="K151" s="697">
        <v>0</v>
      </c>
      <c r="L151" s="698">
        <v>0</v>
      </c>
      <c r="M151" s="695">
        <v>0</v>
      </c>
      <c r="N151" s="696">
        <v>0</v>
      </c>
      <c r="O151" s="697">
        <v>0</v>
      </c>
      <c r="P151" s="698">
        <v>0</v>
      </c>
      <c r="Q151" s="695">
        <v>0</v>
      </c>
    </row>
    <row r="152" spans="1:17" ht="18.75" customHeight="1">
      <c r="A152" s="707" t="s">
        <v>70</v>
      </c>
      <c r="B152" s="692">
        <v>0</v>
      </c>
      <c r="C152" s="693">
        <v>0</v>
      </c>
      <c r="D152" s="694">
        <v>0</v>
      </c>
      <c r="E152" s="695">
        <v>0</v>
      </c>
      <c r="F152" s="696">
        <v>0</v>
      </c>
      <c r="G152" s="697">
        <v>0</v>
      </c>
      <c r="H152" s="698">
        <v>0</v>
      </c>
      <c r="I152" s="695">
        <v>0</v>
      </c>
      <c r="J152" s="696">
        <v>0</v>
      </c>
      <c r="K152" s="697">
        <v>0</v>
      </c>
      <c r="L152" s="698">
        <v>0</v>
      </c>
      <c r="M152" s="695">
        <v>0</v>
      </c>
      <c r="N152" s="696">
        <v>0</v>
      </c>
      <c r="O152" s="697">
        <v>0</v>
      </c>
      <c r="P152" s="698">
        <v>0</v>
      </c>
      <c r="Q152" s="695">
        <v>0</v>
      </c>
    </row>
    <row r="153" spans="1:17" ht="18.75" customHeight="1">
      <c r="A153" s="707" t="s">
        <v>71</v>
      </c>
      <c r="B153" s="692">
        <v>0</v>
      </c>
      <c r="C153" s="693">
        <v>0</v>
      </c>
      <c r="D153" s="694">
        <v>0</v>
      </c>
      <c r="E153" s="695">
        <v>0</v>
      </c>
      <c r="F153" s="696">
        <v>0</v>
      </c>
      <c r="G153" s="697">
        <v>0</v>
      </c>
      <c r="H153" s="698">
        <v>0</v>
      </c>
      <c r="I153" s="695">
        <v>0</v>
      </c>
      <c r="J153" s="696">
        <v>0</v>
      </c>
      <c r="K153" s="697">
        <v>0</v>
      </c>
      <c r="L153" s="698">
        <v>0</v>
      </c>
      <c r="M153" s="695">
        <v>0</v>
      </c>
      <c r="N153" s="696">
        <v>0</v>
      </c>
      <c r="O153" s="697">
        <v>0</v>
      </c>
      <c r="P153" s="698">
        <v>0</v>
      </c>
      <c r="Q153" s="695">
        <v>0</v>
      </c>
    </row>
    <row r="154" spans="1:17" ht="18.75" customHeight="1">
      <c r="A154" s="707" t="s">
        <v>72</v>
      </c>
      <c r="B154" s="692">
        <v>0</v>
      </c>
      <c r="C154" s="693">
        <v>0</v>
      </c>
      <c r="D154" s="694">
        <v>31842</v>
      </c>
      <c r="E154" s="695">
        <v>29.84</v>
      </c>
      <c r="F154" s="696">
        <v>0</v>
      </c>
      <c r="G154" s="697">
        <v>0</v>
      </c>
      <c r="H154" s="698">
        <v>0</v>
      </c>
      <c r="I154" s="695">
        <v>0</v>
      </c>
      <c r="J154" s="696">
        <v>0</v>
      </c>
      <c r="K154" s="697">
        <v>0</v>
      </c>
      <c r="L154" s="698">
        <v>100</v>
      </c>
      <c r="M154" s="695">
        <v>0.09</v>
      </c>
      <c r="N154" s="696">
        <v>0</v>
      </c>
      <c r="O154" s="697">
        <v>0</v>
      </c>
      <c r="P154" s="698">
        <v>0</v>
      </c>
      <c r="Q154" s="695">
        <v>0</v>
      </c>
    </row>
    <row r="155" spans="1:17" ht="18.75" customHeight="1">
      <c r="A155" s="707" t="s">
        <v>73</v>
      </c>
      <c r="B155" s="692">
        <v>0</v>
      </c>
      <c r="C155" s="693">
        <v>0</v>
      </c>
      <c r="D155" s="694">
        <v>0</v>
      </c>
      <c r="E155" s="695">
        <v>0</v>
      </c>
      <c r="F155" s="696">
        <v>0</v>
      </c>
      <c r="G155" s="697">
        <v>0</v>
      </c>
      <c r="H155" s="698">
        <v>0</v>
      </c>
      <c r="I155" s="695">
        <v>0</v>
      </c>
      <c r="J155" s="696">
        <v>0</v>
      </c>
      <c r="K155" s="697">
        <v>0</v>
      </c>
      <c r="L155" s="698">
        <v>0</v>
      </c>
      <c r="M155" s="695">
        <v>0</v>
      </c>
      <c r="N155" s="696">
        <v>0</v>
      </c>
      <c r="O155" s="697">
        <v>0</v>
      </c>
      <c r="P155" s="698">
        <v>0</v>
      </c>
      <c r="Q155" s="695">
        <v>0</v>
      </c>
    </row>
    <row r="156" spans="1:17" ht="18.75" customHeight="1">
      <c r="A156" s="707" t="s">
        <v>74</v>
      </c>
      <c r="B156" s="692">
        <v>0</v>
      </c>
      <c r="C156" s="693">
        <v>0</v>
      </c>
      <c r="D156" s="694">
        <v>0</v>
      </c>
      <c r="E156" s="695">
        <v>0</v>
      </c>
      <c r="F156" s="696">
        <v>0</v>
      </c>
      <c r="G156" s="697">
        <v>0</v>
      </c>
      <c r="H156" s="698">
        <v>0</v>
      </c>
      <c r="I156" s="695">
        <v>0</v>
      </c>
      <c r="J156" s="696">
        <v>0</v>
      </c>
      <c r="K156" s="697">
        <v>0</v>
      </c>
      <c r="L156" s="698">
        <v>0</v>
      </c>
      <c r="M156" s="695">
        <v>0</v>
      </c>
      <c r="N156" s="696">
        <v>0</v>
      </c>
      <c r="O156" s="697">
        <v>0</v>
      </c>
      <c r="P156" s="698">
        <v>0</v>
      </c>
      <c r="Q156" s="695">
        <v>0</v>
      </c>
    </row>
    <row r="157" spans="1:17" ht="18.75" customHeight="1">
      <c r="A157" s="707" t="s">
        <v>75</v>
      </c>
      <c r="B157" s="692">
        <v>0</v>
      </c>
      <c r="C157" s="693">
        <v>0</v>
      </c>
      <c r="D157" s="694">
        <v>0</v>
      </c>
      <c r="E157" s="695">
        <v>0</v>
      </c>
      <c r="F157" s="696">
        <v>0</v>
      </c>
      <c r="G157" s="697">
        <v>0</v>
      </c>
      <c r="H157" s="698">
        <v>95</v>
      </c>
      <c r="I157" s="695">
        <v>0.07</v>
      </c>
      <c r="J157" s="696">
        <v>0</v>
      </c>
      <c r="K157" s="697">
        <v>0</v>
      </c>
      <c r="L157" s="698">
        <v>0</v>
      </c>
      <c r="M157" s="695">
        <v>0</v>
      </c>
      <c r="N157" s="696">
        <v>0</v>
      </c>
      <c r="O157" s="697">
        <v>0</v>
      </c>
      <c r="P157" s="698">
        <v>0</v>
      </c>
      <c r="Q157" s="695">
        <v>0</v>
      </c>
    </row>
    <row r="158" spans="1:17" s="726" customFormat="1" ht="18.75" customHeight="1">
      <c r="A158" s="707" t="s">
        <v>203</v>
      </c>
      <c r="B158" s="692">
        <v>0</v>
      </c>
      <c r="C158" s="693">
        <v>0</v>
      </c>
      <c r="D158" s="694">
        <v>0</v>
      </c>
      <c r="E158" s="695">
        <v>0</v>
      </c>
      <c r="F158" s="696">
        <v>0</v>
      </c>
      <c r="G158" s="697">
        <v>0</v>
      </c>
      <c r="H158" s="698">
        <v>0</v>
      </c>
      <c r="I158" s="695">
        <v>0</v>
      </c>
      <c r="J158" s="696">
        <v>0</v>
      </c>
      <c r="K158" s="697">
        <v>0</v>
      </c>
      <c r="L158" s="698">
        <v>0</v>
      </c>
      <c r="M158" s="695">
        <v>0</v>
      </c>
      <c r="N158" s="696">
        <v>0</v>
      </c>
      <c r="O158" s="697">
        <v>0</v>
      </c>
      <c r="P158" s="698">
        <v>0</v>
      </c>
      <c r="Q158" s="695">
        <v>0</v>
      </c>
    </row>
    <row r="159" spans="1:17" ht="18.75" customHeight="1">
      <c r="A159" s="707" t="s">
        <v>77</v>
      </c>
      <c r="B159" s="692">
        <v>368</v>
      </c>
      <c r="C159" s="693">
        <v>0.06</v>
      </c>
      <c r="D159" s="694">
        <v>0</v>
      </c>
      <c r="E159" s="695">
        <v>0</v>
      </c>
      <c r="F159" s="696">
        <v>0</v>
      </c>
      <c r="G159" s="697">
        <v>0</v>
      </c>
      <c r="H159" s="698">
        <v>0</v>
      </c>
      <c r="I159" s="695">
        <v>0</v>
      </c>
      <c r="J159" s="696">
        <v>210</v>
      </c>
      <c r="K159" s="697">
        <v>0.04</v>
      </c>
      <c r="L159" s="698">
        <v>0</v>
      </c>
      <c r="M159" s="695">
        <v>0</v>
      </c>
      <c r="N159" s="696">
        <v>0</v>
      </c>
      <c r="O159" s="697">
        <v>0</v>
      </c>
      <c r="P159" s="698">
        <v>0</v>
      </c>
      <c r="Q159" s="695">
        <v>0</v>
      </c>
    </row>
    <row r="160" spans="1:17" ht="18.75" customHeight="1" thickBot="1">
      <c r="A160" s="708" t="s">
        <v>78</v>
      </c>
      <c r="B160" s="709">
        <v>0</v>
      </c>
      <c r="C160" s="710">
        <v>0</v>
      </c>
      <c r="D160" s="711">
        <v>175</v>
      </c>
      <c r="E160" s="712">
        <v>0.14</v>
      </c>
      <c r="F160" s="713">
        <v>0</v>
      </c>
      <c r="G160" s="714">
        <v>0</v>
      </c>
      <c r="H160" s="715">
        <v>0</v>
      </c>
      <c r="I160" s="712">
        <v>0</v>
      </c>
      <c r="J160" s="713">
        <v>0</v>
      </c>
      <c r="K160" s="714">
        <v>0</v>
      </c>
      <c r="L160" s="715">
        <v>0</v>
      </c>
      <c r="M160" s="712">
        <v>0</v>
      </c>
      <c r="N160" s="713">
        <v>0</v>
      </c>
      <c r="O160" s="714">
        <v>0</v>
      </c>
      <c r="P160" s="715">
        <v>0</v>
      </c>
      <c r="Q160" s="712">
        <v>0</v>
      </c>
    </row>
    <row r="161" spans="1:17" ht="18.75" customHeight="1">
      <c r="A161" s="730" t="s">
        <v>528</v>
      </c>
      <c r="B161" s="722"/>
      <c r="C161" s="723"/>
      <c r="D161" s="674"/>
      <c r="E161" s="723"/>
      <c r="F161" s="674"/>
      <c r="G161" s="723"/>
      <c r="H161" s="674"/>
      <c r="I161" s="723"/>
      <c r="J161" s="674"/>
      <c r="K161" s="723"/>
      <c r="L161" s="674"/>
      <c r="M161" s="723"/>
      <c r="N161" s="674"/>
      <c r="O161" s="723"/>
      <c r="P161" s="674"/>
      <c r="Q161" s="723"/>
    </row>
    <row r="162" spans="1:17" ht="18.75" customHeight="1">
      <c r="A162" s="730" t="s">
        <v>529</v>
      </c>
      <c r="B162" s="722"/>
      <c r="C162" s="723"/>
      <c r="D162" s="674"/>
      <c r="E162" s="723"/>
      <c r="F162" s="674"/>
      <c r="G162" s="723"/>
      <c r="H162" s="674"/>
      <c r="I162" s="723"/>
      <c r="J162" s="674"/>
      <c r="K162" s="723"/>
      <c r="L162" s="674"/>
      <c r="M162" s="723"/>
      <c r="N162" s="674"/>
      <c r="O162" s="723"/>
      <c r="P162" s="674"/>
      <c r="Q162" s="723"/>
    </row>
    <row r="163" spans="1:17" ht="18.75" customHeight="1">
      <c r="A163" s="730" t="s">
        <v>183</v>
      </c>
      <c r="B163" s="722"/>
      <c r="C163" s="723"/>
      <c r="D163" s="674"/>
      <c r="E163" s="723"/>
      <c r="F163" s="674"/>
      <c r="G163" s="723"/>
      <c r="H163" s="674"/>
      <c r="I163" s="723"/>
      <c r="J163" s="674"/>
      <c r="K163" s="723"/>
      <c r="L163" s="674"/>
      <c r="M163" s="723"/>
      <c r="N163" s="674"/>
      <c r="O163" s="723"/>
      <c r="P163" s="674"/>
      <c r="Q163" s="723"/>
    </row>
    <row r="164" spans="1:17" ht="18.75" customHeight="1">
      <c r="A164" s="730" t="s">
        <v>183</v>
      </c>
      <c r="B164" s="722"/>
      <c r="C164" s="723"/>
      <c r="D164" s="674"/>
      <c r="E164" s="723"/>
      <c r="F164" s="674"/>
      <c r="G164" s="723"/>
      <c r="H164" s="674"/>
      <c r="I164" s="723"/>
      <c r="J164" s="674"/>
      <c r="K164" s="723"/>
      <c r="L164" s="674"/>
      <c r="M164" s="723"/>
      <c r="N164" s="674"/>
      <c r="O164" s="723"/>
      <c r="P164" s="674"/>
      <c r="Q164" s="723"/>
    </row>
    <row r="165" spans="1:17" ht="28.5" customHeight="1">
      <c r="A165" s="1467" t="s">
        <v>515</v>
      </c>
      <c r="B165" s="1467"/>
      <c r="C165" s="1467"/>
      <c r="D165" s="1467"/>
      <c r="E165" s="1467"/>
      <c r="F165" s="1467"/>
      <c r="G165" s="1467"/>
      <c r="H165" s="1467"/>
      <c r="I165" s="1467"/>
      <c r="J165" s="1467"/>
      <c r="K165" s="1467"/>
      <c r="L165" s="1467"/>
      <c r="M165" s="1467"/>
      <c r="N165" s="1467"/>
      <c r="O165" s="1467"/>
      <c r="P165" s="1467"/>
      <c r="Q165" s="1467"/>
    </row>
    <row r="166" spans="1:17" ht="28.5" customHeight="1">
      <c r="A166" s="1468" t="s">
        <v>531</v>
      </c>
      <c r="B166" s="1468"/>
      <c r="C166" s="1468"/>
      <c r="D166" s="1468"/>
      <c r="E166" s="1468"/>
      <c r="F166" s="1468"/>
      <c r="G166" s="1468"/>
      <c r="H166" s="1468"/>
      <c r="I166" s="1468"/>
      <c r="J166" s="1468"/>
      <c r="K166" s="1468"/>
      <c r="L166" s="1468"/>
      <c r="M166" s="1468"/>
      <c r="N166" s="1468"/>
      <c r="O166" s="1468"/>
      <c r="P166" s="1468"/>
      <c r="Q166" s="1468"/>
    </row>
    <row r="167" spans="1:13" ht="18.75" customHeight="1">
      <c r="A167" s="142"/>
      <c r="B167" s="672"/>
      <c r="C167" s="142"/>
      <c r="D167" s="672"/>
      <c r="E167" s="142"/>
      <c r="F167" s="672"/>
      <c r="G167" s="142"/>
      <c r="H167" s="672"/>
      <c r="I167" s="142"/>
      <c r="J167" s="672"/>
      <c r="K167" s="142"/>
      <c r="L167" s="672"/>
      <c r="M167" s="142"/>
    </row>
    <row r="168" spans="1:13" ht="18.75" customHeight="1">
      <c r="A168" s="142"/>
      <c r="B168" s="672"/>
      <c r="C168" s="142"/>
      <c r="D168" s="672"/>
      <c r="E168" s="142"/>
      <c r="F168" s="672"/>
      <c r="G168" s="142"/>
      <c r="H168" s="672"/>
      <c r="I168" s="142"/>
      <c r="J168" s="672"/>
      <c r="K168" s="142"/>
      <c r="L168" s="672"/>
      <c r="M168" s="142"/>
    </row>
    <row r="169" spans="1:13" ht="18.75" customHeight="1" thickBot="1">
      <c r="A169" s="673" t="s">
        <v>166</v>
      </c>
      <c r="B169" s="674"/>
      <c r="C169" s="675"/>
      <c r="D169" s="674"/>
      <c r="E169" s="675"/>
      <c r="F169" s="674"/>
      <c r="G169" s="675"/>
      <c r="H169" s="674"/>
      <c r="I169" s="675"/>
      <c r="J169" s="674"/>
      <c r="K169" s="675"/>
      <c r="L169" s="674"/>
      <c r="M169" s="675"/>
    </row>
    <row r="170" spans="1:17" ht="25.5" customHeight="1">
      <c r="A170" s="676"/>
      <c r="B170" s="1469" t="s">
        <v>517</v>
      </c>
      <c r="C170" s="1471"/>
      <c r="D170" s="1480" t="s">
        <v>518</v>
      </c>
      <c r="E170" s="1471"/>
      <c r="F170" s="1480" t="s">
        <v>519</v>
      </c>
      <c r="G170" s="1471"/>
      <c r="H170" s="1480" t="s">
        <v>520</v>
      </c>
      <c r="I170" s="1471"/>
      <c r="J170" s="1480" t="s">
        <v>524</v>
      </c>
      <c r="K170" s="1471"/>
      <c r="L170" s="1480" t="s">
        <v>525</v>
      </c>
      <c r="M170" s="1471"/>
      <c r="N170" s="1470" t="s">
        <v>526</v>
      </c>
      <c r="O170" s="1470"/>
      <c r="P170" s="1480" t="s">
        <v>527</v>
      </c>
      <c r="Q170" s="1471"/>
    </row>
    <row r="171" spans="1:17" ht="25.5" customHeight="1" thickBot="1">
      <c r="A171" s="677"/>
      <c r="B171" s="1476" t="s">
        <v>522</v>
      </c>
      <c r="C171" s="1466"/>
      <c r="D171" s="1464" t="s">
        <v>522</v>
      </c>
      <c r="E171" s="1466"/>
      <c r="F171" s="1477" t="s">
        <v>522</v>
      </c>
      <c r="G171" s="1479"/>
      <c r="H171" s="1465" t="s">
        <v>522</v>
      </c>
      <c r="I171" s="1479"/>
      <c r="J171" s="1465" t="s">
        <v>522</v>
      </c>
      <c r="K171" s="1479"/>
      <c r="L171" s="1477" t="s">
        <v>522</v>
      </c>
      <c r="M171" s="1479"/>
      <c r="N171" s="1464" t="s">
        <v>522</v>
      </c>
      <c r="O171" s="1464"/>
      <c r="P171" s="1481" t="s">
        <v>522</v>
      </c>
      <c r="Q171" s="1466"/>
    </row>
    <row r="172" spans="1:17" ht="25.5" customHeight="1" thickTop="1">
      <c r="A172" s="731"/>
      <c r="B172" s="679" t="s">
        <v>97</v>
      </c>
      <c r="C172" s="732" t="s">
        <v>523</v>
      </c>
      <c r="D172" s="733" t="s">
        <v>97</v>
      </c>
      <c r="E172" s="682" t="s">
        <v>523</v>
      </c>
      <c r="F172" s="733" t="s">
        <v>97</v>
      </c>
      <c r="G172" s="732" t="s">
        <v>523</v>
      </c>
      <c r="H172" s="733" t="s">
        <v>97</v>
      </c>
      <c r="I172" s="682" t="s">
        <v>523</v>
      </c>
      <c r="J172" s="733" t="s">
        <v>97</v>
      </c>
      <c r="K172" s="732" t="s">
        <v>523</v>
      </c>
      <c r="L172" s="734" t="s">
        <v>97</v>
      </c>
      <c r="M172" s="682" t="s">
        <v>523</v>
      </c>
      <c r="N172" s="684" t="s">
        <v>97</v>
      </c>
      <c r="O172" s="735" t="s">
        <v>523</v>
      </c>
      <c r="P172" s="734" t="s">
        <v>97</v>
      </c>
      <c r="Q172" s="682" t="s">
        <v>523</v>
      </c>
    </row>
    <row r="173" spans="1:17" ht="25.5" customHeight="1">
      <c r="A173" s="685"/>
      <c r="B173" s="686"/>
      <c r="C173" s="736"/>
      <c r="D173" s="737"/>
      <c r="E173" s="689"/>
      <c r="F173" s="690"/>
      <c r="G173" s="736"/>
      <c r="H173" s="737"/>
      <c r="I173" s="689"/>
      <c r="J173" s="690"/>
      <c r="K173" s="736"/>
      <c r="L173" s="737"/>
      <c r="M173" s="689"/>
      <c r="N173" s="674"/>
      <c r="O173" s="736"/>
      <c r="P173" s="737"/>
      <c r="Q173" s="689"/>
    </row>
    <row r="174" spans="1:17" ht="25.5" customHeight="1">
      <c r="A174" s="691" t="s">
        <v>62</v>
      </c>
      <c r="B174" s="692">
        <v>29</v>
      </c>
      <c r="C174" s="695">
        <v>100</v>
      </c>
      <c r="D174" s="738">
        <v>0</v>
      </c>
      <c r="E174" s="695">
        <v>0</v>
      </c>
      <c r="F174" s="696">
        <v>0</v>
      </c>
      <c r="G174" s="695">
        <v>0</v>
      </c>
      <c r="H174" s="738">
        <v>0</v>
      </c>
      <c r="I174" s="695">
        <v>0</v>
      </c>
      <c r="J174" s="696">
        <v>0</v>
      </c>
      <c r="K174" s="695">
        <v>0</v>
      </c>
      <c r="L174" s="738">
        <v>0</v>
      </c>
      <c r="M174" s="695">
        <v>0</v>
      </c>
      <c r="N174" s="696">
        <v>0</v>
      </c>
      <c r="O174" s="695">
        <v>0</v>
      </c>
      <c r="P174" s="738">
        <v>0</v>
      </c>
      <c r="Q174" s="695">
        <v>0</v>
      </c>
    </row>
    <row r="175" spans="1:17" ht="25.5" customHeight="1">
      <c r="A175" s="691" t="s">
        <v>63</v>
      </c>
      <c r="B175" s="692">
        <v>0</v>
      </c>
      <c r="C175" s="695">
        <v>0</v>
      </c>
      <c r="D175" s="738">
        <v>0</v>
      </c>
      <c r="E175" s="695">
        <v>0</v>
      </c>
      <c r="F175" s="696">
        <v>0</v>
      </c>
      <c r="G175" s="695">
        <v>0</v>
      </c>
      <c r="H175" s="738">
        <v>0</v>
      </c>
      <c r="I175" s="695">
        <v>0</v>
      </c>
      <c r="J175" s="696">
        <v>0</v>
      </c>
      <c r="K175" s="695">
        <v>0</v>
      </c>
      <c r="L175" s="738">
        <v>0</v>
      </c>
      <c r="M175" s="695">
        <v>0</v>
      </c>
      <c r="N175" s="696">
        <v>0</v>
      </c>
      <c r="O175" s="695">
        <v>0</v>
      </c>
      <c r="P175" s="738">
        <v>0</v>
      </c>
      <c r="Q175" s="695">
        <v>0</v>
      </c>
    </row>
    <row r="176" spans="1:17" ht="25.5" customHeight="1">
      <c r="A176" s="691" t="s">
        <v>64</v>
      </c>
      <c r="B176" s="692">
        <v>0</v>
      </c>
      <c r="C176" s="695">
        <v>0</v>
      </c>
      <c r="D176" s="738">
        <v>0</v>
      </c>
      <c r="E176" s="695">
        <v>0</v>
      </c>
      <c r="F176" s="696">
        <v>0</v>
      </c>
      <c r="G176" s="695">
        <v>0</v>
      </c>
      <c r="H176" s="738">
        <v>0</v>
      </c>
      <c r="I176" s="695">
        <v>0</v>
      </c>
      <c r="J176" s="696">
        <v>0</v>
      </c>
      <c r="K176" s="695">
        <v>0</v>
      </c>
      <c r="L176" s="738">
        <v>0</v>
      </c>
      <c r="M176" s="695">
        <v>0</v>
      </c>
      <c r="N176" s="696">
        <v>0</v>
      </c>
      <c r="O176" s="695">
        <v>0</v>
      </c>
      <c r="P176" s="738">
        <v>0</v>
      </c>
      <c r="Q176" s="695">
        <v>0</v>
      </c>
    </row>
    <row r="177" spans="1:17" ht="25.5" customHeight="1">
      <c r="A177" s="691" t="s">
        <v>65</v>
      </c>
      <c r="B177" s="692">
        <v>0</v>
      </c>
      <c r="C177" s="695">
        <v>0</v>
      </c>
      <c r="D177" s="738">
        <v>0</v>
      </c>
      <c r="E177" s="695">
        <v>0</v>
      </c>
      <c r="F177" s="696">
        <v>0</v>
      </c>
      <c r="G177" s="695">
        <v>0</v>
      </c>
      <c r="H177" s="738">
        <v>0</v>
      </c>
      <c r="I177" s="695">
        <v>0</v>
      </c>
      <c r="J177" s="696">
        <v>0</v>
      </c>
      <c r="K177" s="695">
        <v>0</v>
      </c>
      <c r="L177" s="738">
        <v>0</v>
      </c>
      <c r="M177" s="695">
        <v>0</v>
      </c>
      <c r="N177" s="696">
        <v>2</v>
      </c>
      <c r="O177" s="695">
        <v>100</v>
      </c>
      <c r="P177" s="738">
        <v>0</v>
      </c>
      <c r="Q177" s="695">
        <v>0</v>
      </c>
    </row>
    <row r="178" spans="1:17" ht="25.5" customHeight="1">
      <c r="A178" s="691" t="s">
        <v>840</v>
      </c>
      <c r="B178" s="692">
        <v>0</v>
      </c>
      <c r="C178" s="695">
        <v>0</v>
      </c>
      <c r="D178" s="738">
        <v>0</v>
      </c>
      <c r="E178" s="695">
        <v>0</v>
      </c>
      <c r="F178" s="696">
        <v>0</v>
      </c>
      <c r="G178" s="695">
        <v>0</v>
      </c>
      <c r="H178" s="738">
        <v>0</v>
      </c>
      <c r="I178" s="695">
        <v>0</v>
      </c>
      <c r="J178" s="696">
        <v>0</v>
      </c>
      <c r="K178" s="695">
        <v>0</v>
      </c>
      <c r="L178" s="738">
        <v>0</v>
      </c>
      <c r="M178" s="695">
        <v>0</v>
      </c>
      <c r="N178" s="696">
        <v>0</v>
      </c>
      <c r="O178" s="695">
        <v>0</v>
      </c>
      <c r="P178" s="738">
        <v>0</v>
      </c>
      <c r="Q178" s="695">
        <v>0</v>
      </c>
    </row>
    <row r="179" spans="1:17" ht="25.5" customHeight="1">
      <c r="A179" s="699"/>
      <c r="B179" s="700"/>
      <c r="C179" s="703"/>
      <c r="D179" s="739"/>
      <c r="E179" s="703"/>
      <c r="F179" s="704"/>
      <c r="G179" s="703"/>
      <c r="H179" s="739"/>
      <c r="I179" s="703"/>
      <c r="J179" s="704"/>
      <c r="K179" s="703"/>
      <c r="L179" s="739"/>
      <c r="M179" s="703"/>
      <c r="N179" s="704"/>
      <c r="O179" s="703"/>
      <c r="P179" s="739"/>
      <c r="Q179" s="703"/>
    </row>
    <row r="180" spans="1:17" ht="25.5" customHeight="1">
      <c r="A180" s="707" t="s">
        <v>66</v>
      </c>
      <c r="B180" s="692">
        <v>0</v>
      </c>
      <c r="C180" s="695">
        <v>0</v>
      </c>
      <c r="D180" s="738">
        <v>0</v>
      </c>
      <c r="E180" s="695">
        <v>0</v>
      </c>
      <c r="F180" s="696">
        <v>0</v>
      </c>
      <c r="G180" s="695">
        <v>0</v>
      </c>
      <c r="H180" s="738">
        <v>0</v>
      </c>
      <c r="I180" s="695">
        <v>0</v>
      </c>
      <c r="J180" s="696">
        <v>0</v>
      </c>
      <c r="K180" s="695">
        <v>0</v>
      </c>
      <c r="L180" s="738">
        <v>0</v>
      </c>
      <c r="M180" s="695">
        <v>0</v>
      </c>
      <c r="N180" s="696">
        <v>0</v>
      </c>
      <c r="O180" s="695">
        <v>0</v>
      </c>
      <c r="P180" s="738">
        <v>0</v>
      </c>
      <c r="Q180" s="695">
        <v>0</v>
      </c>
    </row>
    <row r="181" spans="1:17" ht="25.5" customHeight="1">
      <c r="A181" s="707" t="s">
        <v>67</v>
      </c>
      <c r="B181" s="692">
        <v>0</v>
      </c>
      <c r="C181" s="695">
        <v>0</v>
      </c>
      <c r="D181" s="738">
        <v>0</v>
      </c>
      <c r="E181" s="695">
        <v>0</v>
      </c>
      <c r="F181" s="696">
        <v>0</v>
      </c>
      <c r="G181" s="695">
        <v>0</v>
      </c>
      <c r="H181" s="738">
        <v>0</v>
      </c>
      <c r="I181" s="695">
        <v>0</v>
      </c>
      <c r="J181" s="696">
        <v>0</v>
      </c>
      <c r="K181" s="695">
        <v>0</v>
      </c>
      <c r="L181" s="738">
        <v>0</v>
      </c>
      <c r="M181" s="695">
        <v>0</v>
      </c>
      <c r="N181" s="696">
        <v>0</v>
      </c>
      <c r="O181" s="695">
        <v>0</v>
      </c>
      <c r="P181" s="738">
        <v>0</v>
      </c>
      <c r="Q181" s="695">
        <v>0</v>
      </c>
    </row>
    <row r="182" spans="1:17" ht="25.5" customHeight="1">
      <c r="A182" s="707" t="s">
        <v>68</v>
      </c>
      <c r="B182" s="692">
        <v>0</v>
      </c>
      <c r="C182" s="695">
        <v>0</v>
      </c>
      <c r="D182" s="738">
        <v>0</v>
      </c>
      <c r="E182" s="695">
        <v>0</v>
      </c>
      <c r="F182" s="696">
        <v>0</v>
      </c>
      <c r="G182" s="695">
        <v>0</v>
      </c>
      <c r="H182" s="738">
        <v>0</v>
      </c>
      <c r="I182" s="695">
        <v>0</v>
      </c>
      <c r="J182" s="696">
        <v>0</v>
      </c>
      <c r="K182" s="695">
        <v>0</v>
      </c>
      <c r="L182" s="738">
        <v>0</v>
      </c>
      <c r="M182" s="695">
        <v>0</v>
      </c>
      <c r="N182" s="696">
        <v>0</v>
      </c>
      <c r="O182" s="695">
        <v>0</v>
      </c>
      <c r="P182" s="738">
        <v>0</v>
      </c>
      <c r="Q182" s="695">
        <v>0</v>
      </c>
    </row>
    <row r="183" spans="1:17" ht="25.5" customHeight="1">
      <c r="A183" s="707" t="s">
        <v>69</v>
      </c>
      <c r="B183" s="692">
        <v>0</v>
      </c>
      <c r="C183" s="695">
        <v>0</v>
      </c>
      <c r="D183" s="738">
        <v>0</v>
      </c>
      <c r="E183" s="695">
        <v>0</v>
      </c>
      <c r="F183" s="696">
        <v>0</v>
      </c>
      <c r="G183" s="695">
        <v>0</v>
      </c>
      <c r="H183" s="738">
        <v>0</v>
      </c>
      <c r="I183" s="695">
        <v>0</v>
      </c>
      <c r="J183" s="696">
        <v>0</v>
      </c>
      <c r="K183" s="695">
        <v>0</v>
      </c>
      <c r="L183" s="738">
        <v>0</v>
      </c>
      <c r="M183" s="695">
        <v>0</v>
      </c>
      <c r="N183" s="696">
        <v>0</v>
      </c>
      <c r="O183" s="695">
        <v>0</v>
      </c>
      <c r="P183" s="738">
        <v>0</v>
      </c>
      <c r="Q183" s="695">
        <v>0</v>
      </c>
    </row>
    <row r="184" spans="1:17" ht="25.5" customHeight="1">
      <c r="A184" s="707" t="s">
        <v>70</v>
      </c>
      <c r="B184" s="692">
        <v>0</v>
      </c>
      <c r="C184" s="695">
        <v>0</v>
      </c>
      <c r="D184" s="738">
        <v>0</v>
      </c>
      <c r="E184" s="695">
        <v>0</v>
      </c>
      <c r="F184" s="696">
        <v>0</v>
      </c>
      <c r="G184" s="695">
        <v>0</v>
      </c>
      <c r="H184" s="738">
        <v>0</v>
      </c>
      <c r="I184" s="695">
        <v>0</v>
      </c>
      <c r="J184" s="696">
        <v>0</v>
      </c>
      <c r="K184" s="695">
        <v>0</v>
      </c>
      <c r="L184" s="738">
        <v>0</v>
      </c>
      <c r="M184" s="695">
        <v>0</v>
      </c>
      <c r="N184" s="696">
        <v>0</v>
      </c>
      <c r="O184" s="695">
        <v>0</v>
      </c>
      <c r="P184" s="738">
        <v>0</v>
      </c>
      <c r="Q184" s="695">
        <v>0</v>
      </c>
    </row>
    <row r="185" spans="1:17" ht="25.5" customHeight="1">
      <c r="A185" s="707" t="s">
        <v>71</v>
      </c>
      <c r="B185" s="692">
        <v>0</v>
      </c>
      <c r="C185" s="695">
        <v>0</v>
      </c>
      <c r="D185" s="738">
        <v>0</v>
      </c>
      <c r="E185" s="695">
        <v>0</v>
      </c>
      <c r="F185" s="696">
        <v>0</v>
      </c>
      <c r="G185" s="695">
        <v>0</v>
      </c>
      <c r="H185" s="738">
        <v>0</v>
      </c>
      <c r="I185" s="695">
        <v>0</v>
      </c>
      <c r="J185" s="696">
        <v>0</v>
      </c>
      <c r="K185" s="695">
        <v>0</v>
      </c>
      <c r="L185" s="738">
        <v>0</v>
      </c>
      <c r="M185" s="695">
        <v>0</v>
      </c>
      <c r="N185" s="696">
        <v>0</v>
      </c>
      <c r="O185" s="695">
        <v>0</v>
      </c>
      <c r="P185" s="738">
        <v>0</v>
      </c>
      <c r="Q185" s="695">
        <v>0</v>
      </c>
    </row>
    <row r="186" spans="1:17" ht="25.5" customHeight="1">
      <c r="A186" s="707" t="s">
        <v>72</v>
      </c>
      <c r="B186" s="692">
        <v>0</v>
      </c>
      <c r="C186" s="695">
        <v>0</v>
      </c>
      <c r="D186" s="738">
        <v>0</v>
      </c>
      <c r="E186" s="695">
        <v>0</v>
      </c>
      <c r="F186" s="696">
        <v>0</v>
      </c>
      <c r="G186" s="695">
        <v>0</v>
      </c>
      <c r="H186" s="738">
        <v>0</v>
      </c>
      <c r="I186" s="695">
        <v>0</v>
      </c>
      <c r="J186" s="696">
        <v>0</v>
      </c>
      <c r="K186" s="695">
        <v>0</v>
      </c>
      <c r="L186" s="738">
        <v>0</v>
      </c>
      <c r="M186" s="695">
        <v>0</v>
      </c>
      <c r="N186" s="696">
        <v>0</v>
      </c>
      <c r="O186" s="695">
        <v>0</v>
      </c>
      <c r="P186" s="738">
        <v>0</v>
      </c>
      <c r="Q186" s="695">
        <v>0</v>
      </c>
    </row>
    <row r="187" spans="1:17" ht="25.5" customHeight="1">
      <c r="A187" s="707" t="s">
        <v>73</v>
      </c>
      <c r="B187" s="692">
        <v>0</v>
      </c>
      <c r="C187" s="695">
        <v>0</v>
      </c>
      <c r="D187" s="738">
        <v>0</v>
      </c>
      <c r="E187" s="695">
        <v>0</v>
      </c>
      <c r="F187" s="696">
        <v>0</v>
      </c>
      <c r="G187" s="695">
        <v>0</v>
      </c>
      <c r="H187" s="738">
        <v>0</v>
      </c>
      <c r="I187" s="695">
        <v>0</v>
      </c>
      <c r="J187" s="696">
        <v>0</v>
      </c>
      <c r="K187" s="695">
        <v>0</v>
      </c>
      <c r="L187" s="738">
        <v>0</v>
      </c>
      <c r="M187" s="695">
        <v>0</v>
      </c>
      <c r="N187" s="696">
        <v>0</v>
      </c>
      <c r="O187" s="695">
        <v>0</v>
      </c>
      <c r="P187" s="738">
        <v>0</v>
      </c>
      <c r="Q187" s="695">
        <v>0</v>
      </c>
    </row>
    <row r="188" spans="1:17" ht="25.5" customHeight="1">
      <c r="A188" s="707" t="s">
        <v>74</v>
      </c>
      <c r="B188" s="692">
        <v>0</v>
      </c>
      <c r="C188" s="695">
        <v>0</v>
      </c>
      <c r="D188" s="738">
        <v>0</v>
      </c>
      <c r="E188" s="695">
        <v>0</v>
      </c>
      <c r="F188" s="696">
        <v>0</v>
      </c>
      <c r="G188" s="695">
        <v>0</v>
      </c>
      <c r="H188" s="738">
        <v>0</v>
      </c>
      <c r="I188" s="695">
        <v>0</v>
      </c>
      <c r="J188" s="696">
        <v>0</v>
      </c>
      <c r="K188" s="695">
        <v>0</v>
      </c>
      <c r="L188" s="738">
        <v>0</v>
      </c>
      <c r="M188" s="695">
        <v>0</v>
      </c>
      <c r="N188" s="696">
        <v>0</v>
      </c>
      <c r="O188" s="695">
        <v>0</v>
      </c>
      <c r="P188" s="738">
        <v>0</v>
      </c>
      <c r="Q188" s="695">
        <v>0</v>
      </c>
    </row>
    <row r="189" spans="1:17" ht="25.5" customHeight="1">
      <c r="A189" s="707" t="s">
        <v>75</v>
      </c>
      <c r="B189" s="692">
        <v>0</v>
      </c>
      <c r="C189" s="695">
        <v>0</v>
      </c>
      <c r="D189" s="738">
        <v>0</v>
      </c>
      <c r="E189" s="695">
        <v>0</v>
      </c>
      <c r="F189" s="696">
        <v>0</v>
      </c>
      <c r="G189" s="695">
        <v>0</v>
      </c>
      <c r="H189" s="738">
        <v>0</v>
      </c>
      <c r="I189" s="695">
        <v>0</v>
      </c>
      <c r="J189" s="696">
        <v>0</v>
      </c>
      <c r="K189" s="695">
        <v>0</v>
      </c>
      <c r="L189" s="738">
        <v>0</v>
      </c>
      <c r="M189" s="695">
        <v>0</v>
      </c>
      <c r="N189" s="696">
        <v>0</v>
      </c>
      <c r="O189" s="695">
        <v>0</v>
      </c>
      <c r="P189" s="738">
        <v>0</v>
      </c>
      <c r="Q189" s="695">
        <v>0</v>
      </c>
    </row>
    <row r="190" spans="1:17" ht="25.5" customHeight="1">
      <c r="A190" s="707" t="s">
        <v>76</v>
      </c>
      <c r="B190" s="692">
        <v>0</v>
      </c>
      <c r="C190" s="695">
        <v>0</v>
      </c>
      <c r="D190" s="738">
        <v>0</v>
      </c>
      <c r="E190" s="695">
        <v>0</v>
      </c>
      <c r="F190" s="696">
        <v>0</v>
      </c>
      <c r="G190" s="695">
        <v>0</v>
      </c>
      <c r="H190" s="738">
        <v>0</v>
      </c>
      <c r="I190" s="695">
        <v>0</v>
      </c>
      <c r="J190" s="696">
        <v>0</v>
      </c>
      <c r="K190" s="695">
        <v>0</v>
      </c>
      <c r="L190" s="738">
        <v>0</v>
      </c>
      <c r="M190" s="695">
        <v>0</v>
      </c>
      <c r="N190" s="696">
        <v>0</v>
      </c>
      <c r="O190" s="695">
        <v>0</v>
      </c>
      <c r="P190" s="738">
        <v>0</v>
      </c>
      <c r="Q190" s="695">
        <v>0</v>
      </c>
    </row>
    <row r="191" spans="1:17" ht="25.5" customHeight="1">
      <c r="A191" s="707" t="s">
        <v>77</v>
      </c>
      <c r="B191" s="692">
        <v>0</v>
      </c>
      <c r="C191" s="695">
        <v>0</v>
      </c>
      <c r="D191" s="738">
        <v>0</v>
      </c>
      <c r="E191" s="695">
        <v>0</v>
      </c>
      <c r="F191" s="696">
        <v>0</v>
      </c>
      <c r="G191" s="695">
        <v>0</v>
      </c>
      <c r="H191" s="738">
        <v>0</v>
      </c>
      <c r="I191" s="695">
        <v>0</v>
      </c>
      <c r="J191" s="696">
        <v>0</v>
      </c>
      <c r="K191" s="695">
        <v>0</v>
      </c>
      <c r="L191" s="738">
        <v>0</v>
      </c>
      <c r="M191" s="695">
        <v>0</v>
      </c>
      <c r="N191" s="696">
        <v>0</v>
      </c>
      <c r="O191" s="695">
        <v>0</v>
      </c>
      <c r="P191" s="738">
        <v>0</v>
      </c>
      <c r="Q191" s="695">
        <v>0</v>
      </c>
    </row>
    <row r="192" spans="1:17" ht="25.5" customHeight="1">
      <c r="A192" s="707" t="s">
        <v>78</v>
      </c>
      <c r="B192" s="692">
        <v>0</v>
      </c>
      <c r="C192" s="695">
        <v>0</v>
      </c>
      <c r="D192" s="738">
        <v>0</v>
      </c>
      <c r="E192" s="695">
        <v>0</v>
      </c>
      <c r="F192" s="696">
        <v>0</v>
      </c>
      <c r="G192" s="695">
        <v>0</v>
      </c>
      <c r="H192" s="738">
        <v>0</v>
      </c>
      <c r="I192" s="695">
        <v>0</v>
      </c>
      <c r="J192" s="696">
        <v>0</v>
      </c>
      <c r="K192" s="695">
        <v>0</v>
      </c>
      <c r="L192" s="738">
        <v>0</v>
      </c>
      <c r="M192" s="695">
        <v>0</v>
      </c>
      <c r="N192" s="696">
        <v>22</v>
      </c>
      <c r="O192" s="695">
        <v>100</v>
      </c>
      <c r="P192" s="738">
        <v>0</v>
      </c>
      <c r="Q192" s="695">
        <v>0</v>
      </c>
    </row>
    <row r="193" spans="1:17" ht="25.5" customHeight="1">
      <c r="A193" s="707" t="s">
        <v>67</v>
      </c>
      <c r="B193" s="692">
        <v>0</v>
      </c>
      <c r="C193" s="695">
        <v>0</v>
      </c>
      <c r="D193" s="738">
        <v>0</v>
      </c>
      <c r="E193" s="695">
        <v>0</v>
      </c>
      <c r="F193" s="696">
        <v>0</v>
      </c>
      <c r="G193" s="695">
        <v>0</v>
      </c>
      <c r="H193" s="738">
        <v>0</v>
      </c>
      <c r="I193" s="695">
        <v>0</v>
      </c>
      <c r="J193" s="696">
        <v>0</v>
      </c>
      <c r="K193" s="695">
        <v>0</v>
      </c>
      <c r="L193" s="738">
        <v>0</v>
      </c>
      <c r="M193" s="695">
        <v>0</v>
      </c>
      <c r="N193" s="696">
        <v>0</v>
      </c>
      <c r="O193" s="695">
        <v>0</v>
      </c>
      <c r="P193" s="738">
        <v>0</v>
      </c>
      <c r="Q193" s="695">
        <v>0</v>
      </c>
    </row>
    <row r="194" spans="1:17" ht="25.5" customHeight="1">
      <c r="A194" s="707" t="s">
        <v>68</v>
      </c>
      <c r="B194" s="692">
        <v>0</v>
      </c>
      <c r="C194" s="695">
        <v>0</v>
      </c>
      <c r="D194" s="738">
        <v>0</v>
      </c>
      <c r="E194" s="695">
        <v>0</v>
      </c>
      <c r="F194" s="696">
        <v>0</v>
      </c>
      <c r="G194" s="695">
        <v>0</v>
      </c>
      <c r="H194" s="738">
        <v>0</v>
      </c>
      <c r="I194" s="695">
        <v>0</v>
      </c>
      <c r="J194" s="696">
        <v>0</v>
      </c>
      <c r="K194" s="695">
        <v>0</v>
      </c>
      <c r="L194" s="738">
        <v>0</v>
      </c>
      <c r="M194" s="695">
        <v>0</v>
      </c>
      <c r="N194" s="696">
        <v>0</v>
      </c>
      <c r="O194" s="695">
        <v>0</v>
      </c>
      <c r="P194" s="738">
        <v>0</v>
      </c>
      <c r="Q194" s="695">
        <v>0</v>
      </c>
    </row>
    <row r="195" spans="1:17" ht="25.5" customHeight="1">
      <c r="A195" s="707" t="s">
        <v>69</v>
      </c>
      <c r="B195" s="692">
        <v>0</v>
      </c>
      <c r="C195" s="695">
        <v>0</v>
      </c>
      <c r="D195" s="738">
        <v>0</v>
      </c>
      <c r="E195" s="695">
        <v>0</v>
      </c>
      <c r="F195" s="696">
        <v>0</v>
      </c>
      <c r="G195" s="695">
        <v>0</v>
      </c>
      <c r="H195" s="738">
        <v>0</v>
      </c>
      <c r="I195" s="695">
        <v>0</v>
      </c>
      <c r="J195" s="696">
        <v>0</v>
      </c>
      <c r="K195" s="695">
        <v>0</v>
      </c>
      <c r="L195" s="738">
        <v>0</v>
      </c>
      <c r="M195" s="695">
        <v>0</v>
      </c>
      <c r="N195" s="696">
        <v>0</v>
      </c>
      <c r="O195" s="695">
        <v>0</v>
      </c>
      <c r="P195" s="738">
        <v>0</v>
      </c>
      <c r="Q195" s="695">
        <v>0</v>
      </c>
    </row>
    <row r="196" spans="1:17" ht="25.5" customHeight="1">
      <c r="A196" s="707" t="s">
        <v>70</v>
      </c>
      <c r="B196" s="692">
        <v>0</v>
      </c>
      <c r="C196" s="695">
        <v>0</v>
      </c>
      <c r="D196" s="738">
        <v>0</v>
      </c>
      <c r="E196" s="695">
        <v>0</v>
      </c>
      <c r="F196" s="696">
        <v>0</v>
      </c>
      <c r="G196" s="695">
        <v>0</v>
      </c>
      <c r="H196" s="738">
        <v>0</v>
      </c>
      <c r="I196" s="695">
        <v>0</v>
      </c>
      <c r="J196" s="696">
        <v>0</v>
      </c>
      <c r="K196" s="695">
        <v>0</v>
      </c>
      <c r="L196" s="738">
        <v>0</v>
      </c>
      <c r="M196" s="695">
        <v>0</v>
      </c>
      <c r="N196" s="696">
        <v>0</v>
      </c>
      <c r="O196" s="695">
        <v>0</v>
      </c>
      <c r="P196" s="738">
        <v>0</v>
      </c>
      <c r="Q196" s="695">
        <v>0</v>
      </c>
    </row>
    <row r="197" spans="1:17" ht="25.5" customHeight="1">
      <c r="A197" s="707" t="s">
        <v>71</v>
      </c>
      <c r="B197" s="692">
        <v>0</v>
      </c>
      <c r="C197" s="695">
        <v>0</v>
      </c>
      <c r="D197" s="738">
        <v>0</v>
      </c>
      <c r="E197" s="695">
        <v>0</v>
      </c>
      <c r="F197" s="696">
        <v>0</v>
      </c>
      <c r="G197" s="695">
        <v>0</v>
      </c>
      <c r="H197" s="738">
        <v>0</v>
      </c>
      <c r="I197" s="695">
        <v>0</v>
      </c>
      <c r="J197" s="696">
        <v>0</v>
      </c>
      <c r="K197" s="695">
        <v>0</v>
      </c>
      <c r="L197" s="738">
        <v>0</v>
      </c>
      <c r="M197" s="695">
        <v>0</v>
      </c>
      <c r="N197" s="696">
        <v>0</v>
      </c>
      <c r="O197" s="695">
        <v>0</v>
      </c>
      <c r="P197" s="738">
        <v>0</v>
      </c>
      <c r="Q197" s="695">
        <v>0</v>
      </c>
    </row>
    <row r="198" spans="1:17" ht="25.5" customHeight="1">
      <c r="A198" s="707" t="s">
        <v>72</v>
      </c>
      <c r="B198" s="692">
        <v>0</v>
      </c>
      <c r="C198" s="695">
        <v>0</v>
      </c>
      <c r="D198" s="738">
        <v>0</v>
      </c>
      <c r="E198" s="695">
        <v>0</v>
      </c>
      <c r="F198" s="696">
        <v>0</v>
      </c>
      <c r="G198" s="695">
        <v>0</v>
      </c>
      <c r="H198" s="738">
        <v>0</v>
      </c>
      <c r="I198" s="695">
        <v>0</v>
      </c>
      <c r="J198" s="696">
        <v>0</v>
      </c>
      <c r="K198" s="695">
        <v>0</v>
      </c>
      <c r="L198" s="738">
        <v>0</v>
      </c>
      <c r="M198" s="695">
        <v>0</v>
      </c>
      <c r="N198" s="696">
        <v>0</v>
      </c>
      <c r="O198" s="695">
        <v>0</v>
      </c>
      <c r="P198" s="738">
        <v>0</v>
      </c>
      <c r="Q198" s="695">
        <v>0</v>
      </c>
    </row>
    <row r="199" spans="1:17" ht="25.5" customHeight="1">
      <c r="A199" s="707" t="s">
        <v>73</v>
      </c>
      <c r="B199" s="692">
        <v>0</v>
      </c>
      <c r="C199" s="695">
        <v>0</v>
      </c>
      <c r="D199" s="738">
        <v>0</v>
      </c>
      <c r="E199" s="695">
        <v>0</v>
      </c>
      <c r="F199" s="696">
        <v>0</v>
      </c>
      <c r="G199" s="695">
        <v>0</v>
      </c>
      <c r="H199" s="738">
        <v>0</v>
      </c>
      <c r="I199" s="695">
        <v>0</v>
      </c>
      <c r="J199" s="696">
        <v>0</v>
      </c>
      <c r="K199" s="695">
        <v>0</v>
      </c>
      <c r="L199" s="738">
        <v>0</v>
      </c>
      <c r="M199" s="695">
        <v>0</v>
      </c>
      <c r="N199" s="696">
        <v>0</v>
      </c>
      <c r="O199" s="695">
        <v>0</v>
      </c>
      <c r="P199" s="738">
        <v>0</v>
      </c>
      <c r="Q199" s="695">
        <v>0</v>
      </c>
    </row>
    <row r="200" spans="1:17" ht="25.5" customHeight="1">
      <c r="A200" s="707" t="s">
        <v>74</v>
      </c>
      <c r="B200" s="692">
        <v>0</v>
      </c>
      <c r="C200" s="695">
        <v>0</v>
      </c>
      <c r="D200" s="738">
        <v>0</v>
      </c>
      <c r="E200" s="695">
        <v>0</v>
      </c>
      <c r="F200" s="696">
        <v>0</v>
      </c>
      <c r="G200" s="695">
        <v>0</v>
      </c>
      <c r="H200" s="738">
        <v>0</v>
      </c>
      <c r="I200" s="695">
        <v>0</v>
      </c>
      <c r="J200" s="696">
        <v>0</v>
      </c>
      <c r="K200" s="695">
        <v>0</v>
      </c>
      <c r="L200" s="738">
        <v>0</v>
      </c>
      <c r="M200" s="695">
        <v>0</v>
      </c>
      <c r="N200" s="696">
        <v>0</v>
      </c>
      <c r="O200" s="695">
        <v>0</v>
      </c>
      <c r="P200" s="738">
        <v>0</v>
      </c>
      <c r="Q200" s="695">
        <v>0</v>
      </c>
    </row>
    <row r="201" spans="1:17" ht="25.5" customHeight="1">
      <c r="A201" s="707" t="s">
        <v>75</v>
      </c>
      <c r="B201" s="692">
        <v>0</v>
      </c>
      <c r="C201" s="695">
        <v>0</v>
      </c>
      <c r="D201" s="738">
        <v>0</v>
      </c>
      <c r="E201" s="695">
        <v>0</v>
      </c>
      <c r="F201" s="696">
        <v>0</v>
      </c>
      <c r="G201" s="695">
        <v>0</v>
      </c>
      <c r="H201" s="738">
        <v>0</v>
      </c>
      <c r="I201" s="695">
        <v>0</v>
      </c>
      <c r="J201" s="696">
        <v>0</v>
      </c>
      <c r="K201" s="695">
        <v>0</v>
      </c>
      <c r="L201" s="738">
        <v>0</v>
      </c>
      <c r="M201" s="695">
        <v>0</v>
      </c>
      <c r="N201" s="696">
        <v>0</v>
      </c>
      <c r="O201" s="695">
        <v>0</v>
      </c>
      <c r="P201" s="738">
        <v>0</v>
      </c>
      <c r="Q201" s="695">
        <v>0</v>
      </c>
    </row>
    <row r="202" spans="1:17" ht="25.5" customHeight="1">
      <c r="A202" s="707" t="s">
        <v>203</v>
      </c>
      <c r="B202" s="692">
        <v>0</v>
      </c>
      <c r="C202" s="695">
        <v>0</v>
      </c>
      <c r="D202" s="738">
        <v>0</v>
      </c>
      <c r="E202" s="695">
        <v>0</v>
      </c>
      <c r="F202" s="696">
        <v>0</v>
      </c>
      <c r="G202" s="695">
        <v>0</v>
      </c>
      <c r="H202" s="738">
        <v>0</v>
      </c>
      <c r="I202" s="695">
        <v>0</v>
      </c>
      <c r="J202" s="696">
        <v>0</v>
      </c>
      <c r="K202" s="695">
        <v>0</v>
      </c>
      <c r="L202" s="738">
        <v>0</v>
      </c>
      <c r="M202" s="695">
        <v>0</v>
      </c>
      <c r="N202" s="696">
        <v>0</v>
      </c>
      <c r="O202" s="695">
        <v>0</v>
      </c>
      <c r="P202" s="738">
        <v>0</v>
      </c>
      <c r="Q202" s="695">
        <v>0</v>
      </c>
    </row>
    <row r="203" spans="1:17" ht="25.5" customHeight="1">
      <c r="A203" s="707" t="s">
        <v>77</v>
      </c>
      <c r="B203" s="692">
        <v>0</v>
      </c>
      <c r="C203" s="695">
        <v>0</v>
      </c>
      <c r="D203" s="738">
        <v>0</v>
      </c>
      <c r="E203" s="695">
        <v>0</v>
      </c>
      <c r="F203" s="696">
        <v>0</v>
      </c>
      <c r="G203" s="695">
        <v>0</v>
      </c>
      <c r="H203" s="738">
        <v>0</v>
      </c>
      <c r="I203" s="695">
        <v>0</v>
      </c>
      <c r="J203" s="696">
        <v>0</v>
      </c>
      <c r="K203" s="695">
        <v>0</v>
      </c>
      <c r="L203" s="738">
        <v>0</v>
      </c>
      <c r="M203" s="695">
        <v>0</v>
      </c>
      <c r="N203" s="696">
        <v>0</v>
      </c>
      <c r="O203" s="695">
        <v>0</v>
      </c>
      <c r="P203" s="738">
        <v>0</v>
      </c>
      <c r="Q203" s="695">
        <v>0</v>
      </c>
    </row>
    <row r="204" spans="1:17" ht="25.5" customHeight="1" thickBot="1">
      <c r="A204" s="708" t="s">
        <v>78</v>
      </c>
      <c r="B204" s="709">
        <v>0</v>
      </c>
      <c r="C204" s="712">
        <v>0</v>
      </c>
      <c r="D204" s="740">
        <v>0</v>
      </c>
      <c r="E204" s="712">
        <v>0</v>
      </c>
      <c r="F204" s="713">
        <v>0</v>
      </c>
      <c r="G204" s="712">
        <v>0</v>
      </c>
      <c r="H204" s="740">
        <v>0</v>
      </c>
      <c r="I204" s="712">
        <v>0</v>
      </c>
      <c r="J204" s="713">
        <v>0</v>
      </c>
      <c r="K204" s="712">
        <v>0</v>
      </c>
      <c r="L204" s="740">
        <v>0</v>
      </c>
      <c r="M204" s="712">
        <v>0</v>
      </c>
      <c r="N204" s="713">
        <v>0</v>
      </c>
      <c r="O204" s="712">
        <v>0</v>
      </c>
      <c r="P204" s="740">
        <v>0</v>
      </c>
      <c r="Q204" s="712">
        <v>0</v>
      </c>
    </row>
    <row r="205" spans="1:13" ht="18.75" customHeight="1">
      <c r="A205" s="721" t="s">
        <v>528</v>
      </c>
      <c r="B205" s="722"/>
      <c r="C205" s="726"/>
      <c r="D205" s="741"/>
      <c r="E205" s="726"/>
      <c r="F205" s="741"/>
      <c r="G205" s="726"/>
      <c r="H205" s="741"/>
      <c r="I205" s="726"/>
      <c r="J205" s="741"/>
      <c r="K205" s="726"/>
      <c r="L205" s="741"/>
      <c r="M205" s="726"/>
    </row>
    <row r="206" spans="1:13" ht="18.75" customHeight="1">
      <c r="A206" s="721" t="s">
        <v>529</v>
      </c>
      <c r="B206" s="673"/>
      <c r="C206" s="726"/>
      <c r="D206" s="741"/>
      <c r="E206" s="726"/>
      <c r="F206" s="741"/>
      <c r="G206" s="726"/>
      <c r="H206" s="741"/>
      <c r="I206" s="726"/>
      <c r="J206" s="741"/>
      <c r="K206" s="726"/>
      <c r="L206" s="741"/>
      <c r="M206" s="726"/>
    </row>
    <row r="207" spans="1:13" ht="18.75" customHeight="1">
      <c r="A207" s="721" t="s">
        <v>532</v>
      </c>
      <c r="B207" s="722"/>
      <c r="C207" s="726"/>
      <c r="D207" s="741"/>
      <c r="E207" s="726"/>
      <c r="F207" s="741"/>
      <c r="G207" s="726"/>
      <c r="H207" s="741"/>
      <c r="I207" s="726"/>
      <c r="J207" s="741"/>
      <c r="K207" s="726"/>
      <c r="L207" s="741"/>
      <c r="M207" s="726"/>
    </row>
    <row r="208" spans="1:13" ht="18.75" customHeight="1">
      <c r="A208" s="742" t="s">
        <v>183</v>
      </c>
      <c r="B208" s="741"/>
      <c r="C208" s="726"/>
      <c r="D208" s="741"/>
      <c r="E208" s="726"/>
      <c r="F208" s="741"/>
      <c r="G208" s="726"/>
      <c r="H208" s="741"/>
      <c r="I208" s="726"/>
      <c r="J208" s="741"/>
      <c r="K208" s="726"/>
      <c r="L208" s="741"/>
      <c r="M208" s="726"/>
    </row>
    <row r="209" spans="1:13" ht="18.75" customHeight="1">
      <c r="A209" s="742" t="s">
        <v>183</v>
      </c>
      <c r="B209" s="741"/>
      <c r="C209" s="726"/>
      <c r="D209" s="741"/>
      <c r="E209" s="726"/>
      <c r="F209" s="741"/>
      <c r="G209" s="726"/>
      <c r="H209" s="741"/>
      <c r="I209" s="726"/>
      <c r="J209" s="741"/>
      <c r="K209" s="726"/>
      <c r="L209" s="741"/>
      <c r="M209" s="726"/>
    </row>
    <row r="210" spans="1:17" ht="28.5" customHeight="1">
      <c r="A210" s="1467" t="s">
        <v>515</v>
      </c>
      <c r="B210" s="1467"/>
      <c r="C210" s="1467"/>
      <c r="D210" s="1467"/>
      <c r="E210" s="1467"/>
      <c r="F210" s="1467"/>
      <c r="G210" s="1467"/>
      <c r="H210" s="1467"/>
      <c r="I210" s="1467"/>
      <c r="J210" s="1467"/>
      <c r="K210" s="1467"/>
      <c r="L210" s="1467"/>
      <c r="M210" s="1467"/>
      <c r="N210" s="1467"/>
      <c r="O210" s="1467"/>
      <c r="P210" s="1467"/>
      <c r="Q210" s="1467"/>
    </row>
    <row r="211" spans="1:17" ht="28.5" customHeight="1">
      <c r="A211" s="1468" t="s">
        <v>533</v>
      </c>
      <c r="B211" s="1468"/>
      <c r="C211" s="1468"/>
      <c r="D211" s="1468"/>
      <c r="E211" s="1468"/>
      <c r="F211" s="1468"/>
      <c r="G211" s="1468"/>
      <c r="H211" s="1468"/>
      <c r="I211" s="1468"/>
      <c r="J211" s="1468"/>
      <c r="K211" s="1468"/>
      <c r="L211" s="1468"/>
      <c r="M211" s="1468"/>
      <c r="N211" s="1468"/>
      <c r="O211" s="1468"/>
      <c r="P211" s="1468"/>
      <c r="Q211" s="1468"/>
    </row>
    <row r="212" spans="1:13" ht="18.75" customHeight="1">
      <c r="A212" s="142"/>
      <c r="B212" s="672"/>
      <c r="C212" s="142"/>
      <c r="D212" s="672"/>
      <c r="E212" s="142"/>
      <c r="F212" s="672"/>
      <c r="G212" s="142"/>
      <c r="H212" s="672"/>
      <c r="I212" s="142"/>
      <c r="J212" s="672"/>
      <c r="K212" s="142"/>
      <c r="L212" s="672"/>
      <c r="M212" s="142"/>
    </row>
    <row r="213" spans="1:13" ht="18.75" customHeight="1">
      <c r="A213" s="142"/>
      <c r="B213" s="672"/>
      <c r="C213" s="142"/>
      <c r="D213" s="672"/>
      <c r="E213" s="142"/>
      <c r="F213" s="672"/>
      <c r="G213" s="142"/>
      <c r="H213" s="672"/>
      <c r="I213" s="142"/>
      <c r="J213" s="672"/>
      <c r="K213" s="142"/>
      <c r="L213" s="672"/>
      <c r="M213" s="142"/>
    </row>
    <row r="214" spans="1:13" ht="18.75" customHeight="1" thickBot="1">
      <c r="A214" s="673" t="s">
        <v>166</v>
      </c>
      <c r="B214" s="744"/>
      <c r="C214" s="2"/>
      <c r="D214" s="744"/>
      <c r="E214" s="2"/>
      <c r="F214" s="744"/>
      <c r="G214" s="2"/>
      <c r="H214" s="744"/>
      <c r="I214" s="2"/>
      <c r="J214" s="744"/>
      <c r="K214" s="2"/>
      <c r="L214" s="744"/>
      <c r="M214" s="2"/>
    </row>
    <row r="215" spans="1:17" ht="18.75" customHeight="1">
      <c r="A215" s="676"/>
      <c r="B215" s="1469" t="s">
        <v>517</v>
      </c>
      <c r="C215" s="1470"/>
      <c r="D215" s="1470"/>
      <c r="E215" s="1471"/>
      <c r="F215" s="1472" t="s">
        <v>518</v>
      </c>
      <c r="G215" s="1473"/>
      <c r="H215" s="1473"/>
      <c r="I215" s="1474"/>
      <c r="J215" s="1472" t="s">
        <v>519</v>
      </c>
      <c r="K215" s="1473"/>
      <c r="L215" s="1473"/>
      <c r="M215" s="1474"/>
      <c r="N215" s="1470" t="s">
        <v>520</v>
      </c>
      <c r="O215" s="1470"/>
      <c r="P215" s="1470"/>
      <c r="Q215" s="1471"/>
    </row>
    <row r="216" spans="1:17" ht="18.75" customHeight="1" thickBot="1">
      <c r="A216" s="677"/>
      <c r="B216" s="1476" t="s">
        <v>521</v>
      </c>
      <c r="C216" s="1465"/>
      <c r="D216" s="1464" t="s">
        <v>522</v>
      </c>
      <c r="E216" s="1466"/>
      <c r="F216" s="1477" t="s">
        <v>521</v>
      </c>
      <c r="G216" s="1478"/>
      <c r="H216" s="1478" t="s">
        <v>522</v>
      </c>
      <c r="I216" s="1479"/>
      <c r="J216" s="1477" t="s">
        <v>521</v>
      </c>
      <c r="K216" s="1478"/>
      <c r="L216" s="1478" t="s">
        <v>522</v>
      </c>
      <c r="M216" s="1479"/>
      <c r="N216" s="1464" t="s">
        <v>521</v>
      </c>
      <c r="O216" s="1465"/>
      <c r="P216" s="1464" t="s">
        <v>522</v>
      </c>
      <c r="Q216" s="1466"/>
    </row>
    <row r="217" spans="1:17" ht="18.75" customHeight="1" thickTop="1">
      <c r="A217" s="678"/>
      <c r="B217" s="679" t="s">
        <v>97</v>
      </c>
      <c r="C217" s="680" t="s">
        <v>523</v>
      </c>
      <c r="D217" s="681" t="s">
        <v>97</v>
      </c>
      <c r="E217" s="682" t="s">
        <v>523</v>
      </c>
      <c r="F217" s="683" t="s">
        <v>97</v>
      </c>
      <c r="G217" s="680" t="s">
        <v>523</v>
      </c>
      <c r="H217" s="681" t="s">
        <v>97</v>
      </c>
      <c r="I217" s="682" t="s">
        <v>523</v>
      </c>
      <c r="J217" s="683" t="s">
        <v>97</v>
      </c>
      <c r="K217" s="680" t="s">
        <v>523</v>
      </c>
      <c r="L217" s="681" t="s">
        <v>97</v>
      </c>
      <c r="M217" s="682" t="s">
        <v>523</v>
      </c>
      <c r="N217" s="684" t="s">
        <v>97</v>
      </c>
      <c r="O217" s="680" t="s">
        <v>523</v>
      </c>
      <c r="P217" s="681" t="s">
        <v>97</v>
      </c>
      <c r="Q217" s="682" t="s">
        <v>523</v>
      </c>
    </row>
    <row r="218" spans="1:17" ht="18.75" customHeight="1">
      <c r="A218" s="685"/>
      <c r="B218" s="686"/>
      <c r="C218" s="687"/>
      <c r="D218" s="688"/>
      <c r="E218" s="689"/>
      <c r="F218" s="690"/>
      <c r="G218" s="687"/>
      <c r="H218" s="688"/>
      <c r="I218" s="689"/>
      <c r="J218" s="690"/>
      <c r="K218" s="687"/>
      <c r="L218" s="688"/>
      <c r="M218" s="689"/>
      <c r="N218" s="674"/>
      <c r="O218" s="687"/>
      <c r="P218" s="688"/>
      <c r="Q218" s="689"/>
    </row>
    <row r="219" spans="1:17" ht="18.75" customHeight="1">
      <c r="A219" s="691" t="s">
        <v>62</v>
      </c>
      <c r="B219" s="692">
        <v>532478</v>
      </c>
      <c r="C219" s="693">
        <v>65.27</v>
      </c>
      <c r="D219" s="694">
        <v>480969</v>
      </c>
      <c r="E219" s="695">
        <v>67.62</v>
      </c>
      <c r="F219" s="696">
        <v>136474</v>
      </c>
      <c r="G219" s="697">
        <v>16.73</v>
      </c>
      <c r="H219" s="698">
        <v>101414</v>
      </c>
      <c r="I219" s="695">
        <v>14.26</v>
      </c>
      <c r="J219" s="696">
        <v>123204</v>
      </c>
      <c r="K219" s="697">
        <v>15.1</v>
      </c>
      <c r="L219" s="698">
        <v>2706</v>
      </c>
      <c r="M219" s="695">
        <v>0.38</v>
      </c>
      <c r="N219" s="696">
        <v>762</v>
      </c>
      <c r="O219" s="697">
        <v>0.09</v>
      </c>
      <c r="P219" s="698">
        <v>184</v>
      </c>
      <c r="Q219" s="695">
        <v>0.03</v>
      </c>
    </row>
    <row r="220" spans="1:17" ht="18.75" customHeight="1">
      <c r="A220" s="691" t="s">
        <v>63</v>
      </c>
      <c r="B220" s="692">
        <v>362732</v>
      </c>
      <c r="C220" s="693">
        <v>53.71</v>
      </c>
      <c r="D220" s="694">
        <v>351627</v>
      </c>
      <c r="E220" s="695">
        <v>60.86</v>
      </c>
      <c r="F220" s="696">
        <v>155095</v>
      </c>
      <c r="G220" s="697">
        <v>22.97</v>
      </c>
      <c r="H220" s="698">
        <v>131289</v>
      </c>
      <c r="I220" s="695">
        <v>22.72</v>
      </c>
      <c r="J220" s="696">
        <v>117832</v>
      </c>
      <c r="K220" s="697">
        <v>17.45</v>
      </c>
      <c r="L220" s="698">
        <v>16384</v>
      </c>
      <c r="M220" s="695">
        <v>2.84</v>
      </c>
      <c r="N220" s="696">
        <v>775</v>
      </c>
      <c r="O220" s="697">
        <v>0.11</v>
      </c>
      <c r="P220" s="698">
        <v>5655</v>
      </c>
      <c r="Q220" s="695">
        <v>0.98</v>
      </c>
    </row>
    <row r="221" spans="1:17" ht="18.75" customHeight="1">
      <c r="A221" s="691" t="s">
        <v>64</v>
      </c>
      <c r="B221" s="692">
        <v>653993</v>
      </c>
      <c r="C221" s="693">
        <v>66.45</v>
      </c>
      <c r="D221" s="694">
        <v>428924</v>
      </c>
      <c r="E221" s="695">
        <v>61.27</v>
      </c>
      <c r="F221" s="696">
        <v>174713</v>
      </c>
      <c r="G221" s="697">
        <v>17.75</v>
      </c>
      <c r="H221" s="698">
        <v>160850</v>
      </c>
      <c r="I221" s="695">
        <v>22.98</v>
      </c>
      <c r="J221" s="696">
        <v>119552</v>
      </c>
      <c r="K221" s="697">
        <v>12.15</v>
      </c>
      <c r="L221" s="698">
        <v>15103</v>
      </c>
      <c r="M221" s="695">
        <v>2.16</v>
      </c>
      <c r="N221" s="696">
        <v>2428</v>
      </c>
      <c r="O221" s="697">
        <v>0.25</v>
      </c>
      <c r="P221" s="698">
        <v>7556</v>
      </c>
      <c r="Q221" s="695">
        <v>1.08</v>
      </c>
    </row>
    <row r="222" spans="1:17" ht="18.75" customHeight="1">
      <c r="A222" s="691" t="s">
        <v>65</v>
      </c>
      <c r="B222" s="692">
        <v>603428</v>
      </c>
      <c r="C222" s="693">
        <v>62.67</v>
      </c>
      <c r="D222" s="694">
        <v>383313</v>
      </c>
      <c r="E222" s="695">
        <v>59.48</v>
      </c>
      <c r="F222" s="696">
        <v>208075</v>
      </c>
      <c r="G222" s="697">
        <v>21.61</v>
      </c>
      <c r="H222" s="698">
        <v>168461</v>
      </c>
      <c r="I222" s="695">
        <v>26.14</v>
      </c>
      <c r="J222" s="696">
        <v>114957</v>
      </c>
      <c r="K222" s="697">
        <v>11.94</v>
      </c>
      <c r="L222" s="698">
        <v>11582</v>
      </c>
      <c r="M222" s="695">
        <v>1.8</v>
      </c>
      <c r="N222" s="696">
        <v>3089</v>
      </c>
      <c r="O222" s="697">
        <v>0.32</v>
      </c>
      <c r="P222" s="698">
        <v>1682</v>
      </c>
      <c r="Q222" s="695">
        <v>0.26</v>
      </c>
    </row>
    <row r="223" spans="1:17" ht="18.75" customHeight="1">
      <c r="A223" s="691" t="s">
        <v>840</v>
      </c>
      <c r="B223" s="692">
        <v>632488</v>
      </c>
      <c r="C223" s="693">
        <v>64.39</v>
      </c>
      <c r="D223" s="694">
        <v>413158</v>
      </c>
      <c r="E223" s="695">
        <v>60.44</v>
      </c>
      <c r="F223" s="696">
        <v>196418</v>
      </c>
      <c r="G223" s="697">
        <v>20</v>
      </c>
      <c r="H223" s="698">
        <v>169006</v>
      </c>
      <c r="I223" s="695">
        <v>24.72</v>
      </c>
      <c r="J223" s="696">
        <v>103017</v>
      </c>
      <c r="K223" s="697">
        <v>10.49</v>
      </c>
      <c r="L223" s="698">
        <v>14545</v>
      </c>
      <c r="M223" s="695">
        <v>2.13</v>
      </c>
      <c r="N223" s="696">
        <v>9155</v>
      </c>
      <c r="O223" s="697">
        <v>0.93</v>
      </c>
      <c r="P223" s="698">
        <v>6363</v>
      </c>
      <c r="Q223" s="695">
        <v>0.93</v>
      </c>
    </row>
    <row r="224" spans="1:17" ht="18.75" customHeight="1">
      <c r="A224" s="699"/>
      <c r="B224" s="700"/>
      <c r="C224" s="701"/>
      <c r="D224" s="702"/>
      <c r="E224" s="703"/>
      <c r="F224" s="704"/>
      <c r="G224" s="705"/>
      <c r="H224" s="706"/>
      <c r="I224" s="703"/>
      <c r="J224" s="704"/>
      <c r="K224" s="705"/>
      <c r="L224" s="706"/>
      <c r="M224" s="703"/>
      <c r="N224" s="704"/>
      <c r="O224" s="705"/>
      <c r="P224" s="706"/>
      <c r="Q224" s="703"/>
    </row>
    <row r="225" spans="1:17" ht="18.75" customHeight="1">
      <c r="A225" s="707" t="s">
        <v>66</v>
      </c>
      <c r="B225" s="692">
        <v>885121</v>
      </c>
      <c r="C225" s="693">
        <v>62.94</v>
      </c>
      <c r="D225" s="694">
        <v>600553</v>
      </c>
      <c r="E225" s="695">
        <v>60.88</v>
      </c>
      <c r="F225" s="696">
        <v>344678</v>
      </c>
      <c r="G225" s="697">
        <v>24.51</v>
      </c>
      <c r="H225" s="698">
        <v>194676</v>
      </c>
      <c r="I225" s="695">
        <v>19.74</v>
      </c>
      <c r="J225" s="696">
        <v>145681</v>
      </c>
      <c r="K225" s="697">
        <v>10.36</v>
      </c>
      <c r="L225" s="698">
        <v>23327</v>
      </c>
      <c r="M225" s="695">
        <v>2.36</v>
      </c>
      <c r="N225" s="696">
        <v>818</v>
      </c>
      <c r="O225" s="697">
        <v>0.06</v>
      </c>
      <c r="P225" s="698">
        <v>2863</v>
      </c>
      <c r="Q225" s="695">
        <v>0.29</v>
      </c>
    </row>
    <row r="226" spans="1:17" ht="18.75" customHeight="1">
      <c r="A226" s="707" t="s">
        <v>67</v>
      </c>
      <c r="B226" s="692">
        <v>532896</v>
      </c>
      <c r="C226" s="693">
        <v>58.32</v>
      </c>
      <c r="D226" s="694">
        <v>356689</v>
      </c>
      <c r="E226" s="695">
        <v>57.03</v>
      </c>
      <c r="F226" s="696">
        <v>215605</v>
      </c>
      <c r="G226" s="697">
        <v>23.6</v>
      </c>
      <c r="H226" s="698">
        <v>170903</v>
      </c>
      <c r="I226" s="695">
        <v>27.32</v>
      </c>
      <c r="J226" s="696">
        <v>132745</v>
      </c>
      <c r="K226" s="697">
        <v>14.53</v>
      </c>
      <c r="L226" s="698">
        <v>14700</v>
      </c>
      <c r="M226" s="695">
        <v>2.35</v>
      </c>
      <c r="N226" s="696">
        <v>1600</v>
      </c>
      <c r="O226" s="697">
        <v>0.18</v>
      </c>
      <c r="P226" s="698">
        <v>158</v>
      </c>
      <c r="Q226" s="695">
        <v>0.03</v>
      </c>
    </row>
    <row r="227" spans="1:17" ht="18.75" customHeight="1">
      <c r="A227" s="707" t="s">
        <v>68</v>
      </c>
      <c r="B227" s="692">
        <v>525781</v>
      </c>
      <c r="C227" s="693">
        <v>60.92</v>
      </c>
      <c r="D227" s="694">
        <v>359192</v>
      </c>
      <c r="E227" s="695">
        <v>62.12</v>
      </c>
      <c r="F227" s="696">
        <v>199821</v>
      </c>
      <c r="G227" s="697">
        <v>23.15</v>
      </c>
      <c r="H227" s="698">
        <v>136684</v>
      </c>
      <c r="I227" s="695">
        <v>23.64</v>
      </c>
      <c r="J227" s="696">
        <v>112947</v>
      </c>
      <c r="K227" s="697">
        <v>13.09</v>
      </c>
      <c r="L227" s="698">
        <v>3539</v>
      </c>
      <c r="M227" s="695">
        <v>0.61</v>
      </c>
      <c r="N227" s="696">
        <v>631</v>
      </c>
      <c r="O227" s="697">
        <v>0.07</v>
      </c>
      <c r="P227" s="698">
        <v>0</v>
      </c>
      <c r="Q227" s="695">
        <v>0</v>
      </c>
    </row>
    <row r="228" spans="1:17" ht="18.75" customHeight="1">
      <c r="A228" s="707" t="s">
        <v>69</v>
      </c>
      <c r="B228" s="692">
        <v>572588</v>
      </c>
      <c r="C228" s="693">
        <v>56.59</v>
      </c>
      <c r="D228" s="694">
        <v>414065</v>
      </c>
      <c r="E228" s="695">
        <v>62.49</v>
      </c>
      <c r="F228" s="696">
        <v>281445</v>
      </c>
      <c r="G228" s="697">
        <v>27.82</v>
      </c>
      <c r="H228" s="698">
        <v>171808</v>
      </c>
      <c r="I228" s="695">
        <v>25.93</v>
      </c>
      <c r="J228" s="696">
        <v>120559</v>
      </c>
      <c r="K228" s="697">
        <v>11.92</v>
      </c>
      <c r="L228" s="698">
        <v>9015</v>
      </c>
      <c r="M228" s="695">
        <v>1.36</v>
      </c>
      <c r="N228" s="696">
        <v>3454</v>
      </c>
      <c r="O228" s="697">
        <v>0.34</v>
      </c>
      <c r="P228" s="698">
        <v>954</v>
      </c>
      <c r="Q228" s="695">
        <v>0.14</v>
      </c>
    </row>
    <row r="229" spans="1:17" ht="18.75" customHeight="1">
      <c r="A229" s="707" t="s">
        <v>70</v>
      </c>
      <c r="B229" s="692">
        <v>600551</v>
      </c>
      <c r="C229" s="693">
        <v>61.91</v>
      </c>
      <c r="D229" s="694">
        <v>428869</v>
      </c>
      <c r="E229" s="695">
        <v>68.48</v>
      </c>
      <c r="F229" s="696">
        <v>223980</v>
      </c>
      <c r="G229" s="697">
        <v>23.09</v>
      </c>
      <c r="H229" s="698">
        <v>127341</v>
      </c>
      <c r="I229" s="695">
        <v>20.33</v>
      </c>
      <c r="J229" s="696">
        <v>111675</v>
      </c>
      <c r="K229" s="697">
        <v>11.51</v>
      </c>
      <c r="L229" s="698">
        <v>583</v>
      </c>
      <c r="M229" s="695">
        <v>0.09</v>
      </c>
      <c r="N229" s="696">
        <v>1750</v>
      </c>
      <c r="O229" s="697">
        <v>0.18</v>
      </c>
      <c r="P229" s="698">
        <v>600</v>
      </c>
      <c r="Q229" s="695">
        <v>0.1</v>
      </c>
    </row>
    <row r="230" spans="1:17" ht="18.75" customHeight="1">
      <c r="A230" s="707" t="s">
        <v>71</v>
      </c>
      <c r="B230" s="692">
        <v>523071</v>
      </c>
      <c r="C230" s="693">
        <v>62.42</v>
      </c>
      <c r="D230" s="694">
        <v>306350</v>
      </c>
      <c r="E230" s="695">
        <v>59.97</v>
      </c>
      <c r="F230" s="696">
        <v>183309</v>
      </c>
      <c r="G230" s="697">
        <v>21.87</v>
      </c>
      <c r="H230" s="698">
        <v>144749</v>
      </c>
      <c r="I230" s="695">
        <v>28.34</v>
      </c>
      <c r="J230" s="696">
        <v>106022</v>
      </c>
      <c r="K230" s="697">
        <v>12.65</v>
      </c>
      <c r="L230" s="698">
        <v>1970</v>
      </c>
      <c r="M230" s="695">
        <v>0.39</v>
      </c>
      <c r="N230" s="696">
        <v>1636</v>
      </c>
      <c r="O230" s="697">
        <v>0.2</v>
      </c>
      <c r="P230" s="698">
        <v>0</v>
      </c>
      <c r="Q230" s="695">
        <v>0</v>
      </c>
    </row>
    <row r="231" spans="1:17" ht="18.75" customHeight="1">
      <c r="A231" s="707" t="s">
        <v>72</v>
      </c>
      <c r="B231" s="692">
        <v>584944</v>
      </c>
      <c r="C231" s="693">
        <v>60.47</v>
      </c>
      <c r="D231" s="694">
        <v>448057</v>
      </c>
      <c r="E231" s="695">
        <v>65.93</v>
      </c>
      <c r="F231" s="696">
        <v>181710</v>
      </c>
      <c r="G231" s="697">
        <v>18.78</v>
      </c>
      <c r="H231" s="698">
        <v>139404</v>
      </c>
      <c r="I231" s="695">
        <v>20.51</v>
      </c>
      <c r="J231" s="696">
        <v>138210</v>
      </c>
      <c r="K231" s="697">
        <v>14.29</v>
      </c>
      <c r="L231" s="698">
        <v>11525</v>
      </c>
      <c r="M231" s="695">
        <v>1.7</v>
      </c>
      <c r="N231" s="696">
        <v>9950</v>
      </c>
      <c r="O231" s="697">
        <v>1.03</v>
      </c>
      <c r="P231" s="698">
        <v>1800</v>
      </c>
      <c r="Q231" s="695">
        <v>0.26</v>
      </c>
    </row>
    <row r="232" spans="1:17" ht="18.75" customHeight="1">
      <c r="A232" s="707" t="s">
        <v>73</v>
      </c>
      <c r="B232" s="692">
        <v>671831</v>
      </c>
      <c r="C232" s="693">
        <v>63.54</v>
      </c>
      <c r="D232" s="694">
        <v>346871</v>
      </c>
      <c r="E232" s="695">
        <v>53.81</v>
      </c>
      <c r="F232" s="696">
        <v>245850</v>
      </c>
      <c r="G232" s="697">
        <v>23.25</v>
      </c>
      <c r="H232" s="698">
        <v>209832</v>
      </c>
      <c r="I232" s="695">
        <v>32.55</v>
      </c>
      <c r="J232" s="696">
        <v>103540</v>
      </c>
      <c r="K232" s="697">
        <v>9.79</v>
      </c>
      <c r="L232" s="698">
        <v>400</v>
      </c>
      <c r="M232" s="695">
        <v>0.06</v>
      </c>
      <c r="N232" s="696">
        <v>2450</v>
      </c>
      <c r="O232" s="697">
        <v>0.23</v>
      </c>
      <c r="P232" s="698">
        <v>2375</v>
      </c>
      <c r="Q232" s="695">
        <v>0.37</v>
      </c>
    </row>
    <row r="233" spans="1:17" ht="18.75" customHeight="1">
      <c r="A233" s="707" t="s">
        <v>74</v>
      </c>
      <c r="B233" s="692">
        <v>569552</v>
      </c>
      <c r="C233" s="693">
        <v>62.96</v>
      </c>
      <c r="D233" s="694">
        <v>364488</v>
      </c>
      <c r="E233" s="695">
        <v>59.58</v>
      </c>
      <c r="F233" s="696">
        <v>203890</v>
      </c>
      <c r="G233" s="697">
        <v>22.54</v>
      </c>
      <c r="H233" s="698">
        <v>130457</v>
      </c>
      <c r="I233" s="695">
        <v>21.32</v>
      </c>
      <c r="J233" s="696">
        <v>96325</v>
      </c>
      <c r="K233" s="697">
        <v>10.65</v>
      </c>
      <c r="L233" s="698">
        <v>31800</v>
      </c>
      <c r="M233" s="695">
        <v>5.2</v>
      </c>
      <c r="N233" s="696">
        <v>3900</v>
      </c>
      <c r="O233" s="697">
        <v>0.43</v>
      </c>
      <c r="P233" s="698">
        <v>1900</v>
      </c>
      <c r="Q233" s="695">
        <v>0.31</v>
      </c>
    </row>
    <row r="234" spans="1:17" ht="18.75" customHeight="1">
      <c r="A234" s="707" t="s">
        <v>75</v>
      </c>
      <c r="B234" s="692">
        <v>687047</v>
      </c>
      <c r="C234" s="693">
        <v>66.69</v>
      </c>
      <c r="D234" s="694">
        <v>451270</v>
      </c>
      <c r="E234" s="695">
        <v>62.46</v>
      </c>
      <c r="F234" s="696">
        <v>189827</v>
      </c>
      <c r="G234" s="697">
        <v>18.43</v>
      </c>
      <c r="H234" s="698">
        <v>193209</v>
      </c>
      <c r="I234" s="695">
        <v>26.74</v>
      </c>
      <c r="J234" s="696">
        <v>117499</v>
      </c>
      <c r="K234" s="697">
        <v>11.41</v>
      </c>
      <c r="L234" s="698">
        <v>12500</v>
      </c>
      <c r="M234" s="695">
        <v>1.73</v>
      </c>
      <c r="N234" s="696">
        <v>1409</v>
      </c>
      <c r="O234" s="697">
        <v>0.14</v>
      </c>
      <c r="P234" s="698">
        <v>454</v>
      </c>
      <c r="Q234" s="695">
        <v>0.06</v>
      </c>
    </row>
    <row r="235" spans="1:17" ht="18.75" customHeight="1">
      <c r="A235" s="707" t="s">
        <v>76</v>
      </c>
      <c r="B235" s="692">
        <v>726827</v>
      </c>
      <c r="C235" s="693">
        <v>66.04</v>
      </c>
      <c r="D235" s="694">
        <v>340656</v>
      </c>
      <c r="E235" s="695">
        <v>47.1</v>
      </c>
      <c r="F235" s="696">
        <v>213073</v>
      </c>
      <c r="G235" s="697">
        <v>19.36</v>
      </c>
      <c r="H235" s="698">
        <v>242364</v>
      </c>
      <c r="I235" s="695">
        <v>33.51</v>
      </c>
      <c r="J235" s="696">
        <v>115168</v>
      </c>
      <c r="K235" s="697">
        <v>10.46</v>
      </c>
      <c r="L235" s="698">
        <v>39105</v>
      </c>
      <c r="M235" s="695">
        <v>5.41</v>
      </c>
      <c r="N235" s="696">
        <v>6631</v>
      </c>
      <c r="O235" s="697">
        <v>0.6</v>
      </c>
      <c r="P235" s="698">
        <v>1578</v>
      </c>
      <c r="Q235" s="695">
        <v>0.22</v>
      </c>
    </row>
    <row r="236" spans="1:17" ht="18.75" customHeight="1">
      <c r="A236" s="707" t="s">
        <v>77</v>
      </c>
      <c r="B236" s="692">
        <v>647318</v>
      </c>
      <c r="C236" s="693">
        <v>66.01</v>
      </c>
      <c r="D236" s="694">
        <v>405181</v>
      </c>
      <c r="E236" s="695">
        <v>61.18</v>
      </c>
      <c r="F236" s="696">
        <v>180426</v>
      </c>
      <c r="G236" s="697">
        <v>18.4</v>
      </c>
      <c r="H236" s="698">
        <v>157384</v>
      </c>
      <c r="I236" s="695">
        <v>23.77</v>
      </c>
      <c r="J236" s="696">
        <v>116342</v>
      </c>
      <c r="K236" s="697">
        <v>11.86</v>
      </c>
      <c r="L236" s="698">
        <v>6315</v>
      </c>
      <c r="M236" s="695">
        <v>0.95</v>
      </c>
      <c r="N236" s="696">
        <v>1421</v>
      </c>
      <c r="O236" s="697">
        <v>0.14</v>
      </c>
      <c r="P236" s="698">
        <v>52</v>
      </c>
      <c r="Q236" s="695">
        <v>0.01</v>
      </c>
    </row>
    <row r="237" spans="1:17" ht="18.75" customHeight="1">
      <c r="A237" s="707" t="s">
        <v>78</v>
      </c>
      <c r="B237" s="692">
        <v>605737</v>
      </c>
      <c r="C237" s="693">
        <v>65.53</v>
      </c>
      <c r="D237" s="694">
        <v>374528</v>
      </c>
      <c r="E237" s="695">
        <v>54.57</v>
      </c>
      <c r="F237" s="696">
        <v>176536</v>
      </c>
      <c r="G237" s="697">
        <v>19.1</v>
      </c>
      <c r="H237" s="698">
        <v>195778</v>
      </c>
      <c r="I237" s="695">
        <v>28.52</v>
      </c>
      <c r="J237" s="696">
        <v>109100</v>
      </c>
      <c r="K237" s="697">
        <v>11.8</v>
      </c>
      <c r="L237" s="698">
        <v>9577</v>
      </c>
      <c r="M237" s="695">
        <v>1.4</v>
      </c>
      <c r="N237" s="696">
        <v>2545</v>
      </c>
      <c r="O237" s="697">
        <v>0.28</v>
      </c>
      <c r="P237" s="698">
        <v>9708</v>
      </c>
      <c r="Q237" s="695">
        <v>1.41</v>
      </c>
    </row>
    <row r="238" spans="1:17" ht="18.75" customHeight="1">
      <c r="A238" s="707" t="s">
        <v>67</v>
      </c>
      <c r="B238" s="692">
        <v>690375</v>
      </c>
      <c r="C238" s="693">
        <v>66.58</v>
      </c>
      <c r="D238" s="694">
        <v>345653</v>
      </c>
      <c r="E238" s="695">
        <v>55.16</v>
      </c>
      <c r="F238" s="696">
        <v>205995</v>
      </c>
      <c r="G238" s="697">
        <v>19.87</v>
      </c>
      <c r="H238" s="698">
        <v>185823</v>
      </c>
      <c r="I238" s="695">
        <v>29.66</v>
      </c>
      <c r="J238" s="696">
        <v>95055</v>
      </c>
      <c r="K238" s="697">
        <v>9.17</v>
      </c>
      <c r="L238" s="698">
        <v>5600</v>
      </c>
      <c r="M238" s="695">
        <v>0.89</v>
      </c>
      <c r="N238" s="696">
        <v>5850</v>
      </c>
      <c r="O238" s="697">
        <v>0.56</v>
      </c>
      <c r="P238" s="698">
        <v>0</v>
      </c>
      <c r="Q238" s="695">
        <v>0</v>
      </c>
    </row>
    <row r="239" spans="1:17" ht="18.75" customHeight="1">
      <c r="A239" s="707" t="s">
        <v>68</v>
      </c>
      <c r="B239" s="692">
        <v>643916</v>
      </c>
      <c r="C239" s="693">
        <v>64.89</v>
      </c>
      <c r="D239" s="694">
        <v>288053</v>
      </c>
      <c r="E239" s="695">
        <v>53.46</v>
      </c>
      <c r="F239" s="696">
        <v>220425</v>
      </c>
      <c r="G239" s="697">
        <v>22.21</v>
      </c>
      <c r="H239" s="698">
        <v>121800</v>
      </c>
      <c r="I239" s="695">
        <v>22.6</v>
      </c>
      <c r="J239" s="696">
        <v>95645</v>
      </c>
      <c r="K239" s="697">
        <v>9.64</v>
      </c>
      <c r="L239" s="698">
        <v>17955</v>
      </c>
      <c r="M239" s="695">
        <v>3.33</v>
      </c>
      <c r="N239" s="696">
        <v>5700</v>
      </c>
      <c r="O239" s="697">
        <v>0.57</v>
      </c>
      <c r="P239" s="698">
        <v>37000</v>
      </c>
      <c r="Q239" s="695">
        <v>6.87</v>
      </c>
    </row>
    <row r="240" spans="1:17" ht="18.75" customHeight="1">
      <c r="A240" s="707" t="s">
        <v>69</v>
      </c>
      <c r="B240" s="692">
        <v>584997</v>
      </c>
      <c r="C240" s="693">
        <v>62.12</v>
      </c>
      <c r="D240" s="694">
        <v>421651</v>
      </c>
      <c r="E240" s="695">
        <v>63.92</v>
      </c>
      <c r="F240" s="696">
        <v>204886</v>
      </c>
      <c r="G240" s="697">
        <v>21.76</v>
      </c>
      <c r="H240" s="698">
        <v>159940</v>
      </c>
      <c r="I240" s="695">
        <v>24.25</v>
      </c>
      <c r="J240" s="696">
        <v>106031</v>
      </c>
      <c r="K240" s="697">
        <v>11.26</v>
      </c>
      <c r="L240" s="698">
        <v>2181</v>
      </c>
      <c r="M240" s="695">
        <v>0.33</v>
      </c>
      <c r="N240" s="696">
        <v>4913</v>
      </c>
      <c r="O240" s="697">
        <v>0.52</v>
      </c>
      <c r="P240" s="698">
        <v>4</v>
      </c>
      <c r="Q240" s="720">
        <v>0</v>
      </c>
    </row>
    <row r="241" spans="1:17" ht="18.75" customHeight="1">
      <c r="A241" s="707" t="s">
        <v>70</v>
      </c>
      <c r="B241" s="692">
        <v>630544</v>
      </c>
      <c r="C241" s="693">
        <v>61.26</v>
      </c>
      <c r="D241" s="694">
        <v>426665</v>
      </c>
      <c r="E241" s="695">
        <v>61.85</v>
      </c>
      <c r="F241" s="696">
        <v>238680</v>
      </c>
      <c r="G241" s="697">
        <v>23.19</v>
      </c>
      <c r="H241" s="698">
        <v>149980</v>
      </c>
      <c r="I241" s="695">
        <v>21.74</v>
      </c>
      <c r="J241" s="696">
        <v>97300</v>
      </c>
      <c r="K241" s="697">
        <v>9.45</v>
      </c>
      <c r="L241" s="698">
        <v>19150</v>
      </c>
      <c r="M241" s="695">
        <v>2.78</v>
      </c>
      <c r="N241" s="696">
        <v>11630</v>
      </c>
      <c r="O241" s="697">
        <v>1.13</v>
      </c>
      <c r="P241" s="698">
        <v>510</v>
      </c>
      <c r="Q241" s="695">
        <v>0.07</v>
      </c>
    </row>
    <row r="242" spans="1:17" ht="18.75" customHeight="1">
      <c r="A242" s="707" t="s">
        <v>71</v>
      </c>
      <c r="B242" s="692">
        <v>591602</v>
      </c>
      <c r="C242" s="693">
        <v>62.68</v>
      </c>
      <c r="D242" s="694">
        <v>347430</v>
      </c>
      <c r="E242" s="695">
        <v>61.04</v>
      </c>
      <c r="F242" s="696">
        <v>207531</v>
      </c>
      <c r="G242" s="697">
        <v>21.99</v>
      </c>
      <c r="H242" s="698">
        <v>133213</v>
      </c>
      <c r="I242" s="695">
        <v>23.41</v>
      </c>
      <c r="J242" s="696">
        <v>96045</v>
      </c>
      <c r="K242" s="697">
        <v>10.18</v>
      </c>
      <c r="L242" s="698">
        <v>17241</v>
      </c>
      <c r="M242" s="695">
        <v>3.03</v>
      </c>
      <c r="N242" s="696">
        <v>10954</v>
      </c>
      <c r="O242" s="697">
        <v>1.16</v>
      </c>
      <c r="P242" s="698">
        <v>1045</v>
      </c>
      <c r="Q242" s="695">
        <v>0.18</v>
      </c>
    </row>
    <row r="243" spans="1:17" ht="18.75" customHeight="1">
      <c r="A243" s="707" t="s">
        <v>72</v>
      </c>
      <c r="B243" s="692">
        <v>602796</v>
      </c>
      <c r="C243" s="693">
        <v>64.84</v>
      </c>
      <c r="D243" s="694">
        <v>475564</v>
      </c>
      <c r="E243" s="695">
        <v>65.88</v>
      </c>
      <c r="F243" s="696">
        <v>179905</v>
      </c>
      <c r="G243" s="697">
        <v>19.35</v>
      </c>
      <c r="H243" s="698">
        <v>172045</v>
      </c>
      <c r="I243" s="695">
        <v>23.83</v>
      </c>
      <c r="J243" s="696">
        <v>105745</v>
      </c>
      <c r="K243" s="697">
        <v>11.37</v>
      </c>
      <c r="L243" s="698">
        <v>2400</v>
      </c>
      <c r="M243" s="695">
        <v>0.33</v>
      </c>
      <c r="N243" s="696">
        <v>6610</v>
      </c>
      <c r="O243" s="697">
        <v>0.71</v>
      </c>
      <c r="P243" s="698">
        <v>1750</v>
      </c>
      <c r="Q243" s="695">
        <v>0.24</v>
      </c>
    </row>
    <row r="244" spans="1:17" ht="18.75" customHeight="1">
      <c r="A244" s="707" t="s">
        <v>73</v>
      </c>
      <c r="B244" s="692">
        <v>654166</v>
      </c>
      <c r="C244" s="693">
        <v>63.76</v>
      </c>
      <c r="D244" s="694">
        <v>388420</v>
      </c>
      <c r="E244" s="695">
        <v>61.59</v>
      </c>
      <c r="F244" s="696">
        <v>191642</v>
      </c>
      <c r="G244" s="697">
        <v>18.68</v>
      </c>
      <c r="H244" s="698">
        <v>157461</v>
      </c>
      <c r="I244" s="695">
        <v>24.97</v>
      </c>
      <c r="J244" s="696">
        <v>113571</v>
      </c>
      <c r="K244" s="697">
        <v>11.07</v>
      </c>
      <c r="L244" s="698">
        <v>5295</v>
      </c>
      <c r="M244" s="695">
        <v>0.84</v>
      </c>
      <c r="N244" s="696">
        <v>14609</v>
      </c>
      <c r="O244" s="697">
        <v>1.42</v>
      </c>
      <c r="P244" s="698">
        <v>428</v>
      </c>
      <c r="Q244" s="695">
        <v>0.07</v>
      </c>
    </row>
    <row r="245" spans="1:17" ht="18.75" customHeight="1">
      <c r="A245" s="707" t="s">
        <v>74</v>
      </c>
      <c r="B245" s="692">
        <v>554472</v>
      </c>
      <c r="C245" s="693">
        <v>58.82</v>
      </c>
      <c r="D245" s="694">
        <v>391325</v>
      </c>
      <c r="E245" s="695">
        <v>61.95</v>
      </c>
      <c r="F245" s="696">
        <v>237065</v>
      </c>
      <c r="G245" s="697">
        <v>25.15</v>
      </c>
      <c r="H245" s="698">
        <v>166345</v>
      </c>
      <c r="I245" s="695">
        <v>26.34</v>
      </c>
      <c r="J245" s="696">
        <v>104415</v>
      </c>
      <c r="K245" s="697">
        <v>11.08</v>
      </c>
      <c r="L245" s="698">
        <v>2310</v>
      </c>
      <c r="M245" s="695">
        <v>0.37</v>
      </c>
      <c r="N245" s="696">
        <v>9960</v>
      </c>
      <c r="O245" s="697">
        <v>1.06</v>
      </c>
      <c r="P245" s="698">
        <v>1550</v>
      </c>
      <c r="Q245" s="695">
        <v>0.25</v>
      </c>
    </row>
    <row r="246" spans="1:17" ht="18.75" customHeight="1">
      <c r="A246" s="707" t="s">
        <v>75</v>
      </c>
      <c r="B246" s="692">
        <v>711200</v>
      </c>
      <c r="C246" s="693">
        <v>67.32</v>
      </c>
      <c r="D246" s="694">
        <v>480562</v>
      </c>
      <c r="E246" s="695">
        <v>59.83</v>
      </c>
      <c r="F246" s="696">
        <v>195809</v>
      </c>
      <c r="G246" s="697">
        <v>18.53</v>
      </c>
      <c r="H246" s="698">
        <v>209085</v>
      </c>
      <c r="I246" s="695">
        <v>26.03</v>
      </c>
      <c r="J246" s="696">
        <v>103576</v>
      </c>
      <c r="K246" s="697">
        <v>9.8</v>
      </c>
      <c r="L246" s="698">
        <v>26090</v>
      </c>
      <c r="M246" s="695">
        <v>3.25</v>
      </c>
      <c r="N246" s="696">
        <v>7523</v>
      </c>
      <c r="O246" s="697">
        <v>0.71</v>
      </c>
      <c r="P246" s="698">
        <v>8785</v>
      </c>
      <c r="Q246" s="695">
        <v>1.09</v>
      </c>
    </row>
    <row r="247" spans="1:17" ht="18.75" customHeight="1">
      <c r="A247" s="707" t="s">
        <v>203</v>
      </c>
      <c r="B247" s="692">
        <v>706725</v>
      </c>
      <c r="C247" s="693">
        <v>66.32</v>
      </c>
      <c r="D247" s="694">
        <v>448795</v>
      </c>
      <c r="E247" s="695">
        <v>56.53</v>
      </c>
      <c r="F247" s="696">
        <v>164931</v>
      </c>
      <c r="G247" s="697">
        <v>15.48</v>
      </c>
      <c r="H247" s="698">
        <v>185589</v>
      </c>
      <c r="I247" s="695">
        <v>23.38</v>
      </c>
      <c r="J247" s="696">
        <v>120368</v>
      </c>
      <c r="K247" s="697">
        <v>11.3</v>
      </c>
      <c r="L247" s="698">
        <v>27533</v>
      </c>
      <c r="M247" s="695">
        <v>3.47</v>
      </c>
      <c r="N247" s="696">
        <v>17421</v>
      </c>
      <c r="O247" s="697">
        <v>1.63</v>
      </c>
      <c r="P247" s="698">
        <v>27368</v>
      </c>
      <c r="Q247" s="695">
        <v>3.45</v>
      </c>
    </row>
    <row r="248" spans="1:17" ht="18.75" customHeight="1">
      <c r="A248" s="707" t="s">
        <v>77</v>
      </c>
      <c r="B248" s="692">
        <v>591799</v>
      </c>
      <c r="C248" s="693">
        <v>64.68</v>
      </c>
      <c r="D248" s="694">
        <v>427872</v>
      </c>
      <c r="E248" s="695">
        <v>55.1</v>
      </c>
      <c r="F248" s="696">
        <v>176405</v>
      </c>
      <c r="G248" s="697">
        <v>19.28</v>
      </c>
      <c r="H248" s="698">
        <v>260990</v>
      </c>
      <c r="I248" s="695">
        <v>33.61</v>
      </c>
      <c r="J248" s="696">
        <v>97447</v>
      </c>
      <c r="K248" s="697">
        <v>10.65</v>
      </c>
      <c r="L248" s="698">
        <v>6454</v>
      </c>
      <c r="M248" s="695">
        <v>0.83</v>
      </c>
      <c r="N248" s="696">
        <v>8215</v>
      </c>
      <c r="O248" s="697">
        <v>0.9</v>
      </c>
      <c r="P248" s="698">
        <v>0</v>
      </c>
      <c r="Q248" s="695">
        <v>0</v>
      </c>
    </row>
    <row r="249" spans="1:17" ht="18.75" customHeight="1" thickBot="1">
      <c r="A249" s="708" t="s">
        <v>78</v>
      </c>
      <c r="B249" s="709">
        <v>632766</v>
      </c>
      <c r="C249" s="710">
        <v>69.44</v>
      </c>
      <c r="D249" s="711">
        <v>522010</v>
      </c>
      <c r="E249" s="712">
        <v>66.77</v>
      </c>
      <c r="F249" s="713">
        <v>129475</v>
      </c>
      <c r="G249" s="714">
        <v>14.21</v>
      </c>
      <c r="H249" s="715">
        <v>134291</v>
      </c>
      <c r="I249" s="712">
        <v>17.18</v>
      </c>
      <c r="J249" s="713">
        <v>101435</v>
      </c>
      <c r="K249" s="714">
        <v>11.13</v>
      </c>
      <c r="L249" s="715">
        <v>43425</v>
      </c>
      <c r="M249" s="712">
        <v>5.55</v>
      </c>
      <c r="N249" s="713">
        <v>6900</v>
      </c>
      <c r="O249" s="714">
        <v>0.76</v>
      </c>
      <c r="P249" s="715">
        <v>0</v>
      </c>
      <c r="Q249" s="712">
        <v>0</v>
      </c>
    </row>
    <row r="250" spans="1:17" ht="18.75" customHeight="1">
      <c r="A250" s="716"/>
      <c r="B250" s="717"/>
      <c r="C250" s="718"/>
      <c r="D250" s="717"/>
      <c r="E250" s="718"/>
      <c r="F250" s="717"/>
      <c r="G250" s="718"/>
      <c r="H250" s="717"/>
      <c r="I250" s="718"/>
      <c r="J250" s="717"/>
      <c r="K250" s="718"/>
      <c r="L250" s="717"/>
      <c r="M250" s="718"/>
      <c r="N250" s="717"/>
      <c r="O250" s="718"/>
      <c r="P250" s="717"/>
      <c r="Q250" s="718"/>
    </row>
    <row r="251" spans="1:13" ht="18.75" customHeight="1">
      <c r="A251" s="719"/>
      <c r="B251" s="674"/>
      <c r="C251" s="675"/>
      <c r="D251" s="674"/>
      <c r="E251" s="675"/>
      <c r="F251" s="674"/>
      <c r="G251" s="675"/>
      <c r="H251" s="674"/>
      <c r="I251" s="675"/>
      <c r="J251" s="674"/>
      <c r="K251" s="675"/>
      <c r="L251" s="674"/>
      <c r="M251" s="675"/>
    </row>
    <row r="252" spans="1:13" ht="18.75" customHeight="1" thickBot="1">
      <c r="A252" s="675"/>
      <c r="B252" s="674"/>
      <c r="C252" s="675"/>
      <c r="D252" s="674"/>
      <c r="E252" s="675"/>
      <c r="F252" s="674"/>
      <c r="G252" s="675"/>
      <c r="H252" s="674"/>
      <c r="I252" s="675"/>
      <c r="J252" s="674"/>
      <c r="K252" s="675"/>
      <c r="L252" s="674"/>
      <c r="M252" s="675"/>
    </row>
    <row r="253" spans="1:17" ht="18.75" customHeight="1">
      <c r="A253" s="676"/>
      <c r="B253" s="1469" t="s">
        <v>524</v>
      </c>
      <c r="C253" s="1470"/>
      <c r="D253" s="1470"/>
      <c r="E253" s="1471"/>
      <c r="F253" s="1472" t="s">
        <v>525</v>
      </c>
      <c r="G253" s="1473"/>
      <c r="H253" s="1473"/>
      <c r="I253" s="1474"/>
      <c r="J253" s="1475" t="s">
        <v>526</v>
      </c>
      <c r="K253" s="1473"/>
      <c r="L253" s="1473"/>
      <c r="M253" s="1474"/>
      <c r="N253" s="1475" t="s">
        <v>527</v>
      </c>
      <c r="O253" s="1473"/>
      <c r="P253" s="1473"/>
      <c r="Q253" s="1474"/>
    </row>
    <row r="254" spans="1:17" ht="18.75" customHeight="1" thickBot="1">
      <c r="A254" s="677"/>
      <c r="B254" s="1476" t="s">
        <v>521</v>
      </c>
      <c r="C254" s="1465"/>
      <c r="D254" s="1464" t="s">
        <v>522</v>
      </c>
      <c r="E254" s="1466"/>
      <c r="F254" s="1477" t="s">
        <v>521</v>
      </c>
      <c r="G254" s="1478"/>
      <c r="H254" s="1478" t="s">
        <v>522</v>
      </c>
      <c r="I254" s="1479"/>
      <c r="J254" s="1465" t="s">
        <v>521</v>
      </c>
      <c r="K254" s="1478"/>
      <c r="L254" s="1478" t="s">
        <v>522</v>
      </c>
      <c r="M254" s="1479"/>
      <c r="N254" s="1465" t="s">
        <v>521</v>
      </c>
      <c r="O254" s="1478"/>
      <c r="P254" s="1478" t="s">
        <v>522</v>
      </c>
      <c r="Q254" s="1479"/>
    </row>
    <row r="255" spans="1:17" ht="18.75" customHeight="1" thickTop="1">
      <c r="A255" s="678"/>
      <c r="B255" s="679" t="s">
        <v>97</v>
      </c>
      <c r="C255" s="680" t="s">
        <v>523</v>
      </c>
      <c r="D255" s="681" t="s">
        <v>97</v>
      </c>
      <c r="E255" s="682" t="s">
        <v>523</v>
      </c>
      <c r="F255" s="683" t="s">
        <v>97</v>
      </c>
      <c r="G255" s="680" t="s">
        <v>523</v>
      </c>
      <c r="H255" s="681" t="s">
        <v>97</v>
      </c>
      <c r="I255" s="682" t="s">
        <v>523</v>
      </c>
      <c r="J255" s="683" t="s">
        <v>97</v>
      </c>
      <c r="K255" s="680" t="s">
        <v>523</v>
      </c>
      <c r="L255" s="681" t="s">
        <v>97</v>
      </c>
      <c r="M255" s="682" t="s">
        <v>523</v>
      </c>
      <c r="N255" s="683" t="s">
        <v>97</v>
      </c>
      <c r="O255" s="680" t="s">
        <v>523</v>
      </c>
      <c r="P255" s="681" t="s">
        <v>97</v>
      </c>
      <c r="Q255" s="682" t="s">
        <v>523</v>
      </c>
    </row>
    <row r="256" spans="1:17" ht="18.75" customHeight="1">
      <c r="A256" s="685"/>
      <c r="B256" s="686"/>
      <c r="C256" s="687"/>
      <c r="D256" s="688"/>
      <c r="E256" s="689"/>
      <c r="F256" s="690"/>
      <c r="G256" s="687"/>
      <c r="H256" s="688"/>
      <c r="I256" s="689"/>
      <c r="J256" s="674"/>
      <c r="K256" s="687"/>
      <c r="L256" s="688"/>
      <c r="M256" s="689"/>
      <c r="N256" s="674"/>
      <c r="O256" s="687"/>
      <c r="P256" s="688"/>
      <c r="Q256" s="689"/>
    </row>
    <row r="257" spans="1:17" ht="18.75" customHeight="1">
      <c r="A257" s="691" t="s">
        <v>62</v>
      </c>
      <c r="B257" s="692">
        <v>22845</v>
      </c>
      <c r="C257" s="693">
        <v>2.8</v>
      </c>
      <c r="D257" s="694">
        <v>125920</v>
      </c>
      <c r="E257" s="695">
        <v>17.7</v>
      </c>
      <c r="F257" s="696">
        <v>41</v>
      </c>
      <c r="G257" s="697">
        <v>0.01</v>
      </c>
      <c r="H257" s="698">
        <v>20</v>
      </c>
      <c r="I257" s="720">
        <v>0</v>
      </c>
      <c r="J257" s="696">
        <v>0</v>
      </c>
      <c r="K257" s="697">
        <v>0</v>
      </c>
      <c r="L257" s="698">
        <v>49</v>
      </c>
      <c r="M257" s="695">
        <v>0.01</v>
      </c>
      <c r="N257" s="696">
        <v>0</v>
      </c>
      <c r="O257" s="697">
        <v>0</v>
      </c>
      <c r="P257" s="698">
        <v>0</v>
      </c>
      <c r="Q257" s="695">
        <v>0</v>
      </c>
    </row>
    <row r="258" spans="1:17" ht="18.75" customHeight="1">
      <c r="A258" s="691" t="s">
        <v>63</v>
      </c>
      <c r="B258" s="692">
        <v>38863</v>
      </c>
      <c r="C258" s="693">
        <v>5.75</v>
      </c>
      <c r="D258" s="694">
        <v>69266</v>
      </c>
      <c r="E258" s="695">
        <v>11.99</v>
      </c>
      <c r="F258" s="696">
        <v>4</v>
      </c>
      <c r="G258" s="728">
        <v>0</v>
      </c>
      <c r="H258" s="698">
        <v>746</v>
      </c>
      <c r="I258" s="695">
        <v>0.13</v>
      </c>
      <c r="J258" s="696">
        <v>0</v>
      </c>
      <c r="K258" s="697">
        <v>0</v>
      </c>
      <c r="L258" s="698">
        <v>2614</v>
      </c>
      <c r="M258" s="695">
        <v>0.45</v>
      </c>
      <c r="N258" s="696">
        <v>0</v>
      </c>
      <c r="O258" s="697">
        <v>0</v>
      </c>
      <c r="P258" s="698">
        <v>228</v>
      </c>
      <c r="Q258" s="695">
        <v>0.04</v>
      </c>
    </row>
    <row r="259" spans="1:17" ht="18.75" customHeight="1">
      <c r="A259" s="691" t="s">
        <v>64</v>
      </c>
      <c r="B259" s="692">
        <v>33470</v>
      </c>
      <c r="C259" s="693">
        <v>3.4</v>
      </c>
      <c r="D259" s="694">
        <v>87530</v>
      </c>
      <c r="E259" s="695">
        <v>12.5</v>
      </c>
      <c r="F259" s="696">
        <v>0</v>
      </c>
      <c r="G259" s="697">
        <v>0</v>
      </c>
      <c r="H259" s="698">
        <v>86</v>
      </c>
      <c r="I259" s="695">
        <v>0.01</v>
      </c>
      <c r="J259" s="696">
        <v>0</v>
      </c>
      <c r="K259" s="697">
        <v>0</v>
      </c>
      <c r="L259" s="698">
        <v>32</v>
      </c>
      <c r="M259" s="720">
        <v>0</v>
      </c>
      <c r="N259" s="696">
        <v>0</v>
      </c>
      <c r="O259" s="697">
        <v>0</v>
      </c>
      <c r="P259" s="698">
        <v>0</v>
      </c>
      <c r="Q259" s="695">
        <v>0</v>
      </c>
    </row>
    <row r="260" spans="1:17" ht="18.75" customHeight="1">
      <c r="A260" s="691" t="s">
        <v>65</v>
      </c>
      <c r="B260" s="692">
        <v>33287</v>
      </c>
      <c r="C260" s="693">
        <v>3.46</v>
      </c>
      <c r="D260" s="694">
        <v>73714</v>
      </c>
      <c r="E260" s="695">
        <v>11.44</v>
      </c>
      <c r="F260" s="696">
        <v>0</v>
      </c>
      <c r="G260" s="697">
        <v>0</v>
      </c>
      <c r="H260" s="698">
        <v>4610</v>
      </c>
      <c r="I260" s="695">
        <v>0.72</v>
      </c>
      <c r="J260" s="696">
        <v>12</v>
      </c>
      <c r="K260" s="728">
        <v>0</v>
      </c>
      <c r="L260" s="698">
        <v>1032</v>
      </c>
      <c r="M260" s="695">
        <v>0.16</v>
      </c>
      <c r="N260" s="696">
        <v>0</v>
      </c>
      <c r="O260" s="697">
        <v>0</v>
      </c>
      <c r="P260" s="698">
        <v>0</v>
      </c>
      <c r="Q260" s="695">
        <v>0</v>
      </c>
    </row>
    <row r="261" spans="1:17" ht="18.75" customHeight="1">
      <c r="A261" s="691" t="s">
        <v>840</v>
      </c>
      <c r="B261" s="692">
        <v>41229</v>
      </c>
      <c r="C261" s="693">
        <v>4.2</v>
      </c>
      <c r="D261" s="694">
        <v>75839</v>
      </c>
      <c r="E261" s="695">
        <v>11.09</v>
      </c>
      <c r="F261" s="696">
        <v>25</v>
      </c>
      <c r="G261" s="728">
        <v>0</v>
      </c>
      <c r="H261" s="698">
        <v>4664</v>
      </c>
      <c r="I261" s="695">
        <v>0.68</v>
      </c>
      <c r="J261" s="696">
        <v>0</v>
      </c>
      <c r="K261" s="697">
        <v>0</v>
      </c>
      <c r="L261" s="698">
        <v>8</v>
      </c>
      <c r="M261" s="720">
        <v>0</v>
      </c>
      <c r="N261" s="696">
        <v>0</v>
      </c>
      <c r="O261" s="697">
        <v>0</v>
      </c>
      <c r="P261" s="698">
        <v>0</v>
      </c>
      <c r="Q261" s="695">
        <v>0</v>
      </c>
    </row>
    <row r="262" spans="1:17" ht="18.75" customHeight="1">
      <c r="A262" s="699"/>
      <c r="B262" s="700"/>
      <c r="C262" s="701"/>
      <c r="D262" s="702"/>
      <c r="E262" s="703"/>
      <c r="F262" s="704"/>
      <c r="G262" s="705"/>
      <c r="H262" s="706"/>
      <c r="I262" s="703"/>
      <c r="J262" s="704"/>
      <c r="K262" s="705"/>
      <c r="L262" s="706"/>
      <c r="M262" s="703"/>
      <c r="N262" s="704"/>
      <c r="O262" s="705"/>
      <c r="P262" s="706"/>
      <c r="Q262" s="703"/>
    </row>
    <row r="263" spans="1:17" ht="18.75" customHeight="1">
      <c r="A263" s="707" t="s">
        <v>66</v>
      </c>
      <c r="B263" s="692">
        <v>29972</v>
      </c>
      <c r="C263" s="693">
        <v>2.13</v>
      </c>
      <c r="D263" s="694">
        <v>164900</v>
      </c>
      <c r="E263" s="695">
        <v>16.72</v>
      </c>
      <c r="F263" s="696">
        <v>0</v>
      </c>
      <c r="G263" s="697">
        <v>0</v>
      </c>
      <c r="H263" s="698">
        <v>90</v>
      </c>
      <c r="I263" s="695">
        <v>0.01</v>
      </c>
      <c r="J263" s="696">
        <v>0</v>
      </c>
      <c r="K263" s="697">
        <v>0</v>
      </c>
      <c r="L263" s="698">
        <v>0</v>
      </c>
      <c r="M263" s="695">
        <v>0</v>
      </c>
      <c r="N263" s="696">
        <v>0</v>
      </c>
      <c r="O263" s="697">
        <v>0</v>
      </c>
      <c r="P263" s="698">
        <v>0</v>
      </c>
      <c r="Q263" s="695">
        <v>0</v>
      </c>
    </row>
    <row r="264" spans="1:17" ht="18.75" customHeight="1">
      <c r="A264" s="707" t="s">
        <v>67</v>
      </c>
      <c r="B264" s="692">
        <v>30865</v>
      </c>
      <c r="C264" s="693">
        <v>3.38</v>
      </c>
      <c r="D264" s="694">
        <v>82701</v>
      </c>
      <c r="E264" s="695">
        <v>13.22</v>
      </c>
      <c r="F264" s="696">
        <v>0</v>
      </c>
      <c r="G264" s="697">
        <v>0</v>
      </c>
      <c r="H264" s="698">
        <v>305</v>
      </c>
      <c r="I264" s="695">
        <v>0.05</v>
      </c>
      <c r="J264" s="696">
        <v>0</v>
      </c>
      <c r="K264" s="697">
        <v>0</v>
      </c>
      <c r="L264" s="698">
        <v>0</v>
      </c>
      <c r="M264" s="695">
        <v>0</v>
      </c>
      <c r="N264" s="696">
        <v>0</v>
      </c>
      <c r="O264" s="697">
        <v>0</v>
      </c>
      <c r="P264" s="698">
        <v>0</v>
      </c>
      <c r="Q264" s="695">
        <v>0</v>
      </c>
    </row>
    <row r="265" spans="1:17" ht="18.75" customHeight="1">
      <c r="A265" s="707" t="s">
        <v>68</v>
      </c>
      <c r="B265" s="692">
        <v>23942</v>
      </c>
      <c r="C265" s="693">
        <v>2.77</v>
      </c>
      <c r="D265" s="694">
        <v>78147</v>
      </c>
      <c r="E265" s="695">
        <v>13.51</v>
      </c>
      <c r="F265" s="696">
        <v>0</v>
      </c>
      <c r="G265" s="697">
        <v>0</v>
      </c>
      <c r="H265" s="698">
        <v>684</v>
      </c>
      <c r="I265" s="695">
        <v>0.12</v>
      </c>
      <c r="J265" s="696">
        <v>0</v>
      </c>
      <c r="K265" s="697">
        <v>0</v>
      </c>
      <c r="L265" s="698">
        <v>0</v>
      </c>
      <c r="M265" s="695">
        <v>0</v>
      </c>
      <c r="N265" s="696">
        <v>0</v>
      </c>
      <c r="O265" s="697">
        <v>0</v>
      </c>
      <c r="P265" s="698">
        <v>0</v>
      </c>
      <c r="Q265" s="695">
        <v>0</v>
      </c>
    </row>
    <row r="266" spans="1:17" ht="18.75" customHeight="1">
      <c r="A266" s="707" t="s">
        <v>69</v>
      </c>
      <c r="B266" s="692">
        <v>33722</v>
      </c>
      <c r="C266" s="693">
        <v>3.33</v>
      </c>
      <c r="D266" s="694">
        <v>66700</v>
      </c>
      <c r="E266" s="695">
        <v>10.07</v>
      </c>
      <c r="F266" s="696">
        <v>0</v>
      </c>
      <c r="G266" s="697">
        <v>0</v>
      </c>
      <c r="H266" s="698">
        <v>90</v>
      </c>
      <c r="I266" s="695">
        <v>0.01</v>
      </c>
      <c r="J266" s="696">
        <v>0</v>
      </c>
      <c r="K266" s="697">
        <v>0</v>
      </c>
      <c r="L266" s="698">
        <v>0</v>
      </c>
      <c r="M266" s="695">
        <v>0</v>
      </c>
      <c r="N266" s="696">
        <v>0</v>
      </c>
      <c r="O266" s="697">
        <v>0</v>
      </c>
      <c r="P266" s="698">
        <v>0</v>
      </c>
      <c r="Q266" s="695">
        <v>0</v>
      </c>
    </row>
    <row r="267" spans="1:17" ht="18.75" customHeight="1">
      <c r="A267" s="707" t="s">
        <v>70</v>
      </c>
      <c r="B267" s="692">
        <v>32015</v>
      </c>
      <c r="C267" s="693">
        <v>3.3</v>
      </c>
      <c r="D267" s="694">
        <v>68885</v>
      </c>
      <c r="E267" s="695">
        <v>11</v>
      </c>
      <c r="F267" s="696">
        <v>0</v>
      </c>
      <c r="G267" s="697">
        <v>0</v>
      </c>
      <c r="H267" s="698">
        <v>0</v>
      </c>
      <c r="I267" s="695">
        <v>0</v>
      </c>
      <c r="J267" s="696">
        <v>0</v>
      </c>
      <c r="K267" s="697">
        <v>0</v>
      </c>
      <c r="L267" s="698">
        <v>0</v>
      </c>
      <c r="M267" s="695">
        <v>0</v>
      </c>
      <c r="N267" s="696">
        <v>0</v>
      </c>
      <c r="O267" s="697">
        <v>0</v>
      </c>
      <c r="P267" s="698">
        <v>0</v>
      </c>
      <c r="Q267" s="695">
        <v>0</v>
      </c>
    </row>
    <row r="268" spans="1:17" ht="18.75" customHeight="1">
      <c r="A268" s="707" t="s">
        <v>71</v>
      </c>
      <c r="B268" s="692">
        <v>24000</v>
      </c>
      <c r="C268" s="693">
        <v>2.86</v>
      </c>
      <c r="D268" s="694">
        <v>57731</v>
      </c>
      <c r="E268" s="695">
        <v>11.3</v>
      </c>
      <c r="F268" s="696">
        <v>0</v>
      </c>
      <c r="G268" s="697">
        <v>0</v>
      </c>
      <c r="H268" s="698">
        <v>0</v>
      </c>
      <c r="I268" s="695">
        <v>0</v>
      </c>
      <c r="J268" s="696">
        <v>0</v>
      </c>
      <c r="K268" s="697">
        <v>0</v>
      </c>
      <c r="L268" s="698">
        <v>0</v>
      </c>
      <c r="M268" s="695">
        <v>0</v>
      </c>
      <c r="N268" s="696">
        <v>0</v>
      </c>
      <c r="O268" s="697">
        <v>0</v>
      </c>
      <c r="P268" s="698">
        <v>0</v>
      </c>
      <c r="Q268" s="695">
        <v>0</v>
      </c>
    </row>
    <row r="269" spans="1:17" ht="18.75" customHeight="1">
      <c r="A269" s="707" t="s">
        <v>72</v>
      </c>
      <c r="B269" s="692">
        <v>52550</v>
      </c>
      <c r="C269" s="693">
        <v>5.43</v>
      </c>
      <c r="D269" s="694">
        <v>78710</v>
      </c>
      <c r="E269" s="695">
        <v>11.58</v>
      </c>
      <c r="F269" s="696">
        <v>0</v>
      </c>
      <c r="G269" s="697">
        <v>0</v>
      </c>
      <c r="H269" s="698">
        <v>0</v>
      </c>
      <c r="I269" s="695">
        <v>0</v>
      </c>
      <c r="J269" s="696">
        <v>0</v>
      </c>
      <c r="K269" s="697">
        <v>0</v>
      </c>
      <c r="L269" s="698">
        <v>100</v>
      </c>
      <c r="M269" s="695">
        <v>0.01</v>
      </c>
      <c r="N269" s="696">
        <v>0</v>
      </c>
      <c r="O269" s="697">
        <v>0</v>
      </c>
      <c r="P269" s="698">
        <v>0</v>
      </c>
      <c r="Q269" s="695">
        <v>0</v>
      </c>
    </row>
    <row r="270" spans="1:17" ht="18.75" customHeight="1">
      <c r="A270" s="707" t="s">
        <v>73</v>
      </c>
      <c r="B270" s="692">
        <v>33685</v>
      </c>
      <c r="C270" s="693">
        <v>3.19</v>
      </c>
      <c r="D270" s="694">
        <v>85180</v>
      </c>
      <c r="E270" s="695">
        <v>13.21</v>
      </c>
      <c r="F270" s="696">
        <v>0</v>
      </c>
      <c r="G270" s="697">
        <v>0</v>
      </c>
      <c r="H270" s="698">
        <v>0</v>
      </c>
      <c r="I270" s="695">
        <v>0</v>
      </c>
      <c r="J270" s="696">
        <v>0</v>
      </c>
      <c r="K270" s="697">
        <v>0</v>
      </c>
      <c r="L270" s="698">
        <v>0</v>
      </c>
      <c r="M270" s="695">
        <v>0</v>
      </c>
      <c r="N270" s="696">
        <v>0</v>
      </c>
      <c r="O270" s="697">
        <v>0</v>
      </c>
      <c r="P270" s="698">
        <v>0</v>
      </c>
      <c r="Q270" s="695">
        <v>0</v>
      </c>
    </row>
    <row r="271" spans="1:17" ht="18.75" customHeight="1">
      <c r="A271" s="707" t="s">
        <v>74</v>
      </c>
      <c r="B271" s="692">
        <v>30910</v>
      </c>
      <c r="C271" s="693">
        <v>3.42</v>
      </c>
      <c r="D271" s="694">
        <v>83165</v>
      </c>
      <c r="E271" s="695">
        <v>13.59</v>
      </c>
      <c r="F271" s="696">
        <v>0</v>
      </c>
      <c r="G271" s="697">
        <v>0</v>
      </c>
      <c r="H271" s="698">
        <v>0</v>
      </c>
      <c r="I271" s="695">
        <v>0</v>
      </c>
      <c r="J271" s="696">
        <v>0</v>
      </c>
      <c r="K271" s="697">
        <v>0</v>
      </c>
      <c r="L271" s="698">
        <v>0</v>
      </c>
      <c r="M271" s="695">
        <v>0</v>
      </c>
      <c r="N271" s="696">
        <v>0</v>
      </c>
      <c r="O271" s="697">
        <v>0</v>
      </c>
      <c r="P271" s="698">
        <v>0</v>
      </c>
      <c r="Q271" s="695">
        <v>0</v>
      </c>
    </row>
    <row r="272" spans="1:17" ht="18.75" customHeight="1">
      <c r="A272" s="707" t="s">
        <v>75</v>
      </c>
      <c r="B272" s="692">
        <v>34354</v>
      </c>
      <c r="C272" s="693">
        <v>3.33</v>
      </c>
      <c r="D272" s="694">
        <v>56904</v>
      </c>
      <c r="E272" s="695">
        <v>7.88</v>
      </c>
      <c r="F272" s="696">
        <v>0</v>
      </c>
      <c r="G272" s="697">
        <v>0</v>
      </c>
      <c r="H272" s="698">
        <v>8136</v>
      </c>
      <c r="I272" s="695">
        <v>1.13</v>
      </c>
      <c r="J272" s="696">
        <v>0</v>
      </c>
      <c r="K272" s="697">
        <v>0</v>
      </c>
      <c r="L272" s="698">
        <v>0</v>
      </c>
      <c r="M272" s="695">
        <v>0</v>
      </c>
      <c r="N272" s="696">
        <v>0</v>
      </c>
      <c r="O272" s="697">
        <v>0</v>
      </c>
      <c r="P272" s="698">
        <v>0</v>
      </c>
      <c r="Q272" s="695">
        <v>0</v>
      </c>
    </row>
    <row r="273" spans="1:17" ht="18.75" customHeight="1">
      <c r="A273" s="707" t="s">
        <v>76</v>
      </c>
      <c r="B273" s="692">
        <v>38773</v>
      </c>
      <c r="C273" s="693">
        <v>3.52</v>
      </c>
      <c r="D273" s="694">
        <v>88736</v>
      </c>
      <c r="E273" s="695">
        <v>12.27</v>
      </c>
      <c r="F273" s="696">
        <v>0</v>
      </c>
      <c r="G273" s="697">
        <v>0</v>
      </c>
      <c r="H273" s="698">
        <v>10842</v>
      </c>
      <c r="I273" s="695">
        <v>1.5</v>
      </c>
      <c r="J273" s="696">
        <v>157</v>
      </c>
      <c r="K273" s="697">
        <v>0.01</v>
      </c>
      <c r="L273" s="698">
        <v>0</v>
      </c>
      <c r="M273" s="695">
        <v>0</v>
      </c>
      <c r="N273" s="696">
        <v>0</v>
      </c>
      <c r="O273" s="697">
        <v>0</v>
      </c>
      <c r="P273" s="698">
        <v>0</v>
      </c>
      <c r="Q273" s="695">
        <v>0</v>
      </c>
    </row>
    <row r="274" spans="1:17" ht="18.75" customHeight="1">
      <c r="A274" s="707" t="s">
        <v>77</v>
      </c>
      <c r="B274" s="692">
        <v>35152</v>
      </c>
      <c r="C274" s="693">
        <v>3.58</v>
      </c>
      <c r="D274" s="694">
        <v>77242</v>
      </c>
      <c r="E274" s="695">
        <v>11.66</v>
      </c>
      <c r="F274" s="696">
        <v>0</v>
      </c>
      <c r="G274" s="697">
        <v>0</v>
      </c>
      <c r="H274" s="698">
        <v>16052</v>
      </c>
      <c r="I274" s="695">
        <v>2.42</v>
      </c>
      <c r="J274" s="696">
        <v>0</v>
      </c>
      <c r="K274" s="697">
        <v>0</v>
      </c>
      <c r="L274" s="698">
        <v>0</v>
      </c>
      <c r="M274" s="695">
        <v>0</v>
      </c>
      <c r="N274" s="696">
        <v>0</v>
      </c>
      <c r="O274" s="697">
        <v>0</v>
      </c>
      <c r="P274" s="698">
        <v>0</v>
      </c>
      <c r="Q274" s="695">
        <v>0</v>
      </c>
    </row>
    <row r="275" spans="1:17" ht="18.75" customHeight="1">
      <c r="A275" s="707" t="s">
        <v>78</v>
      </c>
      <c r="B275" s="692">
        <v>30445</v>
      </c>
      <c r="C275" s="693">
        <v>3.29</v>
      </c>
      <c r="D275" s="694">
        <v>66340</v>
      </c>
      <c r="E275" s="695">
        <v>9.67</v>
      </c>
      <c r="F275" s="696">
        <v>0</v>
      </c>
      <c r="G275" s="697">
        <v>0</v>
      </c>
      <c r="H275" s="698">
        <v>19022</v>
      </c>
      <c r="I275" s="695">
        <v>2.77</v>
      </c>
      <c r="J275" s="696">
        <v>0</v>
      </c>
      <c r="K275" s="697">
        <v>0</v>
      </c>
      <c r="L275" s="698">
        <v>11409</v>
      </c>
      <c r="M275" s="695">
        <v>1.66</v>
      </c>
      <c r="N275" s="696">
        <v>0</v>
      </c>
      <c r="O275" s="697">
        <v>0</v>
      </c>
      <c r="P275" s="698">
        <v>0</v>
      </c>
      <c r="Q275" s="695">
        <v>0</v>
      </c>
    </row>
    <row r="276" spans="1:17" ht="18.75" customHeight="1">
      <c r="A276" s="707" t="s">
        <v>67</v>
      </c>
      <c r="B276" s="692">
        <v>39695</v>
      </c>
      <c r="C276" s="693">
        <v>3.83</v>
      </c>
      <c r="D276" s="694">
        <v>85805</v>
      </c>
      <c r="E276" s="695">
        <v>13.69</v>
      </c>
      <c r="F276" s="696">
        <v>0</v>
      </c>
      <c r="G276" s="697">
        <v>0</v>
      </c>
      <c r="H276" s="698">
        <v>3725</v>
      </c>
      <c r="I276" s="695">
        <v>0.59</v>
      </c>
      <c r="J276" s="696">
        <v>0</v>
      </c>
      <c r="K276" s="697">
        <v>0</v>
      </c>
      <c r="L276" s="698">
        <v>0</v>
      </c>
      <c r="M276" s="695">
        <v>0</v>
      </c>
      <c r="N276" s="696">
        <v>0</v>
      </c>
      <c r="O276" s="697">
        <v>0</v>
      </c>
      <c r="P276" s="698">
        <v>0</v>
      </c>
      <c r="Q276" s="695">
        <v>0</v>
      </c>
    </row>
    <row r="277" spans="1:17" ht="18.75" customHeight="1">
      <c r="A277" s="707" t="s">
        <v>68</v>
      </c>
      <c r="B277" s="692">
        <v>26675</v>
      </c>
      <c r="C277" s="693">
        <v>2.69</v>
      </c>
      <c r="D277" s="694">
        <v>68845</v>
      </c>
      <c r="E277" s="695">
        <v>12.78</v>
      </c>
      <c r="F277" s="696">
        <v>0</v>
      </c>
      <c r="G277" s="697">
        <v>0</v>
      </c>
      <c r="H277" s="698">
        <v>5200</v>
      </c>
      <c r="I277" s="695">
        <v>0.97</v>
      </c>
      <c r="J277" s="696">
        <v>0</v>
      </c>
      <c r="K277" s="697">
        <v>0</v>
      </c>
      <c r="L277" s="698">
        <v>0</v>
      </c>
      <c r="M277" s="695">
        <v>0</v>
      </c>
      <c r="N277" s="696">
        <v>0</v>
      </c>
      <c r="O277" s="697">
        <v>0</v>
      </c>
      <c r="P277" s="698">
        <v>0</v>
      </c>
      <c r="Q277" s="695">
        <v>0</v>
      </c>
    </row>
    <row r="278" spans="1:17" ht="18.75" customHeight="1">
      <c r="A278" s="707" t="s">
        <v>69</v>
      </c>
      <c r="B278" s="692">
        <v>40927</v>
      </c>
      <c r="C278" s="693">
        <v>4.35</v>
      </c>
      <c r="D278" s="694">
        <v>62940</v>
      </c>
      <c r="E278" s="695">
        <v>9.54</v>
      </c>
      <c r="F278" s="696">
        <v>0</v>
      </c>
      <c r="G278" s="697">
        <v>0</v>
      </c>
      <c r="H278" s="698">
        <v>12909</v>
      </c>
      <c r="I278" s="695">
        <v>1.96</v>
      </c>
      <c r="J278" s="696">
        <v>0</v>
      </c>
      <c r="K278" s="697">
        <v>0</v>
      </c>
      <c r="L278" s="698">
        <v>0</v>
      </c>
      <c r="M278" s="695">
        <v>0</v>
      </c>
      <c r="N278" s="696">
        <v>0</v>
      </c>
      <c r="O278" s="697">
        <v>0</v>
      </c>
      <c r="P278" s="698">
        <v>0</v>
      </c>
      <c r="Q278" s="695">
        <v>0</v>
      </c>
    </row>
    <row r="279" spans="1:17" ht="18.75" customHeight="1">
      <c r="A279" s="707" t="s">
        <v>70</v>
      </c>
      <c r="B279" s="692">
        <v>51145</v>
      </c>
      <c r="C279" s="693">
        <v>4.97</v>
      </c>
      <c r="D279" s="694">
        <v>88385</v>
      </c>
      <c r="E279" s="695">
        <v>12.81</v>
      </c>
      <c r="F279" s="696">
        <v>0</v>
      </c>
      <c r="G279" s="697">
        <v>0</v>
      </c>
      <c r="H279" s="698">
        <v>5100</v>
      </c>
      <c r="I279" s="695">
        <v>0.74</v>
      </c>
      <c r="J279" s="696">
        <v>0</v>
      </c>
      <c r="K279" s="697">
        <v>0</v>
      </c>
      <c r="L279" s="698">
        <v>0</v>
      </c>
      <c r="M279" s="695">
        <v>0</v>
      </c>
      <c r="N279" s="696">
        <v>0</v>
      </c>
      <c r="O279" s="697">
        <v>0</v>
      </c>
      <c r="P279" s="698">
        <v>0</v>
      </c>
      <c r="Q279" s="695">
        <v>0</v>
      </c>
    </row>
    <row r="280" spans="1:17" ht="18.75" customHeight="1">
      <c r="A280" s="707" t="s">
        <v>71</v>
      </c>
      <c r="B280" s="692">
        <v>37736</v>
      </c>
      <c r="C280" s="693">
        <v>4</v>
      </c>
      <c r="D280" s="694">
        <v>70218</v>
      </c>
      <c r="E280" s="695">
        <v>12.34</v>
      </c>
      <c r="F280" s="696">
        <v>0</v>
      </c>
      <c r="G280" s="697">
        <v>0</v>
      </c>
      <c r="H280" s="698">
        <v>0</v>
      </c>
      <c r="I280" s="695">
        <v>0</v>
      </c>
      <c r="J280" s="696">
        <v>0</v>
      </c>
      <c r="K280" s="697">
        <v>0</v>
      </c>
      <c r="L280" s="698">
        <v>0</v>
      </c>
      <c r="M280" s="695">
        <v>0</v>
      </c>
      <c r="N280" s="696">
        <v>0</v>
      </c>
      <c r="O280" s="697">
        <v>0</v>
      </c>
      <c r="P280" s="698">
        <v>0</v>
      </c>
      <c r="Q280" s="695">
        <v>0</v>
      </c>
    </row>
    <row r="281" spans="1:17" ht="18.75" customHeight="1">
      <c r="A281" s="707" t="s">
        <v>72</v>
      </c>
      <c r="B281" s="692">
        <v>34660</v>
      </c>
      <c r="C281" s="693">
        <v>3.73</v>
      </c>
      <c r="D281" s="694">
        <v>69970</v>
      </c>
      <c r="E281" s="695">
        <v>9.69</v>
      </c>
      <c r="F281" s="696">
        <v>0</v>
      </c>
      <c r="G281" s="697">
        <v>0</v>
      </c>
      <c r="H281" s="698">
        <v>0</v>
      </c>
      <c r="I281" s="695">
        <v>0</v>
      </c>
      <c r="J281" s="696">
        <v>0</v>
      </c>
      <c r="K281" s="697">
        <v>0</v>
      </c>
      <c r="L281" s="698">
        <v>100</v>
      </c>
      <c r="M281" s="695">
        <v>0.01</v>
      </c>
      <c r="N281" s="696">
        <v>0</v>
      </c>
      <c r="O281" s="697">
        <v>0</v>
      </c>
      <c r="P281" s="698">
        <v>0</v>
      </c>
      <c r="Q281" s="695">
        <v>0</v>
      </c>
    </row>
    <row r="282" spans="1:17" ht="18.75" customHeight="1">
      <c r="A282" s="707" t="s">
        <v>73</v>
      </c>
      <c r="B282" s="692">
        <v>51966</v>
      </c>
      <c r="C282" s="693">
        <v>5.07</v>
      </c>
      <c r="D282" s="694">
        <v>79090</v>
      </c>
      <c r="E282" s="695">
        <v>12.54</v>
      </c>
      <c r="F282" s="696">
        <v>0</v>
      </c>
      <c r="G282" s="697">
        <v>0</v>
      </c>
      <c r="H282" s="698">
        <v>0</v>
      </c>
      <c r="I282" s="695">
        <v>0</v>
      </c>
      <c r="J282" s="696">
        <v>0</v>
      </c>
      <c r="K282" s="697">
        <v>0</v>
      </c>
      <c r="L282" s="698">
        <v>0</v>
      </c>
      <c r="M282" s="695">
        <v>0</v>
      </c>
      <c r="N282" s="696">
        <v>0</v>
      </c>
      <c r="O282" s="697">
        <v>0</v>
      </c>
      <c r="P282" s="698">
        <v>0</v>
      </c>
      <c r="Q282" s="695">
        <v>0</v>
      </c>
    </row>
    <row r="283" spans="1:17" ht="18.75" customHeight="1">
      <c r="A283" s="707" t="s">
        <v>74</v>
      </c>
      <c r="B283" s="692">
        <v>36620</v>
      </c>
      <c r="C283" s="693">
        <v>3.89</v>
      </c>
      <c r="D283" s="694">
        <v>70105</v>
      </c>
      <c r="E283" s="695">
        <v>11.1</v>
      </c>
      <c r="F283" s="696">
        <v>66</v>
      </c>
      <c r="G283" s="697">
        <v>0.01</v>
      </c>
      <c r="H283" s="698">
        <v>0</v>
      </c>
      <c r="I283" s="695">
        <v>0</v>
      </c>
      <c r="J283" s="696">
        <v>0</v>
      </c>
      <c r="K283" s="697">
        <v>0</v>
      </c>
      <c r="L283" s="698">
        <v>0</v>
      </c>
      <c r="M283" s="695">
        <v>0</v>
      </c>
      <c r="N283" s="696">
        <v>0</v>
      </c>
      <c r="O283" s="697">
        <v>0</v>
      </c>
      <c r="P283" s="698">
        <v>0</v>
      </c>
      <c r="Q283" s="695">
        <v>0</v>
      </c>
    </row>
    <row r="284" spans="1:17" ht="18.75" customHeight="1">
      <c r="A284" s="707" t="s">
        <v>75</v>
      </c>
      <c r="B284" s="692">
        <v>38366</v>
      </c>
      <c r="C284" s="693">
        <v>3.63</v>
      </c>
      <c r="D284" s="694">
        <v>62166</v>
      </c>
      <c r="E284" s="695">
        <v>7.74</v>
      </c>
      <c r="F284" s="696">
        <v>0</v>
      </c>
      <c r="G284" s="697">
        <v>0</v>
      </c>
      <c r="H284" s="698">
        <v>16509</v>
      </c>
      <c r="I284" s="695">
        <v>2.06</v>
      </c>
      <c r="J284" s="696">
        <v>0</v>
      </c>
      <c r="K284" s="697">
        <v>0</v>
      </c>
      <c r="L284" s="698">
        <v>0</v>
      </c>
      <c r="M284" s="695">
        <v>0</v>
      </c>
      <c r="N284" s="696">
        <v>0</v>
      </c>
      <c r="O284" s="697">
        <v>0</v>
      </c>
      <c r="P284" s="698">
        <v>0</v>
      </c>
      <c r="Q284" s="695">
        <v>0</v>
      </c>
    </row>
    <row r="285" spans="1:17" ht="18.75" customHeight="1">
      <c r="A285" s="707" t="s">
        <v>203</v>
      </c>
      <c r="B285" s="692">
        <v>56105</v>
      </c>
      <c r="C285" s="693">
        <v>5.27</v>
      </c>
      <c r="D285" s="694">
        <v>92731</v>
      </c>
      <c r="E285" s="695">
        <v>11.68</v>
      </c>
      <c r="F285" s="696">
        <v>0</v>
      </c>
      <c r="G285" s="697">
        <v>0</v>
      </c>
      <c r="H285" s="698">
        <v>11947</v>
      </c>
      <c r="I285" s="695">
        <v>1.5</v>
      </c>
      <c r="J285" s="696">
        <v>0</v>
      </c>
      <c r="K285" s="697">
        <v>0</v>
      </c>
      <c r="L285" s="698">
        <v>0</v>
      </c>
      <c r="M285" s="695">
        <v>0</v>
      </c>
      <c r="N285" s="696">
        <v>0</v>
      </c>
      <c r="O285" s="697">
        <v>0</v>
      </c>
      <c r="P285" s="698">
        <v>0</v>
      </c>
      <c r="Q285" s="695">
        <v>0</v>
      </c>
    </row>
    <row r="286" spans="1:17" ht="18.75" customHeight="1">
      <c r="A286" s="707" t="s">
        <v>77</v>
      </c>
      <c r="B286" s="692">
        <v>40889</v>
      </c>
      <c r="C286" s="693">
        <v>4.47</v>
      </c>
      <c r="D286" s="694">
        <v>81284</v>
      </c>
      <c r="E286" s="695">
        <v>10.47</v>
      </c>
      <c r="F286" s="696">
        <v>263</v>
      </c>
      <c r="G286" s="697">
        <v>0.03</v>
      </c>
      <c r="H286" s="698">
        <v>0</v>
      </c>
      <c r="I286" s="695">
        <v>0</v>
      </c>
      <c r="J286" s="696">
        <v>0</v>
      </c>
      <c r="K286" s="697">
        <v>0</v>
      </c>
      <c r="L286" s="698">
        <v>0</v>
      </c>
      <c r="M286" s="695">
        <v>0</v>
      </c>
      <c r="N286" s="696">
        <v>0</v>
      </c>
      <c r="O286" s="697">
        <v>0</v>
      </c>
      <c r="P286" s="698">
        <v>0</v>
      </c>
      <c r="Q286" s="695">
        <v>0</v>
      </c>
    </row>
    <row r="287" spans="1:17" ht="18.75" customHeight="1" thickBot="1">
      <c r="A287" s="708" t="s">
        <v>78</v>
      </c>
      <c r="B287" s="709">
        <v>40675</v>
      </c>
      <c r="C287" s="710">
        <v>4.46</v>
      </c>
      <c r="D287" s="711">
        <v>82025</v>
      </c>
      <c r="E287" s="712">
        <v>10.49</v>
      </c>
      <c r="F287" s="713">
        <v>0</v>
      </c>
      <c r="G287" s="714">
        <v>0</v>
      </c>
      <c r="H287" s="715">
        <v>0</v>
      </c>
      <c r="I287" s="712">
        <v>0</v>
      </c>
      <c r="J287" s="713">
        <v>0</v>
      </c>
      <c r="K287" s="714">
        <v>0</v>
      </c>
      <c r="L287" s="715">
        <v>0</v>
      </c>
      <c r="M287" s="712">
        <v>0</v>
      </c>
      <c r="N287" s="713">
        <v>0</v>
      </c>
      <c r="O287" s="714">
        <v>0</v>
      </c>
      <c r="P287" s="715">
        <v>0</v>
      </c>
      <c r="Q287" s="712">
        <v>0</v>
      </c>
    </row>
    <row r="288" spans="1:17" ht="18.75" customHeight="1">
      <c r="A288" s="721" t="s">
        <v>528</v>
      </c>
      <c r="B288" s="722"/>
      <c r="C288" s="723"/>
      <c r="D288" s="674"/>
      <c r="E288" s="723"/>
      <c r="F288" s="674"/>
      <c r="G288" s="723"/>
      <c r="H288" s="674"/>
      <c r="I288" s="723"/>
      <c r="J288" s="674"/>
      <c r="K288" s="723"/>
      <c r="L288" s="674"/>
      <c r="M288" s="723"/>
      <c r="N288" s="674"/>
      <c r="O288" s="723"/>
      <c r="P288" s="674"/>
      <c r="Q288" s="723"/>
    </row>
    <row r="289" spans="1:17" ht="18.75" customHeight="1">
      <c r="A289" s="721" t="s">
        <v>529</v>
      </c>
      <c r="B289" s="722"/>
      <c r="C289" s="723"/>
      <c r="D289" s="674"/>
      <c r="E289" s="723"/>
      <c r="F289" s="674"/>
      <c r="G289" s="723"/>
      <c r="H289" s="674"/>
      <c r="I289" s="723"/>
      <c r="J289" s="674"/>
      <c r="K289" s="723"/>
      <c r="L289" s="674"/>
      <c r="M289" s="723"/>
      <c r="N289" s="674"/>
      <c r="O289" s="723"/>
      <c r="P289" s="674"/>
      <c r="Q289" s="723"/>
    </row>
    <row r="290" spans="1:17" ht="18.75" customHeight="1">
      <c r="A290" s="721" t="s">
        <v>183</v>
      </c>
      <c r="B290" s="722"/>
      <c r="C290" s="723"/>
      <c r="D290" s="674"/>
      <c r="E290" s="723"/>
      <c r="F290" s="674"/>
      <c r="G290" s="723"/>
      <c r="H290" s="674"/>
      <c r="I290" s="723"/>
      <c r="J290" s="674"/>
      <c r="K290" s="723"/>
      <c r="L290" s="674"/>
      <c r="M290" s="723"/>
      <c r="N290" s="674"/>
      <c r="O290" s="723"/>
      <c r="P290" s="674"/>
      <c r="Q290" s="723"/>
    </row>
    <row r="291" spans="1:17" ht="18.75" customHeight="1">
      <c r="A291" s="721" t="s">
        <v>183</v>
      </c>
      <c r="B291" s="722"/>
      <c r="C291" s="723"/>
      <c r="D291" s="674"/>
      <c r="E291" s="723"/>
      <c r="F291" s="674"/>
      <c r="G291" s="723"/>
      <c r="H291" s="674"/>
      <c r="I291" s="723"/>
      <c r="J291" s="674"/>
      <c r="K291" s="723"/>
      <c r="L291" s="674"/>
      <c r="M291" s="723"/>
      <c r="N291" s="674"/>
      <c r="O291" s="723"/>
      <c r="P291" s="674"/>
      <c r="Q291" s="723"/>
    </row>
    <row r="292" spans="1:17" ht="28.5" customHeight="1">
      <c r="A292" s="1467" t="s">
        <v>534</v>
      </c>
      <c r="B292" s="1467"/>
      <c r="C292" s="1467"/>
      <c r="D292" s="1467"/>
      <c r="E292" s="1467"/>
      <c r="F292" s="1467"/>
      <c r="G292" s="1467"/>
      <c r="H292" s="1467"/>
      <c r="I292" s="1467"/>
      <c r="J292" s="1467"/>
      <c r="K292" s="1467"/>
      <c r="L292" s="1467"/>
      <c r="M292" s="1467"/>
      <c r="N292" s="1467"/>
      <c r="O292" s="1467"/>
      <c r="P292" s="1467"/>
      <c r="Q292" s="1467"/>
    </row>
    <row r="293" spans="1:17" ht="28.5" customHeight="1">
      <c r="A293" s="1468" t="s">
        <v>535</v>
      </c>
      <c r="B293" s="1468"/>
      <c r="C293" s="1468"/>
      <c r="D293" s="1468"/>
      <c r="E293" s="1468"/>
      <c r="F293" s="1468"/>
      <c r="G293" s="1468"/>
      <c r="H293" s="1468"/>
      <c r="I293" s="1468"/>
      <c r="J293" s="1468"/>
      <c r="K293" s="1468"/>
      <c r="L293" s="1468"/>
      <c r="M293" s="1468"/>
      <c r="N293" s="1468"/>
      <c r="O293" s="1468"/>
      <c r="P293" s="1468"/>
      <c r="Q293" s="1468"/>
    </row>
    <row r="294" spans="1:13" ht="18.75" customHeight="1">
      <c r="A294" s="142"/>
      <c r="B294" s="672"/>
      <c r="C294" s="142"/>
      <c r="D294" s="672"/>
      <c r="E294" s="142"/>
      <c r="F294" s="672"/>
      <c r="G294" s="142"/>
      <c r="H294" s="672"/>
      <c r="I294" s="142"/>
      <c r="J294" s="672"/>
      <c r="K294" s="142"/>
      <c r="L294" s="672"/>
      <c r="M294" s="142"/>
    </row>
    <row r="295" spans="1:13" ht="18.75" customHeight="1">
      <c r="A295" s="142"/>
      <c r="B295" s="672"/>
      <c r="C295" s="142"/>
      <c r="D295" s="672"/>
      <c r="E295" s="142"/>
      <c r="F295" s="672"/>
      <c r="G295" s="142"/>
      <c r="H295" s="672"/>
      <c r="I295" s="142"/>
      <c r="J295" s="672"/>
      <c r="K295" s="142"/>
      <c r="L295" s="672"/>
      <c r="M295" s="142"/>
    </row>
    <row r="296" spans="1:13" ht="18.75" customHeight="1" thickBot="1">
      <c r="A296" s="673" t="s">
        <v>44</v>
      </c>
      <c r="B296" s="674"/>
      <c r="C296" s="675"/>
      <c r="D296" s="674"/>
      <c r="E296" s="675"/>
      <c r="F296" s="674"/>
      <c r="G296" s="675"/>
      <c r="H296" s="674"/>
      <c r="I296" s="675"/>
      <c r="J296" s="674"/>
      <c r="K296" s="675"/>
      <c r="L296" s="674"/>
      <c r="M296" s="675"/>
    </row>
    <row r="297" spans="1:17" ht="18.75" customHeight="1">
      <c r="A297" s="676"/>
      <c r="B297" s="1469" t="s">
        <v>517</v>
      </c>
      <c r="C297" s="1470"/>
      <c r="D297" s="1470"/>
      <c r="E297" s="1471"/>
      <c r="F297" s="1472" t="s">
        <v>518</v>
      </c>
      <c r="G297" s="1473"/>
      <c r="H297" s="1473"/>
      <c r="I297" s="1474"/>
      <c r="J297" s="1472" t="s">
        <v>519</v>
      </c>
      <c r="K297" s="1473"/>
      <c r="L297" s="1473"/>
      <c r="M297" s="1474"/>
      <c r="N297" s="1470" t="s">
        <v>520</v>
      </c>
      <c r="O297" s="1470"/>
      <c r="P297" s="1470"/>
      <c r="Q297" s="1471"/>
    </row>
    <row r="298" spans="1:17" ht="18.75" customHeight="1" thickBot="1">
      <c r="A298" s="677"/>
      <c r="B298" s="1476" t="s">
        <v>521</v>
      </c>
      <c r="C298" s="1465"/>
      <c r="D298" s="1464" t="s">
        <v>522</v>
      </c>
      <c r="E298" s="1466"/>
      <c r="F298" s="1477" t="s">
        <v>521</v>
      </c>
      <c r="G298" s="1478"/>
      <c r="H298" s="1478" t="s">
        <v>522</v>
      </c>
      <c r="I298" s="1479"/>
      <c r="J298" s="1477" t="s">
        <v>521</v>
      </c>
      <c r="K298" s="1478"/>
      <c r="L298" s="1478" t="s">
        <v>522</v>
      </c>
      <c r="M298" s="1479"/>
      <c r="N298" s="1464" t="s">
        <v>521</v>
      </c>
      <c r="O298" s="1465"/>
      <c r="P298" s="1464" t="s">
        <v>522</v>
      </c>
      <c r="Q298" s="1466"/>
    </row>
    <row r="299" spans="1:17" ht="18.75" customHeight="1" thickTop="1">
      <c r="A299" s="678"/>
      <c r="B299" s="679" t="s">
        <v>60</v>
      </c>
      <c r="C299" s="680" t="s">
        <v>523</v>
      </c>
      <c r="D299" s="681" t="s">
        <v>60</v>
      </c>
      <c r="E299" s="682" t="s">
        <v>523</v>
      </c>
      <c r="F299" s="683" t="s">
        <v>60</v>
      </c>
      <c r="G299" s="680" t="s">
        <v>523</v>
      </c>
      <c r="H299" s="681" t="s">
        <v>60</v>
      </c>
      <c r="I299" s="682" t="s">
        <v>523</v>
      </c>
      <c r="J299" s="683" t="s">
        <v>60</v>
      </c>
      <c r="K299" s="680" t="s">
        <v>523</v>
      </c>
      <c r="L299" s="681" t="s">
        <v>60</v>
      </c>
      <c r="M299" s="682" t="s">
        <v>523</v>
      </c>
      <c r="N299" s="683" t="s">
        <v>60</v>
      </c>
      <c r="O299" s="680" t="s">
        <v>523</v>
      </c>
      <c r="P299" s="681" t="s">
        <v>60</v>
      </c>
      <c r="Q299" s="682" t="s">
        <v>523</v>
      </c>
    </row>
    <row r="300" spans="1:17" ht="18.75" customHeight="1">
      <c r="A300" s="685"/>
      <c r="B300" s="686"/>
      <c r="C300" s="687"/>
      <c r="D300" s="688"/>
      <c r="E300" s="689"/>
      <c r="F300" s="690"/>
      <c r="G300" s="687"/>
      <c r="H300" s="688"/>
      <c r="I300" s="689"/>
      <c r="J300" s="690"/>
      <c r="K300" s="687"/>
      <c r="L300" s="688"/>
      <c r="M300" s="689"/>
      <c r="N300" s="674"/>
      <c r="O300" s="687"/>
      <c r="P300" s="688"/>
      <c r="Q300" s="689"/>
    </row>
    <row r="301" spans="1:17" ht="18.75" customHeight="1">
      <c r="A301" s="691" t="s">
        <v>62</v>
      </c>
      <c r="B301" s="692">
        <v>38</v>
      </c>
      <c r="C301" s="693">
        <v>73.08</v>
      </c>
      <c r="D301" s="694">
        <v>23</v>
      </c>
      <c r="E301" s="695">
        <v>95.83</v>
      </c>
      <c r="F301" s="696">
        <v>3</v>
      </c>
      <c r="G301" s="697">
        <v>5.77</v>
      </c>
      <c r="H301" s="698">
        <v>1</v>
      </c>
      <c r="I301" s="695">
        <v>4.17</v>
      </c>
      <c r="J301" s="696">
        <v>7</v>
      </c>
      <c r="K301" s="697">
        <v>13.46</v>
      </c>
      <c r="L301" s="745">
        <v>0</v>
      </c>
      <c r="M301" s="720">
        <v>0</v>
      </c>
      <c r="N301" s="746">
        <v>0</v>
      </c>
      <c r="O301" s="728">
        <v>0</v>
      </c>
      <c r="P301" s="745">
        <v>0</v>
      </c>
      <c r="Q301" s="720">
        <v>0</v>
      </c>
    </row>
    <row r="302" spans="1:17" ht="18.75" customHeight="1">
      <c r="A302" s="691" t="s">
        <v>63</v>
      </c>
      <c r="B302" s="692">
        <v>30</v>
      </c>
      <c r="C302" s="693">
        <v>69.77</v>
      </c>
      <c r="D302" s="694">
        <v>22</v>
      </c>
      <c r="E302" s="695">
        <v>95.65</v>
      </c>
      <c r="F302" s="696">
        <v>3</v>
      </c>
      <c r="G302" s="697">
        <v>6.98</v>
      </c>
      <c r="H302" s="698">
        <v>1</v>
      </c>
      <c r="I302" s="695">
        <v>4.35</v>
      </c>
      <c r="J302" s="696">
        <v>6</v>
      </c>
      <c r="K302" s="697">
        <v>13.95</v>
      </c>
      <c r="L302" s="745">
        <v>0</v>
      </c>
      <c r="M302" s="720">
        <v>0</v>
      </c>
      <c r="N302" s="746">
        <v>0</v>
      </c>
      <c r="O302" s="728">
        <v>0</v>
      </c>
      <c r="P302" s="745">
        <v>0</v>
      </c>
      <c r="Q302" s="720">
        <v>0</v>
      </c>
    </row>
    <row r="303" spans="1:17" ht="18.75" customHeight="1">
      <c r="A303" s="691" t="s">
        <v>64</v>
      </c>
      <c r="B303" s="692">
        <v>27</v>
      </c>
      <c r="C303" s="693">
        <v>67.5</v>
      </c>
      <c r="D303" s="694">
        <v>23</v>
      </c>
      <c r="E303" s="695">
        <v>95.83</v>
      </c>
      <c r="F303" s="696">
        <v>3</v>
      </c>
      <c r="G303" s="697">
        <v>7.5</v>
      </c>
      <c r="H303" s="698">
        <v>1</v>
      </c>
      <c r="I303" s="695">
        <v>4.17</v>
      </c>
      <c r="J303" s="696">
        <v>6</v>
      </c>
      <c r="K303" s="697">
        <v>15</v>
      </c>
      <c r="L303" s="745">
        <v>0</v>
      </c>
      <c r="M303" s="720">
        <v>0</v>
      </c>
      <c r="N303" s="746">
        <v>0</v>
      </c>
      <c r="O303" s="728">
        <v>0</v>
      </c>
      <c r="P303" s="745">
        <v>0</v>
      </c>
      <c r="Q303" s="720">
        <v>0</v>
      </c>
    </row>
    <row r="304" spans="1:17" ht="18.75" customHeight="1">
      <c r="A304" s="691" t="s">
        <v>65</v>
      </c>
      <c r="B304" s="692">
        <v>31</v>
      </c>
      <c r="C304" s="693">
        <v>68.89</v>
      </c>
      <c r="D304" s="694">
        <v>24</v>
      </c>
      <c r="E304" s="695">
        <v>96</v>
      </c>
      <c r="F304" s="696">
        <v>3</v>
      </c>
      <c r="G304" s="697">
        <v>6.67</v>
      </c>
      <c r="H304" s="698">
        <v>1</v>
      </c>
      <c r="I304" s="695">
        <v>4</v>
      </c>
      <c r="J304" s="696">
        <v>7</v>
      </c>
      <c r="K304" s="697">
        <v>15.56</v>
      </c>
      <c r="L304" s="745">
        <v>0</v>
      </c>
      <c r="M304" s="720">
        <v>0</v>
      </c>
      <c r="N304" s="746">
        <v>0</v>
      </c>
      <c r="O304" s="728">
        <v>0</v>
      </c>
      <c r="P304" s="745">
        <v>0</v>
      </c>
      <c r="Q304" s="720">
        <v>0</v>
      </c>
    </row>
    <row r="305" spans="1:17" ht="18.75" customHeight="1">
      <c r="A305" s="691" t="s">
        <v>840</v>
      </c>
      <c r="B305" s="692">
        <v>34</v>
      </c>
      <c r="C305" s="693">
        <v>68</v>
      </c>
      <c r="D305" s="694">
        <v>24</v>
      </c>
      <c r="E305" s="695">
        <v>100</v>
      </c>
      <c r="F305" s="696">
        <v>4</v>
      </c>
      <c r="G305" s="697">
        <v>8</v>
      </c>
      <c r="H305" s="745">
        <v>0</v>
      </c>
      <c r="I305" s="720">
        <v>0</v>
      </c>
      <c r="J305" s="696">
        <v>7</v>
      </c>
      <c r="K305" s="697">
        <v>14</v>
      </c>
      <c r="L305" s="745">
        <v>0</v>
      </c>
      <c r="M305" s="720">
        <v>0</v>
      </c>
      <c r="N305" s="746">
        <v>0</v>
      </c>
      <c r="O305" s="728">
        <v>0</v>
      </c>
      <c r="P305" s="745">
        <v>0</v>
      </c>
      <c r="Q305" s="720">
        <v>0</v>
      </c>
    </row>
    <row r="306" spans="1:17" ht="18.75" customHeight="1">
      <c r="A306" s="699"/>
      <c r="B306" s="700"/>
      <c r="C306" s="701"/>
      <c r="D306" s="702"/>
      <c r="E306" s="703"/>
      <c r="F306" s="704"/>
      <c r="G306" s="705"/>
      <c r="H306" s="706"/>
      <c r="I306" s="703"/>
      <c r="J306" s="704"/>
      <c r="K306" s="705"/>
      <c r="L306" s="706"/>
      <c r="M306" s="703"/>
      <c r="N306" s="704"/>
      <c r="O306" s="705"/>
      <c r="P306" s="706"/>
      <c r="Q306" s="703"/>
    </row>
    <row r="307" spans="1:17" ht="18.75" customHeight="1">
      <c r="A307" s="707" t="s">
        <v>66</v>
      </c>
      <c r="B307" s="692">
        <v>26</v>
      </c>
      <c r="C307" s="693">
        <v>66.67</v>
      </c>
      <c r="D307" s="694">
        <v>27</v>
      </c>
      <c r="E307" s="695">
        <v>96.43</v>
      </c>
      <c r="F307" s="696">
        <v>3</v>
      </c>
      <c r="G307" s="697">
        <v>7.69</v>
      </c>
      <c r="H307" s="698">
        <v>1</v>
      </c>
      <c r="I307" s="695">
        <v>3.57</v>
      </c>
      <c r="J307" s="696">
        <v>7</v>
      </c>
      <c r="K307" s="697">
        <v>17.95</v>
      </c>
      <c r="L307" s="745">
        <v>0</v>
      </c>
      <c r="M307" s="720">
        <v>0</v>
      </c>
      <c r="N307" s="696">
        <v>0</v>
      </c>
      <c r="O307" s="697">
        <v>0</v>
      </c>
      <c r="P307" s="745">
        <v>0</v>
      </c>
      <c r="Q307" s="720">
        <v>0</v>
      </c>
    </row>
    <row r="308" spans="1:17" ht="18.75" customHeight="1">
      <c r="A308" s="707" t="s">
        <v>67</v>
      </c>
      <c r="B308" s="692">
        <v>34</v>
      </c>
      <c r="C308" s="693">
        <v>69.39</v>
      </c>
      <c r="D308" s="694">
        <v>22</v>
      </c>
      <c r="E308" s="695">
        <v>100</v>
      </c>
      <c r="F308" s="696">
        <v>4</v>
      </c>
      <c r="G308" s="697">
        <v>8.16</v>
      </c>
      <c r="H308" s="745">
        <v>0</v>
      </c>
      <c r="I308" s="720">
        <v>0</v>
      </c>
      <c r="J308" s="696">
        <v>8</v>
      </c>
      <c r="K308" s="697">
        <v>16.33</v>
      </c>
      <c r="L308" s="698">
        <v>0</v>
      </c>
      <c r="M308" s="695">
        <v>0</v>
      </c>
      <c r="N308" s="696">
        <v>0</v>
      </c>
      <c r="O308" s="697">
        <v>0</v>
      </c>
      <c r="P308" s="745">
        <v>0</v>
      </c>
      <c r="Q308" s="720">
        <v>0</v>
      </c>
    </row>
    <row r="309" spans="1:17" ht="18.75" customHeight="1">
      <c r="A309" s="707" t="s">
        <v>68</v>
      </c>
      <c r="B309" s="692">
        <v>26</v>
      </c>
      <c r="C309" s="693">
        <v>66.67</v>
      </c>
      <c r="D309" s="694">
        <v>23</v>
      </c>
      <c r="E309" s="695">
        <v>95.83</v>
      </c>
      <c r="F309" s="696">
        <v>3</v>
      </c>
      <c r="G309" s="697">
        <v>7.69</v>
      </c>
      <c r="H309" s="698">
        <v>1</v>
      </c>
      <c r="I309" s="695">
        <v>4.17</v>
      </c>
      <c r="J309" s="696">
        <v>7</v>
      </c>
      <c r="K309" s="697">
        <v>17.95</v>
      </c>
      <c r="L309" s="745">
        <v>0</v>
      </c>
      <c r="M309" s="720">
        <v>0</v>
      </c>
      <c r="N309" s="696">
        <v>0</v>
      </c>
      <c r="O309" s="697">
        <v>0</v>
      </c>
      <c r="P309" s="745">
        <v>0</v>
      </c>
      <c r="Q309" s="720">
        <v>0</v>
      </c>
    </row>
    <row r="310" spans="1:17" ht="18.75" customHeight="1">
      <c r="A310" s="707" t="s">
        <v>69</v>
      </c>
      <c r="B310" s="692">
        <v>27</v>
      </c>
      <c r="C310" s="693">
        <v>64.29</v>
      </c>
      <c r="D310" s="694">
        <v>24</v>
      </c>
      <c r="E310" s="695">
        <v>100</v>
      </c>
      <c r="F310" s="696">
        <v>6</v>
      </c>
      <c r="G310" s="697">
        <v>14.29</v>
      </c>
      <c r="H310" s="745">
        <v>0</v>
      </c>
      <c r="I310" s="720">
        <v>0</v>
      </c>
      <c r="J310" s="696">
        <v>6</v>
      </c>
      <c r="K310" s="697">
        <v>14.29</v>
      </c>
      <c r="L310" s="745">
        <v>0</v>
      </c>
      <c r="M310" s="720">
        <v>0</v>
      </c>
      <c r="N310" s="746">
        <v>0</v>
      </c>
      <c r="O310" s="728">
        <v>0</v>
      </c>
      <c r="P310" s="698">
        <v>0</v>
      </c>
      <c r="Q310" s="695">
        <v>0</v>
      </c>
    </row>
    <row r="311" spans="1:17" ht="18.75" customHeight="1">
      <c r="A311" s="707" t="s">
        <v>70</v>
      </c>
      <c r="B311" s="692">
        <v>33</v>
      </c>
      <c r="C311" s="693">
        <v>67.35</v>
      </c>
      <c r="D311" s="694">
        <v>21</v>
      </c>
      <c r="E311" s="695">
        <v>95.45</v>
      </c>
      <c r="F311" s="696">
        <v>6</v>
      </c>
      <c r="G311" s="697">
        <v>12.24</v>
      </c>
      <c r="H311" s="698">
        <v>1</v>
      </c>
      <c r="I311" s="695">
        <v>4.55</v>
      </c>
      <c r="J311" s="696">
        <v>7</v>
      </c>
      <c r="K311" s="697">
        <v>14.29</v>
      </c>
      <c r="L311" s="745">
        <v>0</v>
      </c>
      <c r="M311" s="720">
        <v>0</v>
      </c>
      <c r="N311" s="696">
        <v>0</v>
      </c>
      <c r="O311" s="697">
        <v>0</v>
      </c>
      <c r="P311" s="745">
        <v>0</v>
      </c>
      <c r="Q311" s="720">
        <v>0</v>
      </c>
    </row>
    <row r="312" spans="1:17" ht="18.75" customHeight="1">
      <c r="A312" s="707" t="s">
        <v>71</v>
      </c>
      <c r="B312" s="692">
        <v>25</v>
      </c>
      <c r="C312" s="693">
        <v>71.43</v>
      </c>
      <c r="D312" s="694">
        <v>22</v>
      </c>
      <c r="E312" s="695">
        <v>100</v>
      </c>
      <c r="F312" s="696">
        <v>2</v>
      </c>
      <c r="G312" s="697">
        <v>5.71</v>
      </c>
      <c r="H312" s="745">
        <v>0</v>
      </c>
      <c r="I312" s="720">
        <v>0</v>
      </c>
      <c r="J312" s="696">
        <v>5</v>
      </c>
      <c r="K312" s="697">
        <v>14.29</v>
      </c>
      <c r="L312" s="745">
        <v>0</v>
      </c>
      <c r="M312" s="720">
        <v>0</v>
      </c>
      <c r="N312" s="696">
        <v>0</v>
      </c>
      <c r="O312" s="697">
        <v>0</v>
      </c>
      <c r="P312" s="745">
        <v>0</v>
      </c>
      <c r="Q312" s="720">
        <v>0</v>
      </c>
    </row>
    <row r="313" spans="1:17" ht="18.75" customHeight="1">
      <c r="A313" s="707" t="s">
        <v>72</v>
      </c>
      <c r="B313" s="692">
        <v>29</v>
      </c>
      <c r="C313" s="693">
        <v>67.44</v>
      </c>
      <c r="D313" s="694">
        <v>27</v>
      </c>
      <c r="E313" s="695">
        <v>96.43</v>
      </c>
      <c r="F313" s="696">
        <v>2</v>
      </c>
      <c r="G313" s="697">
        <v>4.65</v>
      </c>
      <c r="H313" s="698">
        <v>1</v>
      </c>
      <c r="I313" s="695">
        <v>3.57</v>
      </c>
      <c r="J313" s="696">
        <v>8</v>
      </c>
      <c r="K313" s="697">
        <v>18.6</v>
      </c>
      <c r="L313" s="745">
        <v>0</v>
      </c>
      <c r="M313" s="720">
        <v>0</v>
      </c>
      <c r="N313" s="746">
        <v>0</v>
      </c>
      <c r="O313" s="728">
        <v>0</v>
      </c>
      <c r="P313" s="698">
        <v>0</v>
      </c>
      <c r="Q313" s="695">
        <v>0</v>
      </c>
    </row>
    <row r="314" spans="1:17" ht="18.75" customHeight="1">
      <c r="A314" s="707" t="s">
        <v>73</v>
      </c>
      <c r="B314" s="692">
        <v>35</v>
      </c>
      <c r="C314" s="693">
        <v>67.31</v>
      </c>
      <c r="D314" s="694">
        <v>22</v>
      </c>
      <c r="E314" s="695">
        <v>95.65</v>
      </c>
      <c r="F314" s="696">
        <v>4</v>
      </c>
      <c r="G314" s="697">
        <v>7.69</v>
      </c>
      <c r="H314" s="698">
        <v>1</v>
      </c>
      <c r="I314" s="695">
        <v>4.35</v>
      </c>
      <c r="J314" s="696">
        <v>9</v>
      </c>
      <c r="K314" s="697">
        <v>17.31</v>
      </c>
      <c r="L314" s="698">
        <v>0</v>
      </c>
      <c r="M314" s="695">
        <v>0</v>
      </c>
      <c r="N314" s="746">
        <v>0</v>
      </c>
      <c r="O314" s="728">
        <v>0</v>
      </c>
      <c r="P314" s="745">
        <v>0</v>
      </c>
      <c r="Q314" s="720">
        <v>0</v>
      </c>
    </row>
    <row r="315" spans="1:17" ht="18.75" customHeight="1">
      <c r="A315" s="707" t="s">
        <v>74</v>
      </c>
      <c r="B315" s="692">
        <v>32</v>
      </c>
      <c r="C315" s="693">
        <v>71.11</v>
      </c>
      <c r="D315" s="694">
        <v>23</v>
      </c>
      <c r="E315" s="695">
        <v>95.83</v>
      </c>
      <c r="F315" s="696">
        <v>3</v>
      </c>
      <c r="G315" s="697">
        <v>6.67</v>
      </c>
      <c r="H315" s="698">
        <v>1</v>
      </c>
      <c r="I315" s="695">
        <v>4.17</v>
      </c>
      <c r="J315" s="696">
        <v>7</v>
      </c>
      <c r="K315" s="697">
        <v>15.56</v>
      </c>
      <c r="L315" s="745">
        <v>0</v>
      </c>
      <c r="M315" s="720">
        <v>0</v>
      </c>
      <c r="N315" s="746">
        <v>0</v>
      </c>
      <c r="O315" s="728">
        <v>0</v>
      </c>
      <c r="P315" s="745">
        <v>0</v>
      </c>
      <c r="Q315" s="720">
        <v>0</v>
      </c>
    </row>
    <row r="316" spans="1:17" ht="18.75" customHeight="1">
      <c r="A316" s="707" t="s">
        <v>75</v>
      </c>
      <c r="B316" s="692">
        <v>32</v>
      </c>
      <c r="C316" s="693">
        <v>68.09</v>
      </c>
      <c r="D316" s="694">
        <v>28</v>
      </c>
      <c r="E316" s="695">
        <v>96.55</v>
      </c>
      <c r="F316" s="696">
        <v>3</v>
      </c>
      <c r="G316" s="697">
        <v>6.38</v>
      </c>
      <c r="H316" s="698">
        <v>1</v>
      </c>
      <c r="I316" s="695">
        <v>3.45</v>
      </c>
      <c r="J316" s="696">
        <v>8</v>
      </c>
      <c r="K316" s="697">
        <v>17.02</v>
      </c>
      <c r="L316" s="698">
        <v>0</v>
      </c>
      <c r="M316" s="695">
        <v>0</v>
      </c>
      <c r="N316" s="696">
        <v>0</v>
      </c>
      <c r="O316" s="697">
        <v>0</v>
      </c>
      <c r="P316" s="745">
        <v>0</v>
      </c>
      <c r="Q316" s="720">
        <v>0</v>
      </c>
    </row>
    <row r="317" spans="1:17" ht="18.75" customHeight="1">
      <c r="A317" s="707" t="s">
        <v>76</v>
      </c>
      <c r="B317" s="692">
        <v>40</v>
      </c>
      <c r="C317" s="693">
        <v>70.18</v>
      </c>
      <c r="D317" s="694">
        <v>23</v>
      </c>
      <c r="E317" s="695">
        <v>95.83</v>
      </c>
      <c r="F317" s="696">
        <v>4</v>
      </c>
      <c r="G317" s="697">
        <v>7.02</v>
      </c>
      <c r="H317" s="698">
        <v>1</v>
      </c>
      <c r="I317" s="695">
        <v>4.17</v>
      </c>
      <c r="J317" s="696">
        <v>8</v>
      </c>
      <c r="K317" s="697">
        <v>14.04</v>
      </c>
      <c r="L317" s="698">
        <v>0</v>
      </c>
      <c r="M317" s="695">
        <v>0</v>
      </c>
      <c r="N317" s="696">
        <v>0</v>
      </c>
      <c r="O317" s="697">
        <v>0</v>
      </c>
      <c r="P317" s="698">
        <v>0</v>
      </c>
      <c r="Q317" s="695">
        <v>0</v>
      </c>
    </row>
    <row r="318" spans="1:17" ht="18.75" customHeight="1">
      <c r="A318" s="707" t="s">
        <v>77</v>
      </c>
      <c r="B318" s="692">
        <v>31</v>
      </c>
      <c r="C318" s="693">
        <v>68.89</v>
      </c>
      <c r="D318" s="694">
        <v>23</v>
      </c>
      <c r="E318" s="695">
        <v>95.83</v>
      </c>
      <c r="F318" s="696">
        <v>2</v>
      </c>
      <c r="G318" s="697">
        <v>4.44</v>
      </c>
      <c r="H318" s="698">
        <v>1</v>
      </c>
      <c r="I318" s="695">
        <v>4.17</v>
      </c>
      <c r="J318" s="696">
        <v>7</v>
      </c>
      <c r="K318" s="697">
        <v>15.56</v>
      </c>
      <c r="L318" s="745">
        <v>0</v>
      </c>
      <c r="M318" s="720">
        <v>0</v>
      </c>
      <c r="N318" s="746">
        <v>0</v>
      </c>
      <c r="O318" s="728">
        <v>0</v>
      </c>
      <c r="P318" s="698">
        <v>0</v>
      </c>
      <c r="Q318" s="695">
        <v>0</v>
      </c>
    </row>
    <row r="319" spans="1:17" ht="18.75" customHeight="1">
      <c r="A319" s="707" t="s">
        <v>78</v>
      </c>
      <c r="B319" s="692">
        <v>28</v>
      </c>
      <c r="C319" s="693">
        <v>68.29</v>
      </c>
      <c r="D319" s="694">
        <v>27</v>
      </c>
      <c r="E319" s="695">
        <v>93.1</v>
      </c>
      <c r="F319" s="696">
        <v>3</v>
      </c>
      <c r="G319" s="697">
        <v>7.32</v>
      </c>
      <c r="H319" s="698">
        <v>2</v>
      </c>
      <c r="I319" s="695">
        <v>6.9</v>
      </c>
      <c r="J319" s="696">
        <v>6</v>
      </c>
      <c r="K319" s="697">
        <v>14.63</v>
      </c>
      <c r="L319" s="745">
        <v>0</v>
      </c>
      <c r="M319" s="720">
        <v>0</v>
      </c>
      <c r="N319" s="746">
        <v>0</v>
      </c>
      <c r="O319" s="728">
        <v>0</v>
      </c>
      <c r="P319" s="745">
        <v>0</v>
      </c>
      <c r="Q319" s="720">
        <v>0</v>
      </c>
    </row>
    <row r="320" spans="1:17" ht="18.75" customHeight="1">
      <c r="A320" s="707" t="s">
        <v>67</v>
      </c>
      <c r="B320" s="692">
        <v>36</v>
      </c>
      <c r="C320" s="693">
        <v>67.92</v>
      </c>
      <c r="D320" s="694">
        <v>21</v>
      </c>
      <c r="E320" s="695">
        <v>95.45</v>
      </c>
      <c r="F320" s="696">
        <v>3</v>
      </c>
      <c r="G320" s="697">
        <v>5.66</v>
      </c>
      <c r="H320" s="698">
        <v>1</v>
      </c>
      <c r="I320" s="695">
        <v>4.55</v>
      </c>
      <c r="J320" s="696">
        <v>8</v>
      </c>
      <c r="K320" s="697">
        <v>15.09</v>
      </c>
      <c r="L320" s="698">
        <v>0</v>
      </c>
      <c r="M320" s="695">
        <v>0</v>
      </c>
      <c r="N320" s="746">
        <v>0</v>
      </c>
      <c r="O320" s="728">
        <v>0</v>
      </c>
      <c r="P320" s="698">
        <v>0</v>
      </c>
      <c r="Q320" s="695">
        <v>0</v>
      </c>
    </row>
    <row r="321" spans="1:17" ht="18.75" customHeight="1">
      <c r="A321" s="707" t="s">
        <v>68</v>
      </c>
      <c r="B321" s="692">
        <v>31</v>
      </c>
      <c r="C321" s="693">
        <v>68.89</v>
      </c>
      <c r="D321" s="694">
        <v>25</v>
      </c>
      <c r="E321" s="695">
        <v>100</v>
      </c>
      <c r="F321" s="696">
        <v>3</v>
      </c>
      <c r="G321" s="697">
        <v>6.67</v>
      </c>
      <c r="H321" s="745">
        <v>0</v>
      </c>
      <c r="I321" s="720">
        <v>0</v>
      </c>
      <c r="J321" s="696">
        <v>7</v>
      </c>
      <c r="K321" s="697">
        <v>15.56</v>
      </c>
      <c r="L321" s="745">
        <v>0</v>
      </c>
      <c r="M321" s="720">
        <v>0</v>
      </c>
      <c r="N321" s="746">
        <v>0</v>
      </c>
      <c r="O321" s="728">
        <v>0</v>
      </c>
      <c r="P321" s="745">
        <v>0</v>
      </c>
      <c r="Q321" s="720">
        <v>0</v>
      </c>
    </row>
    <row r="322" spans="1:17" ht="18.75" customHeight="1">
      <c r="A322" s="707" t="s">
        <v>69</v>
      </c>
      <c r="B322" s="692">
        <v>33</v>
      </c>
      <c r="C322" s="693">
        <v>68.75</v>
      </c>
      <c r="D322" s="694">
        <v>25</v>
      </c>
      <c r="E322" s="695">
        <v>100</v>
      </c>
      <c r="F322" s="696">
        <v>3</v>
      </c>
      <c r="G322" s="697">
        <v>6.25</v>
      </c>
      <c r="H322" s="745">
        <v>0</v>
      </c>
      <c r="I322" s="720">
        <v>0</v>
      </c>
      <c r="J322" s="696">
        <v>7</v>
      </c>
      <c r="K322" s="697">
        <v>14.58</v>
      </c>
      <c r="L322" s="745">
        <v>0</v>
      </c>
      <c r="M322" s="720">
        <v>0</v>
      </c>
      <c r="N322" s="696">
        <v>0</v>
      </c>
      <c r="O322" s="697">
        <v>0</v>
      </c>
      <c r="P322" s="745">
        <v>0</v>
      </c>
      <c r="Q322" s="720">
        <v>0</v>
      </c>
    </row>
    <row r="323" spans="1:17" ht="18.75" customHeight="1">
      <c r="A323" s="707" t="s">
        <v>70</v>
      </c>
      <c r="B323" s="692">
        <v>38</v>
      </c>
      <c r="C323" s="693">
        <v>69.09</v>
      </c>
      <c r="D323" s="694">
        <v>22</v>
      </c>
      <c r="E323" s="695">
        <v>95.65</v>
      </c>
      <c r="F323" s="696">
        <v>4</v>
      </c>
      <c r="G323" s="697">
        <v>7.27</v>
      </c>
      <c r="H323" s="698">
        <v>1</v>
      </c>
      <c r="I323" s="695">
        <v>4.35</v>
      </c>
      <c r="J323" s="696">
        <v>8</v>
      </c>
      <c r="K323" s="697">
        <v>14.55</v>
      </c>
      <c r="L323" s="745">
        <v>0</v>
      </c>
      <c r="M323" s="720">
        <v>0</v>
      </c>
      <c r="N323" s="746">
        <v>0</v>
      </c>
      <c r="O323" s="728">
        <v>0</v>
      </c>
      <c r="P323" s="698">
        <v>0</v>
      </c>
      <c r="Q323" s="695">
        <v>0</v>
      </c>
    </row>
    <row r="324" spans="1:17" ht="18.75" customHeight="1">
      <c r="A324" s="707" t="s">
        <v>71</v>
      </c>
      <c r="B324" s="692">
        <v>25</v>
      </c>
      <c r="C324" s="693">
        <v>65.79</v>
      </c>
      <c r="D324" s="694">
        <v>19</v>
      </c>
      <c r="E324" s="695">
        <v>100</v>
      </c>
      <c r="F324" s="696">
        <v>3</v>
      </c>
      <c r="G324" s="697">
        <v>7.89</v>
      </c>
      <c r="H324" s="745">
        <v>0</v>
      </c>
      <c r="I324" s="720">
        <v>0</v>
      </c>
      <c r="J324" s="696">
        <v>6</v>
      </c>
      <c r="K324" s="697">
        <v>15.79</v>
      </c>
      <c r="L324" s="745">
        <v>0</v>
      </c>
      <c r="M324" s="720">
        <v>0</v>
      </c>
      <c r="N324" s="746">
        <v>0</v>
      </c>
      <c r="O324" s="728">
        <v>0</v>
      </c>
      <c r="P324" s="745">
        <v>0</v>
      </c>
      <c r="Q324" s="720">
        <v>0</v>
      </c>
    </row>
    <row r="325" spans="1:17" ht="18.75" customHeight="1">
      <c r="A325" s="707" t="s">
        <v>72</v>
      </c>
      <c r="B325" s="692">
        <v>35</v>
      </c>
      <c r="C325" s="693">
        <v>67.31</v>
      </c>
      <c r="D325" s="694">
        <v>28</v>
      </c>
      <c r="E325" s="695">
        <v>96.55</v>
      </c>
      <c r="F325" s="696">
        <v>5</v>
      </c>
      <c r="G325" s="697">
        <v>9.62</v>
      </c>
      <c r="H325" s="698">
        <v>1</v>
      </c>
      <c r="I325" s="695">
        <v>3.45</v>
      </c>
      <c r="J325" s="696">
        <v>7</v>
      </c>
      <c r="K325" s="697">
        <v>13.46</v>
      </c>
      <c r="L325" s="745">
        <v>0</v>
      </c>
      <c r="M325" s="720">
        <v>0</v>
      </c>
      <c r="N325" s="696">
        <v>0</v>
      </c>
      <c r="O325" s="697">
        <v>0</v>
      </c>
      <c r="P325" s="745">
        <v>0</v>
      </c>
      <c r="Q325" s="720">
        <v>0</v>
      </c>
    </row>
    <row r="326" spans="1:17" ht="18.75" customHeight="1">
      <c r="A326" s="707" t="s">
        <v>73</v>
      </c>
      <c r="B326" s="692">
        <v>33</v>
      </c>
      <c r="C326" s="693">
        <v>61.11</v>
      </c>
      <c r="D326" s="694">
        <v>21</v>
      </c>
      <c r="E326" s="695">
        <v>100</v>
      </c>
      <c r="F326" s="696">
        <v>7</v>
      </c>
      <c r="G326" s="697">
        <v>12.96</v>
      </c>
      <c r="H326" s="745">
        <v>0</v>
      </c>
      <c r="I326" s="720">
        <v>0</v>
      </c>
      <c r="J326" s="696">
        <v>8</v>
      </c>
      <c r="K326" s="697">
        <v>14.81</v>
      </c>
      <c r="L326" s="745">
        <v>0</v>
      </c>
      <c r="M326" s="720">
        <v>0</v>
      </c>
      <c r="N326" s="746">
        <v>0</v>
      </c>
      <c r="O326" s="728">
        <v>0</v>
      </c>
      <c r="P326" s="745">
        <v>0</v>
      </c>
      <c r="Q326" s="720">
        <v>0</v>
      </c>
    </row>
    <row r="327" spans="1:17" ht="18.75" customHeight="1">
      <c r="A327" s="707" t="s">
        <v>74</v>
      </c>
      <c r="B327" s="692">
        <v>32</v>
      </c>
      <c r="C327" s="693">
        <v>64</v>
      </c>
      <c r="D327" s="694">
        <v>22</v>
      </c>
      <c r="E327" s="695">
        <v>100</v>
      </c>
      <c r="F327" s="696">
        <v>6</v>
      </c>
      <c r="G327" s="697">
        <v>12</v>
      </c>
      <c r="H327" s="745">
        <v>0</v>
      </c>
      <c r="I327" s="720">
        <v>0</v>
      </c>
      <c r="J327" s="696">
        <v>8</v>
      </c>
      <c r="K327" s="697">
        <v>16</v>
      </c>
      <c r="L327" s="745">
        <v>0</v>
      </c>
      <c r="M327" s="720">
        <v>0</v>
      </c>
      <c r="N327" s="696">
        <v>0</v>
      </c>
      <c r="O327" s="697">
        <v>0</v>
      </c>
      <c r="P327" s="698">
        <v>0</v>
      </c>
      <c r="Q327" s="695">
        <v>0</v>
      </c>
    </row>
    <row r="328" spans="1:17" ht="18.75" customHeight="1">
      <c r="A328" s="707" t="s">
        <v>75</v>
      </c>
      <c r="B328" s="692">
        <v>38</v>
      </c>
      <c r="C328" s="693">
        <v>71.7</v>
      </c>
      <c r="D328" s="694">
        <v>29</v>
      </c>
      <c r="E328" s="695">
        <v>100</v>
      </c>
      <c r="F328" s="696">
        <v>3</v>
      </c>
      <c r="G328" s="697">
        <v>5.66</v>
      </c>
      <c r="H328" s="745">
        <v>0</v>
      </c>
      <c r="I328" s="720">
        <v>0</v>
      </c>
      <c r="J328" s="696">
        <v>7</v>
      </c>
      <c r="K328" s="697">
        <v>13.21</v>
      </c>
      <c r="L328" s="745">
        <v>0</v>
      </c>
      <c r="M328" s="720">
        <v>0</v>
      </c>
      <c r="N328" s="696">
        <v>0</v>
      </c>
      <c r="O328" s="697">
        <v>0</v>
      </c>
      <c r="P328" s="745">
        <v>0</v>
      </c>
      <c r="Q328" s="720">
        <v>0</v>
      </c>
    </row>
    <row r="329" spans="1:17" ht="18.75" customHeight="1">
      <c r="A329" s="707" t="s">
        <v>203</v>
      </c>
      <c r="B329" s="692">
        <v>42</v>
      </c>
      <c r="C329" s="693">
        <v>70</v>
      </c>
      <c r="D329" s="694">
        <v>24</v>
      </c>
      <c r="E329" s="695">
        <v>100</v>
      </c>
      <c r="F329" s="696">
        <v>3</v>
      </c>
      <c r="G329" s="697">
        <v>5</v>
      </c>
      <c r="H329" s="745">
        <v>0</v>
      </c>
      <c r="I329" s="720">
        <v>0</v>
      </c>
      <c r="J329" s="696">
        <v>9</v>
      </c>
      <c r="K329" s="697">
        <v>15</v>
      </c>
      <c r="L329" s="745">
        <v>0</v>
      </c>
      <c r="M329" s="720">
        <v>0</v>
      </c>
      <c r="N329" s="746">
        <v>0</v>
      </c>
      <c r="O329" s="728">
        <v>0</v>
      </c>
      <c r="P329" s="698">
        <v>0</v>
      </c>
      <c r="Q329" s="695">
        <v>0</v>
      </c>
    </row>
    <row r="330" spans="1:17" ht="18.75" customHeight="1">
      <c r="A330" s="707" t="s">
        <v>77</v>
      </c>
      <c r="B330" s="692">
        <v>35</v>
      </c>
      <c r="C330" s="693">
        <v>66.04</v>
      </c>
      <c r="D330" s="694">
        <v>24</v>
      </c>
      <c r="E330" s="695">
        <v>96</v>
      </c>
      <c r="F330" s="696">
        <v>7</v>
      </c>
      <c r="G330" s="697">
        <v>13.21</v>
      </c>
      <c r="H330" s="698">
        <v>1</v>
      </c>
      <c r="I330" s="695">
        <v>4</v>
      </c>
      <c r="J330" s="696">
        <v>6</v>
      </c>
      <c r="K330" s="697">
        <v>11.32</v>
      </c>
      <c r="L330" s="745">
        <v>0</v>
      </c>
      <c r="M330" s="720">
        <v>0</v>
      </c>
      <c r="N330" s="696">
        <v>0</v>
      </c>
      <c r="O330" s="697">
        <v>0</v>
      </c>
      <c r="P330" s="698">
        <v>0</v>
      </c>
      <c r="Q330" s="695">
        <v>0</v>
      </c>
    </row>
    <row r="331" spans="1:17" ht="18.75" customHeight="1" thickBot="1">
      <c r="A331" s="708" t="s">
        <v>78</v>
      </c>
      <c r="B331" s="709">
        <v>34</v>
      </c>
      <c r="C331" s="710">
        <v>72.34</v>
      </c>
      <c r="D331" s="711">
        <v>30</v>
      </c>
      <c r="E331" s="712">
        <v>96.77</v>
      </c>
      <c r="F331" s="713">
        <v>3</v>
      </c>
      <c r="G331" s="714">
        <v>6.38</v>
      </c>
      <c r="H331" s="715">
        <v>1</v>
      </c>
      <c r="I331" s="712">
        <v>3.23</v>
      </c>
      <c r="J331" s="713">
        <v>5</v>
      </c>
      <c r="K331" s="714">
        <v>10.64</v>
      </c>
      <c r="L331" s="747">
        <v>0</v>
      </c>
      <c r="M331" s="748">
        <v>0</v>
      </c>
      <c r="N331" s="713">
        <v>0</v>
      </c>
      <c r="O331" s="714">
        <v>0</v>
      </c>
      <c r="P331" s="747">
        <v>0</v>
      </c>
      <c r="Q331" s="748">
        <v>0</v>
      </c>
    </row>
    <row r="332" spans="1:17" ht="18.75" customHeight="1">
      <c r="A332" s="716"/>
      <c r="B332" s="717"/>
      <c r="C332" s="718"/>
      <c r="D332" s="717"/>
      <c r="E332" s="718"/>
      <c r="F332" s="717"/>
      <c r="G332" s="718"/>
      <c r="H332" s="717"/>
      <c r="I332" s="718"/>
      <c r="J332" s="717"/>
      <c r="K332" s="718"/>
      <c r="L332" s="717"/>
      <c r="M332" s="718"/>
      <c r="N332" s="717"/>
      <c r="O332" s="718"/>
      <c r="P332" s="717"/>
      <c r="Q332" s="718"/>
    </row>
    <row r="333" spans="1:13" ht="18.75" customHeight="1">
      <c r="A333" s="719"/>
      <c r="B333" s="674"/>
      <c r="C333" s="675"/>
      <c r="D333" s="674"/>
      <c r="E333" s="675"/>
      <c r="F333" s="674"/>
      <c r="G333" s="675"/>
      <c r="H333" s="674"/>
      <c r="I333" s="675"/>
      <c r="J333" s="674"/>
      <c r="K333" s="675"/>
      <c r="L333" s="674"/>
      <c r="M333" s="675"/>
    </row>
    <row r="334" spans="1:13" ht="18.75" customHeight="1" thickBot="1">
      <c r="A334" s="675"/>
      <c r="B334" s="674"/>
      <c r="C334" s="675"/>
      <c r="D334" s="674"/>
      <c r="E334" s="675"/>
      <c r="F334" s="674"/>
      <c r="G334" s="675"/>
      <c r="H334" s="674"/>
      <c r="I334" s="675"/>
      <c r="J334" s="674"/>
      <c r="K334" s="675"/>
      <c r="L334" s="674"/>
      <c r="M334" s="675"/>
    </row>
    <row r="335" spans="1:17" ht="18.75" customHeight="1">
      <c r="A335" s="676"/>
      <c r="B335" s="1469" t="s">
        <v>524</v>
      </c>
      <c r="C335" s="1470"/>
      <c r="D335" s="1470"/>
      <c r="E335" s="1471"/>
      <c r="F335" s="1472" t="s">
        <v>525</v>
      </c>
      <c r="G335" s="1473"/>
      <c r="H335" s="1473"/>
      <c r="I335" s="1474"/>
      <c r="J335" s="1475" t="s">
        <v>526</v>
      </c>
      <c r="K335" s="1473"/>
      <c r="L335" s="1473"/>
      <c r="M335" s="1474"/>
      <c r="N335" s="1475" t="s">
        <v>527</v>
      </c>
      <c r="O335" s="1473"/>
      <c r="P335" s="1473"/>
      <c r="Q335" s="1474"/>
    </row>
    <row r="336" spans="1:17" ht="18.75" customHeight="1" thickBot="1">
      <c r="A336" s="677"/>
      <c r="B336" s="1476" t="s">
        <v>521</v>
      </c>
      <c r="C336" s="1465"/>
      <c r="D336" s="1464" t="s">
        <v>522</v>
      </c>
      <c r="E336" s="1466"/>
      <c r="F336" s="1477" t="s">
        <v>521</v>
      </c>
      <c r="G336" s="1478"/>
      <c r="H336" s="1478" t="s">
        <v>522</v>
      </c>
      <c r="I336" s="1479"/>
      <c r="J336" s="1465" t="s">
        <v>521</v>
      </c>
      <c r="K336" s="1478"/>
      <c r="L336" s="1478" t="s">
        <v>522</v>
      </c>
      <c r="M336" s="1479"/>
      <c r="N336" s="1465" t="s">
        <v>521</v>
      </c>
      <c r="O336" s="1478"/>
      <c r="P336" s="1478" t="s">
        <v>522</v>
      </c>
      <c r="Q336" s="1479"/>
    </row>
    <row r="337" spans="1:17" ht="18.75" customHeight="1" thickTop="1">
      <c r="A337" s="678"/>
      <c r="B337" s="679" t="s">
        <v>60</v>
      </c>
      <c r="C337" s="680" t="s">
        <v>523</v>
      </c>
      <c r="D337" s="681" t="s">
        <v>60</v>
      </c>
      <c r="E337" s="682" t="s">
        <v>523</v>
      </c>
      <c r="F337" s="683" t="s">
        <v>60</v>
      </c>
      <c r="G337" s="680" t="s">
        <v>523</v>
      </c>
      <c r="H337" s="681" t="s">
        <v>60</v>
      </c>
      <c r="I337" s="682" t="s">
        <v>523</v>
      </c>
      <c r="J337" s="683" t="s">
        <v>60</v>
      </c>
      <c r="K337" s="680" t="s">
        <v>523</v>
      </c>
      <c r="L337" s="681" t="s">
        <v>60</v>
      </c>
      <c r="M337" s="682" t="s">
        <v>523</v>
      </c>
      <c r="N337" s="683" t="s">
        <v>60</v>
      </c>
      <c r="O337" s="680" t="s">
        <v>523</v>
      </c>
      <c r="P337" s="681" t="s">
        <v>60</v>
      </c>
      <c r="Q337" s="682" t="s">
        <v>523</v>
      </c>
    </row>
    <row r="338" spans="1:17" ht="18.75" customHeight="1">
      <c r="A338" s="685"/>
      <c r="B338" s="686"/>
      <c r="C338" s="687"/>
      <c r="D338" s="688"/>
      <c r="E338" s="689"/>
      <c r="F338" s="690"/>
      <c r="G338" s="687"/>
      <c r="H338" s="688"/>
      <c r="I338" s="689"/>
      <c r="J338" s="674"/>
      <c r="K338" s="687"/>
      <c r="L338" s="688"/>
      <c r="M338" s="689"/>
      <c r="N338" s="674"/>
      <c r="O338" s="687"/>
      <c r="P338" s="688"/>
      <c r="Q338" s="689"/>
    </row>
    <row r="339" spans="1:17" ht="18.75" customHeight="1">
      <c r="A339" s="691" t="s">
        <v>62</v>
      </c>
      <c r="B339" s="692">
        <v>4</v>
      </c>
      <c r="C339" s="693">
        <v>7.69</v>
      </c>
      <c r="D339" s="749">
        <v>0</v>
      </c>
      <c r="E339" s="720">
        <v>0</v>
      </c>
      <c r="F339" s="696">
        <v>0</v>
      </c>
      <c r="G339" s="697">
        <v>0</v>
      </c>
      <c r="H339" s="745">
        <v>0</v>
      </c>
      <c r="I339" s="720">
        <v>0</v>
      </c>
      <c r="J339" s="696">
        <v>0</v>
      </c>
      <c r="K339" s="697">
        <v>0</v>
      </c>
      <c r="L339" s="745">
        <v>0</v>
      </c>
      <c r="M339" s="720">
        <v>0</v>
      </c>
      <c r="N339" s="696">
        <v>0</v>
      </c>
      <c r="O339" s="697">
        <v>0</v>
      </c>
      <c r="P339" s="698">
        <v>0</v>
      </c>
      <c r="Q339" s="695">
        <v>0</v>
      </c>
    </row>
    <row r="340" spans="1:17" ht="18.75" customHeight="1">
      <c r="A340" s="691" t="s">
        <v>63</v>
      </c>
      <c r="B340" s="692">
        <v>4</v>
      </c>
      <c r="C340" s="693">
        <v>9.3</v>
      </c>
      <c r="D340" s="749">
        <v>0</v>
      </c>
      <c r="E340" s="720">
        <v>0</v>
      </c>
      <c r="F340" s="696">
        <v>0</v>
      </c>
      <c r="G340" s="697">
        <v>0</v>
      </c>
      <c r="H340" s="745">
        <v>0</v>
      </c>
      <c r="I340" s="720">
        <v>0</v>
      </c>
      <c r="J340" s="696">
        <v>0</v>
      </c>
      <c r="K340" s="697">
        <v>0</v>
      </c>
      <c r="L340" s="745">
        <v>0</v>
      </c>
      <c r="M340" s="720">
        <v>0</v>
      </c>
      <c r="N340" s="696">
        <v>0</v>
      </c>
      <c r="O340" s="697">
        <v>0</v>
      </c>
      <c r="P340" s="698">
        <v>0</v>
      </c>
      <c r="Q340" s="695">
        <v>0</v>
      </c>
    </row>
    <row r="341" spans="1:17" ht="18.75" customHeight="1">
      <c r="A341" s="691" t="s">
        <v>64</v>
      </c>
      <c r="B341" s="692">
        <v>4</v>
      </c>
      <c r="C341" s="693">
        <v>10</v>
      </c>
      <c r="D341" s="749">
        <v>0</v>
      </c>
      <c r="E341" s="720">
        <v>0</v>
      </c>
      <c r="F341" s="696">
        <v>0</v>
      </c>
      <c r="G341" s="697">
        <v>0</v>
      </c>
      <c r="H341" s="745">
        <v>0</v>
      </c>
      <c r="I341" s="720">
        <v>0</v>
      </c>
      <c r="J341" s="696">
        <v>0</v>
      </c>
      <c r="K341" s="697">
        <v>0</v>
      </c>
      <c r="L341" s="698">
        <v>0</v>
      </c>
      <c r="M341" s="695">
        <v>0</v>
      </c>
      <c r="N341" s="696">
        <v>0</v>
      </c>
      <c r="O341" s="697">
        <v>0</v>
      </c>
      <c r="P341" s="698">
        <v>0</v>
      </c>
      <c r="Q341" s="695">
        <v>0</v>
      </c>
    </row>
    <row r="342" spans="1:17" ht="18.75" customHeight="1">
      <c r="A342" s="691" t="s">
        <v>65</v>
      </c>
      <c r="B342" s="692">
        <v>4</v>
      </c>
      <c r="C342" s="693">
        <v>8.89</v>
      </c>
      <c r="D342" s="749">
        <v>0</v>
      </c>
      <c r="E342" s="720">
        <v>0</v>
      </c>
      <c r="F342" s="696">
        <v>0</v>
      </c>
      <c r="G342" s="697">
        <v>0</v>
      </c>
      <c r="H342" s="745">
        <v>0</v>
      </c>
      <c r="I342" s="720">
        <v>0</v>
      </c>
      <c r="J342" s="696">
        <v>0</v>
      </c>
      <c r="K342" s="697">
        <v>0</v>
      </c>
      <c r="L342" s="745">
        <v>0</v>
      </c>
      <c r="M342" s="720">
        <v>0</v>
      </c>
      <c r="N342" s="696">
        <v>0</v>
      </c>
      <c r="O342" s="697">
        <v>0</v>
      </c>
      <c r="P342" s="698">
        <v>0</v>
      </c>
      <c r="Q342" s="695">
        <v>0</v>
      </c>
    </row>
    <row r="343" spans="1:17" ht="18.75" customHeight="1">
      <c r="A343" s="691" t="s">
        <v>840</v>
      </c>
      <c r="B343" s="692">
        <v>5</v>
      </c>
      <c r="C343" s="693">
        <v>10</v>
      </c>
      <c r="D343" s="749">
        <v>0</v>
      </c>
      <c r="E343" s="720">
        <v>0</v>
      </c>
      <c r="F343" s="696">
        <v>0</v>
      </c>
      <c r="G343" s="697">
        <v>0</v>
      </c>
      <c r="H343" s="745">
        <v>0</v>
      </c>
      <c r="I343" s="720">
        <v>0</v>
      </c>
      <c r="J343" s="696">
        <v>0</v>
      </c>
      <c r="K343" s="697">
        <v>0</v>
      </c>
      <c r="L343" s="745">
        <v>0</v>
      </c>
      <c r="M343" s="720">
        <v>0</v>
      </c>
      <c r="N343" s="696">
        <v>0</v>
      </c>
      <c r="O343" s="697">
        <v>0</v>
      </c>
      <c r="P343" s="698">
        <v>0</v>
      </c>
      <c r="Q343" s="695">
        <v>0</v>
      </c>
    </row>
    <row r="344" spans="1:17" ht="18.75" customHeight="1">
      <c r="A344" s="699"/>
      <c r="B344" s="700"/>
      <c r="C344" s="701"/>
      <c r="D344" s="702"/>
      <c r="E344" s="703"/>
      <c r="F344" s="704"/>
      <c r="G344" s="705"/>
      <c r="H344" s="706"/>
      <c r="I344" s="703"/>
      <c r="J344" s="704"/>
      <c r="K344" s="705"/>
      <c r="L344" s="706"/>
      <c r="M344" s="703"/>
      <c r="N344" s="704"/>
      <c r="O344" s="705"/>
      <c r="P344" s="706"/>
      <c r="Q344" s="703"/>
    </row>
    <row r="345" spans="1:17" ht="18.75" customHeight="1">
      <c r="A345" s="707" t="s">
        <v>66</v>
      </c>
      <c r="B345" s="692">
        <v>3</v>
      </c>
      <c r="C345" s="693">
        <v>7.69</v>
      </c>
      <c r="D345" s="749">
        <v>0</v>
      </c>
      <c r="E345" s="720">
        <v>0</v>
      </c>
      <c r="F345" s="696">
        <v>0</v>
      </c>
      <c r="G345" s="697">
        <v>0</v>
      </c>
      <c r="H345" s="745">
        <v>0</v>
      </c>
      <c r="I345" s="720">
        <v>0</v>
      </c>
      <c r="J345" s="696">
        <v>0</v>
      </c>
      <c r="K345" s="697">
        <v>0</v>
      </c>
      <c r="L345" s="698">
        <v>0</v>
      </c>
      <c r="M345" s="695">
        <v>0</v>
      </c>
      <c r="N345" s="696">
        <v>0</v>
      </c>
      <c r="O345" s="697">
        <v>0</v>
      </c>
      <c r="P345" s="698">
        <v>0</v>
      </c>
      <c r="Q345" s="695">
        <v>0</v>
      </c>
    </row>
    <row r="346" spans="1:17" ht="18.75" customHeight="1">
      <c r="A346" s="707" t="s">
        <v>67</v>
      </c>
      <c r="B346" s="692">
        <v>3</v>
      </c>
      <c r="C346" s="693">
        <v>6.12</v>
      </c>
      <c r="D346" s="694">
        <v>0</v>
      </c>
      <c r="E346" s="695">
        <v>0</v>
      </c>
      <c r="F346" s="696">
        <v>0</v>
      </c>
      <c r="G346" s="697">
        <v>0</v>
      </c>
      <c r="H346" s="698">
        <v>0</v>
      </c>
      <c r="I346" s="695">
        <v>0</v>
      </c>
      <c r="J346" s="696">
        <v>0</v>
      </c>
      <c r="K346" s="697">
        <v>0</v>
      </c>
      <c r="L346" s="698">
        <v>0</v>
      </c>
      <c r="M346" s="695">
        <v>0</v>
      </c>
      <c r="N346" s="696">
        <v>0</v>
      </c>
      <c r="O346" s="697">
        <v>0</v>
      </c>
      <c r="P346" s="698">
        <v>0</v>
      </c>
      <c r="Q346" s="695">
        <v>0</v>
      </c>
    </row>
    <row r="347" spans="1:17" ht="18.75" customHeight="1">
      <c r="A347" s="707" t="s">
        <v>68</v>
      </c>
      <c r="B347" s="692">
        <v>3</v>
      </c>
      <c r="C347" s="693">
        <v>7.69</v>
      </c>
      <c r="D347" s="694">
        <v>0</v>
      </c>
      <c r="E347" s="695">
        <v>0</v>
      </c>
      <c r="F347" s="696">
        <v>0</v>
      </c>
      <c r="G347" s="697">
        <v>0</v>
      </c>
      <c r="H347" s="745">
        <v>0</v>
      </c>
      <c r="I347" s="720">
        <v>0</v>
      </c>
      <c r="J347" s="696">
        <v>0</v>
      </c>
      <c r="K347" s="697">
        <v>0</v>
      </c>
      <c r="L347" s="698">
        <v>0</v>
      </c>
      <c r="M347" s="695">
        <v>0</v>
      </c>
      <c r="N347" s="696">
        <v>0</v>
      </c>
      <c r="O347" s="697">
        <v>0</v>
      </c>
      <c r="P347" s="698">
        <v>0</v>
      </c>
      <c r="Q347" s="695">
        <v>0</v>
      </c>
    </row>
    <row r="348" spans="1:17" ht="18.75" customHeight="1">
      <c r="A348" s="707" t="s">
        <v>69</v>
      </c>
      <c r="B348" s="692">
        <v>3</v>
      </c>
      <c r="C348" s="693">
        <v>7.14</v>
      </c>
      <c r="D348" s="694">
        <v>0</v>
      </c>
      <c r="E348" s="695">
        <v>0</v>
      </c>
      <c r="F348" s="696">
        <v>0</v>
      </c>
      <c r="G348" s="697">
        <v>0</v>
      </c>
      <c r="H348" s="745">
        <v>0</v>
      </c>
      <c r="I348" s="720">
        <v>0</v>
      </c>
      <c r="J348" s="696">
        <v>0</v>
      </c>
      <c r="K348" s="697">
        <v>0</v>
      </c>
      <c r="L348" s="745">
        <v>0</v>
      </c>
      <c r="M348" s="720">
        <v>0</v>
      </c>
      <c r="N348" s="696">
        <v>0</v>
      </c>
      <c r="O348" s="697">
        <v>0</v>
      </c>
      <c r="P348" s="698">
        <v>0</v>
      </c>
      <c r="Q348" s="695">
        <v>0</v>
      </c>
    </row>
    <row r="349" spans="1:17" ht="18.75" customHeight="1">
      <c r="A349" s="707" t="s">
        <v>70</v>
      </c>
      <c r="B349" s="692">
        <v>3</v>
      </c>
      <c r="C349" s="693">
        <v>6.12</v>
      </c>
      <c r="D349" s="694">
        <v>0</v>
      </c>
      <c r="E349" s="695">
        <v>0</v>
      </c>
      <c r="F349" s="696">
        <v>0</v>
      </c>
      <c r="G349" s="697">
        <v>0</v>
      </c>
      <c r="H349" s="698">
        <v>0</v>
      </c>
      <c r="I349" s="695">
        <v>0</v>
      </c>
      <c r="J349" s="696">
        <v>0</v>
      </c>
      <c r="K349" s="697">
        <v>0</v>
      </c>
      <c r="L349" s="698">
        <v>0</v>
      </c>
      <c r="M349" s="695">
        <v>0</v>
      </c>
      <c r="N349" s="696">
        <v>0</v>
      </c>
      <c r="O349" s="697">
        <v>0</v>
      </c>
      <c r="P349" s="698">
        <v>0</v>
      </c>
      <c r="Q349" s="695">
        <v>0</v>
      </c>
    </row>
    <row r="350" spans="1:17" ht="18.75" customHeight="1">
      <c r="A350" s="707" t="s">
        <v>71</v>
      </c>
      <c r="B350" s="692">
        <v>3</v>
      </c>
      <c r="C350" s="693">
        <v>8.57</v>
      </c>
      <c r="D350" s="749">
        <v>0</v>
      </c>
      <c r="E350" s="720">
        <v>0</v>
      </c>
      <c r="F350" s="696">
        <v>0</v>
      </c>
      <c r="G350" s="697">
        <v>0</v>
      </c>
      <c r="H350" s="698">
        <v>0</v>
      </c>
      <c r="I350" s="695">
        <v>0</v>
      </c>
      <c r="J350" s="696">
        <v>0</v>
      </c>
      <c r="K350" s="697">
        <v>0</v>
      </c>
      <c r="L350" s="698">
        <v>0</v>
      </c>
      <c r="M350" s="695">
        <v>0</v>
      </c>
      <c r="N350" s="696">
        <v>0</v>
      </c>
      <c r="O350" s="697">
        <v>0</v>
      </c>
      <c r="P350" s="698">
        <v>0</v>
      </c>
      <c r="Q350" s="695">
        <v>0</v>
      </c>
    </row>
    <row r="351" spans="1:17" ht="18.75" customHeight="1">
      <c r="A351" s="707" t="s">
        <v>72</v>
      </c>
      <c r="B351" s="692">
        <v>4</v>
      </c>
      <c r="C351" s="693">
        <v>9.3</v>
      </c>
      <c r="D351" s="694">
        <v>0</v>
      </c>
      <c r="E351" s="695">
        <v>0</v>
      </c>
      <c r="F351" s="696">
        <v>0</v>
      </c>
      <c r="G351" s="697">
        <v>0</v>
      </c>
      <c r="H351" s="698">
        <v>0</v>
      </c>
      <c r="I351" s="695">
        <v>0</v>
      </c>
      <c r="J351" s="696">
        <v>0</v>
      </c>
      <c r="K351" s="697">
        <v>0</v>
      </c>
      <c r="L351" s="745">
        <v>0</v>
      </c>
      <c r="M351" s="720">
        <v>0</v>
      </c>
      <c r="N351" s="696">
        <v>0</v>
      </c>
      <c r="O351" s="697">
        <v>0</v>
      </c>
      <c r="P351" s="698">
        <v>0</v>
      </c>
      <c r="Q351" s="695">
        <v>0</v>
      </c>
    </row>
    <row r="352" spans="1:17" ht="18.75" customHeight="1">
      <c r="A352" s="707" t="s">
        <v>73</v>
      </c>
      <c r="B352" s="692">
        <v>4</v>
      </c>
      <c r="C352" s="693">
        <v>7.69</v>
      </c>
      <c r="D352" s="694">
        <v>0</v>
      </c>
      <c r="E352" s="695">
        <v>0</v>
      </c>
      <c r="F352" s="696">
        <v>0</v>
      </c>
      <c r="G352" s="697">
        <v>0</v>
      </c>
      <c r="H352" s="698">
        <v>0</v>
      </c>
      <c r="I352" s="695">
        <v>0</v>
      </c>
      <c r="J352" s="696">
        <v>0</v>
      </c>
      <c r="K352" s="697">
        <v>0</v>
      </c>
      <c r="L352" s="698">
        <v>0</v>
      </c>
      <c r="M352" s="695">
        <v>0</v>
      </c>
      <c r="N352" s="696">
        <v>0</v>
      </c>
      <c r="O352" s="697">
        <v>0</v>
      </c>
      <c r="P352" s="698">
        <v>0</v>
      </c>
      <c r="Q352" s="695">
        <v>0</v>
      </c>
    </row>
    <row r="353" spans="1:17" ht="18.75" customHeight="1">
      <c r="A353" s="707" t="s">
        <v>74</v>
      </c>
      <c r="B353" s="692">
        <v>3</v>
      </c>
      <c r="C353" s="693">
        <v>6.67</v>
      </c>
      <c r="D353" s="694">
        <v>0</v>
      </c>
      <c r="E353" s="695">
        <v>0</v>
      </c>
      <c r="F353" s="696">
        <v>0</v>
      </c>
      <c r="G353" s="697">
        <v>0</v>
      </c>
      <c r="H353" s="698">
        <v>0</v>
      </c>
      <c r="I353" s="695">
        <v>0</v>
      </c>
      <c r="J353" s="696">
        <v>0</v>
      </c>
      <c r="K353" s="697">
        <v>0</v>
      </c>
      <c r="L353" s="698">
        <v>0</v>
      </c>
      <c r="M353" s="695">
        <v>0</v>
      </c>
      <c r="N353" s="696">
        <v>0</v>
      </c>
      <c r="O353" s="697">
        <v>0</v>
      </c>
      <c r="P353" s="698">
        <v>0</v>
      </c>
      <c r="Q353" s="695">
        <v>0</v>
      </c>
    </row>
    <row r="354" spans="1:17" ht="18.75" customHeight="1">
      <c r="A354" s="707" t="s">
        <v>75</v>
      </c>
      <c r="B354" s="692">
        <v>4</v>
      </c>
      <c r="C354" s="693">
        <v>8.51</v>
      </c>
      <c r="D354" s="749">
        <v>0</v>
      </c>
      <c r="E354" s="720">
        <v>0</v>
      </c>
      <c r="F354" s="696">
        <v>0</v>
      </c>
      <c r="G354" s="697">
        <v>0</v>
      </c>
      <c r="H354" s="698">
        <v>0</v>
      </c>
      <c r="I354" s="695">
        <v>0</v>
      </c>
      <c r="J354" s="696">
        <v>0</v>
      </c>
      <c r="K354" s="697">
        <v>0</v>
      </c>
      <c r="L354" s="745">
        <v>0</v>
      </c>
      <c r="M354" s="720">
        <v>0</v>
      </c>
      <c r="N354" s="696">
        <v>0</v>
      </c>
      <c r="O354" s="697">
        <v>0</v>
      </c>
      <c r="P354" s="698">
        <v>0</v>
      </c>
      <c r="Q354" s="695">
        <v>0</v>
      </c>
    </row>
    <row r="355" spans="1:17" ht="18.75" customHeight="1">
      <c r="A355" s="707" t="s">
        <v>76</v>
      </c>
      <c r="B355" s="692">
        <v>5</v>
      </c>
      <c r="C355" s="693">
        <v>8.77</v>
      </c>
      <c r="D355" s="694">
        <v>0</v>
      </c>
      <c r="E355" s="695">
        <v>0</v>
      </c>
      <c r="F355" s="696">
        <v>0</v>
      </c>
      <c r="G355" s="697">
        <v>0</v>
      </c>
      <c r="H355" s="698">
        <v>0</v>
      </c>
      <c r="I355" s="695">
        <v>0</v>
      </c>
      <c r="J355" s="696">
        <v>0</v>
      </c>
      <c r="K355" s="697">
        <v>0</v>
      </c>
      <c r="L355" s="698">
        <v>0</v>
      </c>
      <c r="M355" s="695">
        <v>0</v>
      </c>
      <c r="N355" s="696">
        <v>0</v>
      </c>
      <c r="O355" s="697">
        <v>0</v>
      </c>
      <c r="P355" s="698">
        <v>0</v>
      </c>
      <c r="Q355" s="695">
        <v>0</v>
      </c>
    </row>
    <row r="356" spans="1:17" ht="18.75" customHeight="1">
      <c r="A356" s="707" t="s">
        <v>77</v>
      </c>
      <c r="B356" s="692">
        <v>5</v>
      </c>
      <c r="C356" s="693">
        <v>11.11</v>
      </c>
      <c r="D356" s="694">
        <v>0</v>
      </c>
      <c r="E356" s="695">
        <v>0</v>
      </c>
      <c r="F356" s="696">
        <v>0</v>
      </c>
      <c r="G356" s="697">
        <v>0</v>
      </c>
      <c r="H356" s="698">
        <v>0</v>
      </c>
      <c r="I356" s="695">
        <v>0</v>
      </c>
      <c r="J356" s="696">
        <v>0</v>
      </c>
      <c r="K356" s="697">
        <v>0</v>
      </c>
      <c r="L356" s="698">
        <v>0</v>
      </c>
      <c r="M356" s="695">
        <v>0</v>
      </c>
      <c r="N356" s="696">
        <v>0</v>
      </c>
      <c r="O356" s="697">
        <v>0</v>
      </c>
      <c r="P356" s="698">
        <v>0</v>
      </c>
      <c r="Q356" s="695">
        <v>0</v>
      </c>
    </row>
    <row r="357" spans="1:17" ht="18.75" customHeight="1">
      <c r="A357" s="707" t="s">
        <v>78</v>
      </c>
      <c r="B357" s="692">
        <v>4</v>
      </c>
      <c r="C357" s="693">
        <v>9.76</v>
      </c>
      <c r="D357" s="694">
        <v>0</v>
      </c>
      <c r="E357" s="695">
        <v>0</v>
      </c>
      <c r="F357" s="696">
        <v>0</v>
      </c>
      <c r="G357" s="697">
        <v>0</v>
      </c>
      <c r="H357" s="745">
        <v>0</v>
      </c>
      <c r="I357" s="720">
        <v>0</v>
      </c>
      <c r="J357" s="696">
        <v>0</v>
      </c>
      <c r="K357" s="697">
        <v>0</v>
      </c>
      <c r="L357" s="698">
        <v>0</v>
      </c>
      <c r="M357" s="695">
        <v>0</v>
      </c>
      <c r="N357" s="696">
        <v>0</v>
      </c>
      <c r="O357" s="697">
        <v>0</v>
      </c>
      <c r="P357" s="698">
        <v>0</v>
      </c>
      <c r="Q357" s="695">
        <v>0</v>
      </c>
    </row>
    <row r="358" spans="1:17" ht="18.75" customHeight="1">
      <c r="A358" s="707" t="s">
        <v>67</v>
      </c>
      <c r="B358" s="692">
        <v>6</v>
      </c>
      <c r="C358" s="693">
        <v>11.32</v>
      </c>
      <c r="D358" s="749">
        <v>0</v>
      </c>
      <c r="E358" s="720">
        <v>0</v>
      </c>
      <c r="F358" s="696">
        <v>0</v>
      </c>
      <c r="G358" s="697">
        <v>0</v>
      </c>
      <c r="H358" s="698">
        <v>0</v>
      </c>
      <c r="I358" s="695">
        <v>0</v>
      </c>
      <c r="J358" s="696">
        <v>0</v>
      </c>
      <c r="K358" s="697">
        <v>0</v>
      </c>
      <c r="L358" s="698">
        <v>0</v>
      </c>
      <c r="M358" s="695">
        <v>0</v>
      </c>
      <c r="N358" s="696">
        <v>0</v>
      </c>
      <c r="O358" s="697">
        <v>0</v>
      </c>
      <c r="P358" s="698">
        <v>0</v>
      </c>
      <c r="Q358" s="695">
        <v>0</v>
      </c>
    </row>
    <row r="359" spans="1:17" ht="18.75" customHeight="1">
      <c r="A359" s="707" t="s">
        <v>68</v>
      </c>
      <c r="B359" s="692">
        <v>4</v>
      </c>
      <c r="C359" s="693">
        <v>8.89</v>
      </c>
      <c r="D359" s="694">
        <v>0</v>
      </c>
      <c r="E359" s="695">
        <v>0</v>
      </c>
      <c r="F359" s="696">
        <v>0</v>
      </c>
      <c r="G359" s="697">
        <v>0</v>
      </c>
      <c r="H359" s="698">
        <v>0</v>
      </c>
      <c r="I359" s="695">
        <v>0</v>
      </c>
      <c r="J359" s="696">
        <v>0</v>
      </c>
      <c r="K359" s="697">
        <v>0</v>
      </c>
      <c r="L359" s="698">
        <v>0</v>
      </c>
      <c r="M359" s="695">
        <v>0</v>
      </c>
      <c r="N359" s="696">
        <v>0</v>
      </c>
      <c r="O359" s="697">
        <v>0</v>
      </c>
      <c r="P359" s="698">
        <v>0</v>
      </c>
      <c r="Q359" s="695">
        <v>0</v>
      </c>
    </row>
    <row r="360" spans="1:17" ht="18.75" customHeight="1">
      <c r="A360" s="707" t="s">
        <v>69</v>
      </c>
      <c r="B360" s="692">
        <v>5</v>
      </c>
      <c r="C360" s="693">
        <v>10.42</v>
      </c>
      <c r="D360" s="694">
        <v>0</v>
      </c>
      <c r="E360" s="695">
        <v>0</v>
      </c>
      <c r="F360" s="696">
        <v>0</v>
      </c>
      <c r="G360" s="697">
        <v>0</v>
      </c>
      <c r="H360" s="745">
        <v>0</v>
      </c>
      <c r="I360" s="720">
        <v>0</v>
      </c>
      <c r="J360" s="696">
        <v>0</v>
      </c>
      <c r="K360" s="697">
        <v>0</v>
      </c>
      <c r="L360" s="698">
        <v>0</v>
      </c>
      <c r="M360" s="695">
        <v>0</v>
      </c>
      <c r="N360" s="696">
        <v>0</v>
      </c>
      <c r="O360" s="697">
        <v>0</v>
      </c>
      <c r="P360" s="698">
        <v>0</v>
      </c>
      <c r="Q360" s="695">
        <v>0</v>
      </c>
    </row>
    <row r="361" spans="1:17" ht="18.75" customHeight="1">
      <c r="A361" s="707" t="s">
        <v>70</v>
      </c>
      <c r="B361" s="692">
        <v>5</v>
      </c>
      <c r="C361" s="693">
        <v>9.09</v>
      </c>
      <c r="D361" s="694">
        <v>0</v>
      </c>
      <c r="E361" s="695">
        <v>0</v>
      </c>
      <c r="F361" s="696">
        <v>0</v>
      </c>
      <c r="G361" s="697">
        <v>0</v>
      </c>
      <c r="H361" s="698">
        <v>0</v>
      </c>
      <c r="I361" s="695">
        <v>0</v>
      </c>
      <c r="J361" s="696">
        <v>0</v>
      </c>
      <c r="K361" s="697">
        <v>0</v>
      </c>
      <c r="L361" s="698">
        <v>0</v>
      </c>
      <c r="M361" s="695">
        <v>0</v>
      </c>
      <c r="N361" s="696">
        <v>0</v>
      </c>
      <c r="O361" s="697">
        <v>0</v>
      </c>
      <c r="P361" s="698">
        <v>0</v>
      </c>
      <c r="Q361" s="695">
        <v>0</v>
      </c>
    </row>
    <row r="362" spans="1:17" ht="18.75" customHeight="1">
      <c r="A362" s="707" t="s">
        <v>71</v>
      </c>
      <c r="B362" s="692">
        <v>4</v>
      </c>
      <c r="C362" s="693">
        <v>10.53</v>
      </c>
      <c r="D362" s="694">
        <v>0</v>
      </c>
      <c r="E362" s="695">
        <v>0</v>
      </c>
      <c r="F362" s="696">
        <v>0</v>
      </c>
      <c r="G362" s="697">
        <v>0</v>
      </c>
      <c r="H362" s="745">
        <v>0</v>
      </c>
      <c r="I362" s="720">
        <v>0</v>
      </c>
      <c r="J362" s="696">
        <v>0</v>
      </c>
      <c r="K362" s="697">
        <v>0</v>
      </c>
      <c r="L362" s="698">
        <v>0</v>
      </c>
      <c r="M362" s="695">
        <v>0</v>
      </c>
      <c r="N362" s="696">
        <v>0</v>
      </c>
      <c r="O362" s="697">
        <v>0</v>
      </c>
      <c r="P362" s="698">
        <v>0</v>
      </c>
      <c r="Q362" s="695">
        <v>0</v>
      </c>
    </row>
    <row r="363" spans="1:17" ht="18.75" customHeight="1">
      <c r="A363" s="707" t="s">
        <v>72</v>
      </c>
      <c r="B363" s="692">
        <v>5</v>
      </c>
      <c r="C363" s="693">
        <v>9.62</v>
      </c>
      <c r="D363" s="694">
        <v>0</v>
      </c>
      <c r="E363" s="695">
        <v>0</v>
      </c>
      <c r="F363" s="696">
        <v>0</v>
      </c>
      <c r="G363" s="697">
        <v>0</v>
      </c>
      <c r="H363" s="745">
        <v>0</v>
      </c>
      <c r="I363" s="720">
        <v>0</v>
      </c>
      <c r="J363" s="696">
        <v>0</v>
      </c>
      <c r="K363" s="697">
        <v>0</v>
      </c>
      <c r="L363" s="745">
        <v>0</v>
      </c>
      <c r="M363" s="720">
        <v>0</v>
      </c>
      <c r="N363" s="696">
        <v>0</v>
      </c>
      <c r="O363" s="697">
        <v>0</v>
      </c>
      <c r="P363" s="698">
        <v>0</v>
      </c>
      <c r="Q363" s="695">
        <v>0</v>
      </c>
    </row>
    <row r="364" spans="1:17" ht="18.75" customHeight="1">
      <c r="A364" s="707" t="s">
        <v>73</v>
      </c>
      <c r="B364" s="692">
        <v>6</v>
      </c>
      <c r="C364" s="693">
        <v>11.11</v>
      </c>
      <c r="D364" s="694">
        <v>0</v>
      </c>
      <c r="E364" s="695">
        <v>0</v>
      </c>
      <c r="F364" s="696">
        <v>0</v>
      </c>
      <c r="G364" s="697">
        <v>0</v>
      </c>
      <c r="H364" s="698">
        <v>0</v>
      </c>
      <c r="I364" s="695">
        <v>0</v>
      </c>
      <c r="J364" s="696">
        <v>0</v>
      </c>
      <c r="K364" s="697">
        <v>0</v>
      </c>
      <c r="L364" s="698">
        <v>0</v>
      </c>
      <c r="M364" s="695">
        <v>0</v>
      </c>
      <c r="N364" s="696">
        <v>0</v>
      </c>
      <c r="O364" s="697">
        <v>0</v>
      </c>
      <c r="P364" s="698">
        <v>0</v>
      </c>
      <c r="Q364" s="695">
        <v>0</v>
      </c>
    </row>
    <row r="365" spans="1:17" ht="18.75" customHeight="1">
      <c r="A365" s="707" t="s">
        <v>74</v>
      </c>
      <c r="B365" s="692">
        <v>4</v>
      </c>
      <c r="C365" s="693">
        <v>8</v>
      </c>
      <c r="D365" s="694">
        <v>0</v>
      </c>
      <c r="E365" s="695">
        <v>0</v>
      </c>
      <c r="F365" s="696">
        <v>0</v>
      </c>
      <c r="G365" s="697">
        <v>0</v>
      </c>
      <c r="H365" s="745">
        <v>0</v>
      </c>
      <c r="I365" s="720">
        <v>0</v>
      </c>
      <c r="J365" s="696">
        <v>0</v>
      </c>
      <c r="K365" s="697">
        <v>0</v>
      </c>
      <c r="L365" s="698">
        <v>0</v>
      </c>
      <c r="M365" s="695">
        <v>0</v>
      </c>
      <c r="N365" s="696">
        <v>0</v>
      </c>
      <c r="O365" s="697">
        <v>0</v>
      </c>
      <c r="P365" s="698">
        <v>0</v>
      </c>
      <c r="Q365" s="695">
        <v>0</v>
      </c>
    </row>
    <row r="366" spans="1:17" ht="18.75" customHeight="1">
      <c r="A366" s="707" t="s">
        <v>75</v>
      </c>
      <c r="B366" s="692">
        <v>5</v>
      </c>
      <c r="C366" s="693">
        <v>9.43</v>
      </c>
      <c r="D366" s="749">
        <v>0</v>
      </c>
      <c r="E366" s="720">
        <v>0</v>
      </c>
      <c r="F366" s="696">
        <v>0</v>
      </c>
      <c r="G366" s="697">
        <v>0</v>
      </c>
      <c r="H366" s="745">
        <v>0</v>
      </c>
      <c r="I366" s="720">
        <v>0</v>
      </c>
      <c r="J366" s="696">
        <v>0</v>
      </c>
      <c r="K366" s="697">
        <v>0</v>
      </c>
      <c r="L366" s="698">
        <v>0</v>
      </c>
      <c r="M366" s="695">
        <v>0</v>
      </c>
      <c r="N366" s="696">
        <v>0</v>
      </c>
      <c r="O366" s="697">
        <v>0</v>
      </c>
      <c r="P366" s="698">
        <v>0</v>
      </c>
      <c r="Q366" s="695">
        <v>0</v>
      </c>
    </row>
    <row r="367" spans="1:17" ht="18.75" customHeight="1">
      <c r="A367" s="707" t="s">
        <v>203</v>
      </c>
      <c r="B367" s="692">
        <v>6</v>
      </c>
      <c r="C367" s="693">
        <v>10</v>
      </c>
      <c r="D367" s="694">
        <v>0</v>
      </c>
      <c r="E367" s="695">
        <v>0</v>
      </c>
      <c r="F367" s="696">
        <v>0</v>
      </c>
      <c r="G367" s="697">
        <v>0</v>
      </c>
      <c r="H367" s="698">
        <v>0</v>
      </c>
      <c r="I367" s="695">
        <v>0</v>
      </c>
      <c r="J367" s="696">
        <v>0</v>
      </c>
      <c r="K367" s="697">
        <v>0</v>
      </c>
      <c r="L367" s="698">
        <v>0</v>
      </c>
      <c r="M367" s="695">
        <v>0</v>
      </c>
      <c r="N367" s="696">
        <v>0</v>
      </c>
      <c r="O367" s="697">
        <v>0</v>
      </c>
      <c r="P367" s="698">
        <v>0</v>
      </c>
      <c r="Q367" s="695">
        <v>0</v>
      </c>
    </row>
    <row r="368" spans="1:17" ht="18.75" customHeight="1">
      <c r="A368" s="707" t="s">
        <v>77</v>
      </c>
      <c r="B368" s="692">
        <v>5</v>
      </c>
      <c r="C368" s="693">
        <v>9.43</v>
      </c>
      <c r="D368" s="694">
        <v>0</v>
      </c>
      <c r="E368" s="695">
        <v>0</v>
      </c>
      <c r="F368" s="696">
        <v>0</v>
      </c>
      <c r="G368" s="697">
        <v>0</v>
      </c>
      <c r="H368" s="698">
        <v>0</v>
      </c>
      <c r="I368" s="695">
        <v>0</v>
      </c>
      <c r="J368" s="696">
        <v>0</v>
      </c>
      <c r="K368" s="697">
        <v>0</v>
      </c>
      <c r="L368" s="698">
        <v>0</v>
      </c>
      <c r="M368" s="695">
        <v>0</v>
      </c>
      <c r="N368" s="696">
        <v>0</v>
      </c>
      <c r="O368" s="697">
        <v>0</v>
      </c>
      <c r="P368" s="698">
        <v>0</v>
      </c>
      <c r="Q368" s="695">
        <v>0</v>
      </c>
    </row>
    <row r="369" spans="1:17" ht="18.75" customHeight="1" thickBot="1">
      <c r="A369" s="708" t="s">
        <v>78</v>
      </c>
      <c r="B369" s="709">
        <v>5</v>
      </c>
      <c r="C369" s="710">
        <v>10.64</v>
      </c>
      <c r="D369" s="750">
        <v>0</v>
      </c>
      <c r="E369" s="748">
        <v>0</v>
      </c>
      <c r="F369" s="713">
        <v>0</v>
      </c>
      <c r="G369" s="714">
        <v>0</v>
      </c>
      <c r="H369" s="747">
        <v>0</v>
      </c>
      <c r="I369" s="748">
        <v>0</v>
      </c>
      <c r="J369" s="713">
        <v>0</v>
      </c>
      <c r="K369" s="714">
        <v>0</v>
      </c>
      <c r="L369" s="715">
        <v>0</v>
      </c>
      <c r="M369" s="712">
        <v>0</v>
      </c>
      <c r="N369" s="713">
        <v>0</v>
      </c>
      <c r="O369" s="714">
        <v>0</v>
      </c>
      <c r="P369" s="715">
        <v>0</v>
      </c>
      <c r="Q369" s="712">
        <v>0</v>
      </c>
    </row>
    <row r="370" spans="1:2" ht="18.75" customHeight="1">
      <c r="A370" s="721" t="s">
        <v>536</v>
      </c>
      <c r="B370" s="722"/>
    </row>
    <row r="371" spans="1:2" ht="18.75" customHeight="1">
      <c r="A371" s="721" t="s">
        <v>183</v>
      </c>
      <c r="B371" s="722"/>
    </row>
    <row r="372" spans="1:2" ht="18.75" customHeight="1">
      <c r="A372" s="721" t="s">
        <v>183</v>
      </c>
      <c r="B372" s="722"/>
    </row>
    <row r="373" spans="1:17" ht="28.5" customHeight="1">
      <c r="A373" s="1467" t="s">
        <v>534</v>
      </c>
      <c r="B373" s="1467"/>
      <c r="C373" s="1467"/>
      <c r="D373" s="1467"/>
      <c r="E373" s="1467"/>
      <c r="F373" s="1467"/>
      <c r="G373" s="1467"/>
      <c r="H373" s="1467"/>
      <c r="I373" s="1467"/>
      <c r="J373" s="1467"/>
      <c r="K373" s="1467"/>
      <c r="L373" s="1467"/>
      <c r="M373" s="1467"/>
      <c r="N373" s="1467"/>
      <c r="O373" s="1467"/>
      <c r="P373" s="1467"/>
      <c r="Q373" s="1467"/>
    </row>
    <row r="374" spans="1:17" ht="28.5" customHeight="1">
      <c r="A374" s="1468" t="s">
        <v>537</v>
      </c>
      <c r="B374" s="1468"/>
      <c r="C374" s="1468"/>
      <c r="D374" s="1468"/>
      <c r="E374" s="1468"/>
      <c r="F374" s="1468"/>
      <c r="G374" s="1468"/>
      <c r="H374" s="1468"/>
      <c r="I374" s="1468"/>
      <c r="J374" s="1468"/>
      <c r="K374" s="1468"/>
      <c r="L374" s="1468"/>
      <c r="M374" s="1468"/>
      <c r="N374" s="1468"/>
      <c r="O374" s="1468"/>
      <c r="P374" s="1468"/>
      <c r="Q374" s="1468"/>
    </row>
    <row r="375" spans="1:13" ht="18.75" customHeight="1">
      <c r="A375" s="142"/>
      <c r="B375" s="672"/>
      <c r="C375" s="142"/>
      <c r="D375" s="672"/>
      <c r="E375" s="142"/>
      <c r="F375" s="672"/>
      <c r="G375" s="142"/>
      <c r="H375" s="672"/>
      <c r="I375" s="142"/>
      <c r="J375" s="672"/>
      <c r="K375" s="142"/>
      <c r="L375" s="672"/>
      <c r="M375" s="142"/>
    </row>
    <row r="376" spans="1:13" ht="18.75" customHeight="1">
      <c r="A376" s="142"/>
      <c r="B376" s="672"/>
      <c r="C376" s="142"/>
      <c r="D376" s="672"/>
      <c r="E376" s="142"/>
      <c r="F376" s="672"/>
      <c r="G376" s="142"/>
      <c r="H376" s="672"/>
      <c r="I376" s="142"/>
      <c r="J376" s="672"/>
      <c r="K376" s="142"/>
      <c r="L376" s="672"/>
      <c r="M376" s="142"/>
    </row>
    <row r="377" spans="1:13" ht="18.75" customHeight="1" thickBot="1">
      <c r="A377" s="673" t="s">
        <v>44</v>
      </c>
      <c r="B377" s="674"/>
      <c r="C377" s="675"/>
      <c r="D377" s="674"/>
      <c r="E377" s="675"/>
      <c r="F377" s="674"/>
      <c r="G377" s="675"/>
      <c r="H377" s="674"/>
      <c r="I377" s="675"/>
      <c r="J377" s="674"/>
      <c r="K377" s="675"/>
      <c r="L377" s="674"/>
      <c r="M377" s="675"/>
    </row>
    <row r="378" spans="1:17" ht="18.75" customHeight="1">
      <c r="A378" s="676"/>
      <c r="B378" s="1469" t="s">
        <v>517</v>
      </c>
      <c r="C378" s="1470"/>
      <c r="D378" s="1470"/>
      <c r="E378" s="1471"/>
      <c r="F378" s="1472" t="s">
        <v>518</v>
      </c>
      <c r="G378" s="1473"/>
      <c r="H378" s="1473"/>
      <c r="I378" s="1474"/>
      <c r="J378" s="1472" t="s">
        <v>519</v>
      </c>
      <c r="K378" s="1473"/>
      <c r="L378" s="1473"/>
      <c r="M378" s="1474"/>
      <c r="N378" s="1470" t="s">
        <v>520</v>
      </c>
      <c r="O378" s="1470"/>
      <c r="P378" s="1470"/>
      <c r="Q378" s="1471"/>
    </row>
    <row r="379" spans="1:17" ht="18.75" customHeight="1" thickBot="1">
      <c r="A379" s="677"/>
      <c r="B379" s="1476" t="s">
        <v>521</v>
      </c>
      <c r="C379" s="1465"/>
      <c r="D379" s="1464" t="s">
        <v>522</v>
      </c>
      <c r="E379" s="1466"/>
      <c r="F379" s="1477" t="s">
        <v>521</v>
      </c>
      <c r="G379" s="1478"/>
      <c r="H379" s="1478" t="s">
        <v>522</v>
      </c>
      <c r="I379" s="1479"/>
      <c r="J379" s="1477" t="s">
        <v>521</v>
      </c>
      <c r="K379" s="1478"/>
      <c r="L379" s="1478" t="s">
        <v>522</v>
      </c>
      <c r="M379" s="1479"/>
      <c r="N379" s="1464" t="s">
        <v>521</v>
      </c>
      <c r="O379" s="1465"/>
      <c r="P379" s="1464" t="s">
        <v>522</v>
      </c>
      <c r="Q379" s="1466"/>
    </row>
    <row r="380" spans="1:17" ht="18.75" customHeight="1" thickTop="1">
      <c r="A380" s="678"/>
      <c r="B380" s="679" t="s">
        <v>60</v>
      </c>
      <c r="C380" s="680" t="s">
        <v>523</v>
      </c>
      <c r="D380" s="681" t="s">
        <v>60</v>
      </c>
      <c r="E380" s="682" t="s">
        <v>523</v>
      </c>
      <c r="F380" s="683" t="s">
        <v>60</v>
      </c>
      <c r="G380" s="680" t="s">
        <v>523</v>
      </c>
      <c r="H380" s="681" t="s">
        <v>60</v>
      </c>
      <c r="I380" s="682" t="s">
        <v>523</v>
      </c>
      <c r="J380" s="683" t="s">
        <v>60</v>
      </c>
      <c r="K380" s="680" t="s">
        <v>523</v>
      </c>
      <c r="L380" s="681" t="s">
        <v>60</v>
      </c>
      <c r="M380" s="682" t="s">
        <v>523</v>
      </c>
      <c r="N380" s="683" t="s">
        <v>60</v>
      </c>
      <c r="O380" s="680" t="s">
        <v>523</v>
      </c>
      <c r="P380" s="681" t="s">
        <v>60</v>
      </c>
      <c r="Q380" s="682" t="s">
        <v>523</v>
      </c>
    </row>
    <row r="381" spans="1:17" ht="18.75" customHeight="1">
      <c r="A381" s="685"/>
      <c r="B381" s="686"/>
      <c r="C381" s="687"/>
      <c r="D381" s="688"/>
      <c r="E381" s="689"/>
      <c r="F381" s="690"/>
      <c r="G381" s="687"/>
      <c r="H381" s="688"/>
      <c r="I381" s="689"/>
      <c r="J381" s="690"/>
      <c r="K381" s="687"/>
      <c r="L381" s="688"/>
      <c r="M381" s="689"/>
      <c r="N381" s="674"/>
      <c r="O381" s="687"/>
      <c r="P381" s="688"/>
      <c r="Q381" s="689"/>
    </row>
    <row r="382" spans="1:17" ht="18.75" customHeight="1">
      <c r="A382" s="691" t="s">
        <v>62</v>
      </c>
      <c r="B382" s="692">
        <v>52</v>
      </c>
      <c r="C382" s="693">
        <v>78.79</v>
      </c>
      <c r="D382" s="694">
        <v>5</v>
      </c>
      <c r="E382" s="695">
        <v>29.41</v>
      </c>
      <c r="F382" s="696">
        <v>13</v>
      </c>
      <c r="G382" s="697">
        <v>19.7</v>
      </c>
      <c r="H382" s="698">
        <v>10</v>
      </c>
      <c r="I382" s="695">
        <v>58.82</v>
      </c>
      <c r="J382" s="696">
        <v>1</v>
      </c>
      <c r="K382" s="697">
        <v>1.52</v>
      </c>
      <c r="L382" s="698">
        <v>2</v>
      </c>
      <c r="M382" s="695">
        <v>11.76</v>
      </c>
      <c r="N382" s="745">
        <v>0</v>
      </c>
      <c r="O382" s="728">
        <v>0</v>
      </c>
      <c r="P382" s="745">
        <v>0</v>
      </c>
      <c r="Q382" s="720">
        <v>0</v>
      </c>
    </row>
    <row r="383" spans="1:17" ht="18.75" customHeight="1">
      <c r="A383" s="691" t="s">
        <v>63</v>
      </c>
      <c r="B383" s="692">
        <v>48</v>
      </c>
      <c r="C383" s="693">
        <v>82.76</v>
      </c>
      <c r="D383" s="694">
        <v>6</v>
      </c>
      <c r="E383" s="695">
        <v>40</v>
      </c>
      <c r="F383" s="696">
        <v>10</v>
      </c>
      <c r="G383" s="697">
        <v>17.24</v>
      </c>
      <c r="H383" s="698">
        <v>8</v>
      </c>
      <c r="I383" s="695">
        <v>53.33</v>
      </c>
      <c r="J383" s="746">
        <v>0</v>
      </c>
      <c r="K383" s="728">
        <v>0</v>
      </c>
      <c r="L383" s="698">
        <v>1</v>
      </c>
      <c r="M383" s="695">
        <v>6.67</v>
      </c>
      <c r="N383" s="745">
        <v>0</v>
      </c>
      <c r="O383" s="728">
        <v>0</v>
      </c>
      <c r="P383" s="745">
        <v>0</v>
      </c>
      <c r="Q383" s="720">
        <v>0</v>
      </c>
    </row>
    <row r="384" spans="1:17" ht="18.75" customHeight="1">
      <c r="A384" s="691" t="s">
        <v>64</v>
      </c>
      <c r="B384" s="692">
        <v>42</v>
      </c>
      <c r="C384" s="693">
        <v>80.77</v>
      </c>
      <c r="D384" s="694">
        <v>6</v>
      </c>
      <c r="E384" s="695">
        <v>33.33</v>
      </c>
      <c r="F384" s="696">
        <v>9</v>
      </c>
      <c r="G384" s="697">
        <v>17.31</v>
      </c>
      <c r="H384" s="698">
        <v>10</v>
      </c>
      <c r="I384" s="695">
        <v>55.56</v>
      </c>
      <c r="J384" s="696">
        <v>1</v>
      </c>
      <c r="K384" s="697">
        <v>1.92</v>
      </c>
      <c r="L384" s="698">
        <v>2</v>
      </c>
      <c r="M384" s="695">
        <v>11.11</v>
      </c>
      <c r="N384" s="745">
        <v>0</v>
      </c>
      <c r="O384" s="728">
        <v>0</v>
      </c>
      <c r="P384" s="745">
        <v>0</v>
      </c>
      <c r="Q384" s="720">
        <v>0</v>
      </c>
    </row>
    <row r="385" spans="1:17" ht="18.75" customHeight="1">
      <c r="A385" s="691" t="s">
        <v>65</v>
      </c>
      <c r="B385" s="692">
        <v>45</v>
      </c>
      <c r="C385" s="693">
        <v>78.95</v>
      </c>
      <c r="D385" s="694">
        <v>8</v>
      </c>
      <c r="E385" s="695">
        <v>42.11</v>
      </c>
      <c r="F385" s="696">
        <v>12</v>
      </c>
      <c r="G385" s="697">
        <v>21.05</v>
      </c>
      <c r="H385" s="698">
        <v>8</v>
      </c>
      <c r="I385" s="695">
        <v>42.11</v>
      </c>
      <c r="J385" s="746">
        <v>0</v>
      </c>
      <c r="K385" s="728">
        <v>0</v>
      </c>
      <c r="L385" s="698">
        <v>2</v>
      </c>
      <c r="M385" s="695">
        <v>10.53</v>
      </c>
      <c r="N385" s="745">
        <v>0</v>
      </c>
      <c r="O385" s="728">
        <v>0</v>
      </c>
      <c r="P385" s="698">
        <v>1</v>
      </c>
      <c r="Q385" s="695">
        <v>5.26</v>
      </c>
    </row>
    <row r="386" spans="1:17" ht="18.75" customHeight="1">
      <c r="A386" s="691" t="s">
        <v>840</v>
      </c>
      <c r="B386" s="692">
        <v>51</v>
      </c>
      <c r="C386" s="693">
        <v>82.26</v>
      </c>
      <c r="D386" s="694">
        <v>8</v>
      </c>
      <c r="E386" s="695">
        <v>40</v>
      </c>
      <c r="F386" s="696">
        <v>10</v>
      </c>
      <c r="G386" s="697">
        <v>16.13</v>
      </c>
      <c r="H386" s="698">
        <v>8</v>
      </c>
      <c r="I386" s="695">
        <v>40</v>
      </c>
      <c r="J386" s="696">
        <v>1</v>
      </c>
      <c r="K386" s="697">
        <v>1.61</v>
      </c>
      <c r="L386" s="698">
        <v>2</v>
      </c>
      <c r="M386" s="695">
        <v>10</v>
      </c>
      <c r="N386" s="745">
        <v>0</v>
      </c>
      <c r="O386" s="751">
        <v>0</v>
      </c>
      <c r="P386" s="698">
        <v>2</v>
      </c>
      <c r="Q386" s="695">
        <v>10</v>
      </c>
    </row>
    <row r="387" spans="1:17" ht="18.75" customHeight="1">
      <c r="A387" s="699"/>
      <c r="B387" s="700"/>
      <c r="C387" s="701"/>
      <c r="D387" s="702"/>
      <c r="E387" s="703"/>
      <c r="F387" s="704"/>
      <c r="G387" s="705"/>
      <c r="H387" s="706"/>
      <c r="I387" s="703"/>
      <c r="J387" s="704"/>
      <c r="K387" s="705"/>
      <c r="L387" s="706"/>
      <c r="M387" s="703"/>
      <c r="N387" s="704"/>
      <c r="O387" s="705"/>
      <c r="P387" s="706"/>
      <c r="Q387" s="703"/>
    </row>
    <row r="388" spans="1:17" ht="18.75" customHeight="1">
      <c r="A388" s="707" t="s">
        <v>66</v>
      </c>
      <c r="B388" s="692">
        <v>48</v>
      </c>
      <c r="C388" s="693">
        <v>66.67</v>
      </c>
      <c r="D388" s="694">
        <v>7</v>
      </c>
      <c r="E388" s="695">
        <v>36.84</v>
      </c>
      <c r="F388" s="696">
        <v>14</v>
      </c>
      <c r="G388" s="697">
        <v>19.44</v>
      </c>
      <c r="H388" s="698">
        <v>8</v>
      </c>
      <c r="I388" s="695">
        <v>42.11</v>
      </c>
      <c r="J388" s="696">
        <v>10</v>
      </c>
      <c r="K388" s="697">
        <v>13.89</v>
      </c>
      <c r="L388" s="698">
        <v>4</v>
      </c>
      <c r="M388" s="695">
        <v>21.05</v>
      </c>
      <c r="N388" s="696">
        <v>0</v>
      </c>
      <c r="O388" s="697">
        <v>0</v>
      </c>
      <c r="P388" s="745">
        <v>0</v>
      </c>
      <c r="Q388" s="720">
        <v>0</v>
      </c>
    </row>
    <row r="389" spans="1:17" ht="18.75" customHeight="1">
      <c r="A389" s="707" t="s">
        <v>67</v>
      </c>
      <c r="B389" s="692">
        <v>38</v>
      </c>
      <c r="C389" s="693">
        <v>90.48</v>
      </c>
      <c r="D389" s="694">
        <v>7</v>
      </c>
      <c r="E389" s="695">
        <v>41.18</v>
      </c>
      <c r="F389" s="696">
        <v>4</v>
      </c>
      <c r="G389" s="697">
        <v>9.52</v>
      </c>
      <c r="H389" s="698">
        <v>10</v>
      </c>
      <c r="I389" s="695">
        <v>58.82</v>
      </c>
      <c r="J389" s="746">
        <v>0</v>
      </c>
      <c r="K389" s="728">
        <v>0</v>
      </c>
      <c r="L389" s="745">
        <v>0</v>
      </c>
      <c r="M389" s="720">
        <v>0</v>
      </c>
      <c r="N389" s="696">
        <v>0</v>
      </c>
      <c r="O389" s="697">
        <v>0</v>
      </c>
      <c r="P389" s="745">
        <v>0</v>
      </c>
      <c r="Q389" s="720">
        <v>0</v>
      </c>
    </row>
    <row r="390" spans="1:17" ht="18.75" customHeight="1">
      <c r="A390" s="707" t="s">
        <v>68</v>
      </c>
      <c r="B390" s="692">
        <v>42</v>
      </c>
      <c r="C390" s="693">
        <v>85.71</v>
      </c>
      <c r="D390" s="694">
        <v>7</v>
      </c>
      <c r="E390" s="695">
        <v>29.17</v>
      </c>
      <c r="F390" s="696">
        <v>7</v>
      </c>
      <c r="G390" s="697">
        <v>14.29</v>
      </c>
      <c r="H390" s="698">
        <v>11</v>
      </c>
      <c r="I390" s="695">
        <v>45.83</v>
      </c>
      <c r="J390" s="746">
        <v>0</v>
      </c>
      <c r="K390" s="728">
        <v>0</v>
      </c>
      <c r="L390" s="698">
        <v>5</v>
      </c>
      <c r="M390" s="695">
        <v>20.83</v>
      </c>
      <c r="N390" s="746">
        <v>0</v>
      </c>
      <c r="O390" s="728">
        <v>0</v>
      </c>
      <c r="P390" s="698">
        <v>1</v>
      </c>
      <c r="Q390" s="695">
        <v>4.17</v>
      </c>
    </row>
    <row r="391" spans="1:17" ht="18.75" customHeight="1">
      <c r="A391" s="707" t="s">
        <v>69</v>
      </c>
      <c r="B391" s="692">
        <v>47</v>
      </c>
      <c r="C391" s="693">
        <v>82.46</v>
      </c>
      <c r="D391" s="694">
        <v>6</v>
      </c>
      <c r="E391" s="695">
        <v>33.33</v>
      </c>
      <c r="F391" s="696">
        <v>9</v>
      </c>
      <c r="G391" s="697">
        <v>15.79</v>
      </c>
      <c r="H391" s="698">
        <v>6</v>
      </c>
      <c r="I391" s="695">
        <v>33.33</v>
      </c>
      <c r="J391" s="696">
        <v>1</v>
      </c>
      <c r="K391" s="697">
        <v>1.75</v>
      </c>
      <c r="L391" s="698">
        <v>6</v>
      </c>
      <c r="M391" s="695">
        <v>33.33</v>
      </c>
      <c r="N391" s="696">
        <v>0</v>
      </c>
      <c r="O391" s="697">
        <v>0</v>
      </c>
      <c r="P391" s="698">
        <v>0</v>
      </c>
      <c r="Q391" s="695">
        <v>0</v>
      </c>
    </row>
    <row r="392" spans="1:17" ht="18.75" customHeight="1">
      <c r="A392" s="707" t="s">
        <v>70</v>
      </c>
      <c r="B392" s="692">
        <v>46</v>
      </c>
      <c r="C392" s="693">
        <v>90.2</v>
      </c>
      <c r="D392" s="694">
        <v>6</v>
      </c>
      <c r="E392" s="695">
        <v>35.29</v>
      </c>
      <c r="F392" s="696">
        <v>5</v>
      </c>
      <c r="G392" s="697">
        <v>9.8</v>
      </c>
      <c r="H392" s="698">
        <v>7</v>
      </c>
      <c r="I392" s="695">
        <v>41.18</v>
      </c>
      <c r="J392" s="746">
        <v>0</v>
      </c>
      <c r="K392" s="728">
        <v>0</v>
      </c>
      <c r="L392" s="698">
        <v>4</v>
      </c>
      <c r="M392" s="695">
        <v>23.53</v>
      </c>
      <c r="N392" s="696">
        <v>0</v>
      </c>
      <c r="O392" s="697">
        <v>0</v>
      </c>
      <c r="P392" s="745">
        <v>0</v>
      </c>
      <c r="Q392" s="720">
        <v>0</v>
      </c>
    </row>
    <row r="393" spans="1:17" ht="18.75" customHeight="1">
      <c r="A393" s="707" t="s">
        <v>71</v>
      </c>
      <c r="B393" s="692">
        <v>38</v>
      </c>
      <c r="C393" s="693">
        <v>84.44</v>
      </c>
      <c r="D393" s="694">
        <v>5</v>
      </c>
      <c r="E393" s="695">
        <v>23.81</v>
      </c>
      <c r="F393" s="696">
        <v>7</v>
      </c>
      <c r="G393" s="697">
        <v>15.56</v>
      </c>
      <c r="H393" s="698">
        <v>16</v>
      </c>
      <c r="I393" s="695">
        <v>76.19</v>
      </c>
      <c r="J393" s="746">
        <v>0</v>
      </c>
      <c r="K393" s="728">
        <v>0</v>
      </c>
      <c r="L393" s="745">
        <v>0</v>
      </c>
      <c r="M393" s="720">
        <v>0</v>
      </c>
      <c r="N393" s="696">
        <v>0</v>
      </c>
      <c r="O393" s="697">
        <v>0</v>
      </c>
      <c r="P393" s="698">
        <v>0</v>
      </c>
      <c r="Q393" s="695">
        <v>0</v>
      </c>
    </row>
    <row r="394" spans="1:17" ht="18.75" customHeight="1">
      <c r="A394" s="707" t="s">
        <v>72</v>
      </c>
      <c r="B394" s="692">
        <v>49</v>
      </c>
      <c r="C394" s="693">
        <v>68.06</v>
      </c>
      <c r="D394" s="694">
        <v>11</v>
      </c>
      <c r="E394" s="695">
        <v>50</v>
      </c>
      <c r="F394" s="696">
        <v>20</v>
      </c>
      <c r="G394" s="697">
        <v>27.78</v>
      </c>
      <c r="H394" s="698">
        <v>4</v>
      </c>
      <c r="I394" s="695">
        <v>18.18</v>
      </c>
      <c r="J394" s="696">
        <v>3</v>
      </c>
      <c r="K394" s="697">
        <v>4.17</v>
      </c>
      <c r="L394" s="745">
        <v>0</v>
      </c>
      <c r="M394" s="720">
        <v>0</v>
      </c>
      <c r="N394" s="746">
        <v>0</v>
      </c>
      <c r="O394" s="728">
        <v>0</v>
      </c>
      <c r="P394" s="698">
        <v>7</v>
      </c>
      <c r="Q394" s="695">
        <v>31.82</v>
      </c>
    </row>
    <row r="395" spans="1:17" ht="18.75" customHeight="1">
      <c r="A395" s="707" t="s">
        <v>73</v>
      </c>
      <c r="B395" s="692">
        <v>42</v>
      </c>
      <c r="C395" s="693">
        <v>82.35</v>
      </c>
      <c r="D395" s="694">
        <v>7</v>
      </c>
      <c r="E395" s="695">
        <v>35</v>
      </c>
      <c r="F395" s="696">
        <v>9</v>
      </c>
      <c r="G395" s="697">
        <v>17.65</v>
      </c>
      <c r="H395" s="698">
        <v>7</v>
      </c>
      <c r="I395" s="695">
        <v>35</v>
      </c>
      <c r="J395" s="746">
        <v>0</v>
      </c>
      <c r="K395" s="728">
        <v>0</v>
      </c>
      <c r="L395" s="698">
        <v>6</v>
      </c>
      <c r="M395" s="695">
        <v>30</v>
      </c>
      <c r="N395" s="696">
        <v>0</v>
      </c>
      <c r="O395" s="697">
        <v>0</v>
      </c>
      <c r="P395" s="698">
        <v>0</v>
      </c>
      <c r="Q395" s="695">
        <v>0</v>
      </c>
    </row>
    <row r="396" spans="1:17" ht="18.75" customHeight="1">
      <c r="A396" s="707" t="s">
        <v>74</v>
      </c>
      <c r="B396" s="692">
        <v>36</v>
      </c>
      <c r="C396" s="693">
        <v>73.47</v>
      </c>
      <c r="D396" s="694">
        <v>8</v>
      </c>
      <c r="E396" s="695">
        <v>40</v>
      </c>
      <c r="F396" s="696">
        <v>13</v>
      </c>
      <c r="G396" s="697">
        <v>26.53</v>
      </c>
      <c r="H396" s="698">
        <v>7</v>
      </c>
      <c r="I396" s="695">
        <v>35</v>
      </c>
      <c r="J396" s="746">
        <v>0</v>
      </c>
      <c r="K396" s="728">
        <v>0</v>
      </c>
      <c r="L396" s="745">
        <v>0</v>
      </c>
      <c r="M396" s="720">
        <v>0</v>
      </c>
      <c r="N396" s="746">
        <v>0</v>
      </c>
      <c r="O396" s="728">
        <v>0</v>
      </c>
      <c r="P396" s="698">
        <v>5</v>
      </c>
      <c r="Q396" s="695">
        <v>25</v>
      </c>
    </row>
    <row r="397" spans="1:17" ht="18.75" customHeight="1">
      <c r="A397" s="707" t="s">
        <v>75</v>
      </c>
      <c r="B397" s="692">
        <v>58</v>
      </c>
      <c r="C397" s="693">
        <v>89.23</v>
      </c>
      <c r="D397" s="694">
        <v>5</v>
      </c>
      <c r="E397" s="695">
        <v>31.25</v>
      </c>
      <c r="F397" s="696">
        <v>7</v>
      </c>
      <c r="G397" s="697">
        <v>10.77</v>
      </c>
      <c r="H397" s="698">
        <v>8</v>
      </c>
      <c r="I397" s="695">
        <v>50</v>
      </c>
      <c r="J397" s="746">
        <v>0</v>
      </c>
      <c r="K397" s="728">
        <v>0</v>
      </c>
      <c r="L397" s="698">
        <v>3</v>
      </c>
      <c r="M397" s="695">
        <v>18.75</v>
      </c>
      <c r="N397" s="696">
        <v>0</v>
      </c>
      <c r="O397" s="697">
        <v>0</v>
      </c>
      <c r="P397" s="745">
        <v>0</v>
      </c>
      <c r="Q397" s="720">
        <v>0</v>
      </c>
    </row>
    <row r="398" spans="1:17" ht="18.75" customHeight="1">
      <c r="A398" s="707" t="s">
        <v>76</v>
      </c>
      <c r="B398" s="692">
        <v>46</v>
      </c>
      <c r="C398" s="693">
        <v>77.97</v>
      </c>
      <c r="D398" s="694">
        <v>15</v>
      </c>
      <c r="E398" s="695">
        <v>55.56</v>
      </c>
      <c r="F398" s="696">
        <v>13</v>
      </c>
      <c r="G398" s="697">
        <v>22.03</v>
      </c>
      <c r="H398" s="698">
        <v>5</v>
      </c>
      <c r="I398" s="695">
        <v>18.52</v>
      </c>
      <c r="J398" s="746">
        <v>0</v>
      </c>
      <c r="K398" s="728">
        <v>0</v>
      </c>
      <c r="L398" s="698">
        <v>7</v>
      </c>
      <c r="M398" s="695">
        <v>25.93</v>
      </c>
      <c r="N398" s="696">
        <v>0</v>
      </c>
      <c r="O398" s="697">
        <v>0</v>
      </c>
      <c r="P398" s="698">
        <v>0</v>
      </c>
      <c r="Q398" s="695">
        <v>0</v>
      </c>
    </row>
    <row r="399" spans="1:17" ht="18.75" customHeight="1">
      <c r="A399" s="707" t="s">
        <v>77</v>
      </c>
      <c r="B399" s="692">
        <v>43</v>
      </c>
      <c r="C399" s="693">
        <v>71.67</v>
      </c>
      <c r="D399" s="694">
        <v>11</v>
      </c>
      <c r="E399" s="695">
        <v>47.83</v>
      </c>
      <c r="F399" s="696">
        <v>17</v>
      </c>
      <c r="G399" s="697">
        <v>28.33</v>
      </c>
      <c r="H399" s="698">
        <v>12</v>
      </c>
      <c r="I399" s="695">
        <v>52.17</v>
      </c>
      <c r="J399" s="696">
        <v>0</v>
      </c>
      <c r="K399" s="697">
        <v>0</v>
      </c>
      <c r="L399" s="745">
        <v>0</v>
      </c>
      <c r="M399" s="720">
        <v>0</v>
      </c>
      <c r="N399" s="696">
        <v>0</v>
      </c>
      <c r="O399" s="697">
        <v>0</v>
      </c>
      <c r="P399" s="698">
        <v>0</v>
      </c>
      <c r="Q399" s="695">
        <v>0</v>
      </c>
    </row>
    <row r="400" spans="1:17" ht="18.75" customHeight="1">
      <c r="A400" s="707" t="s">
        <v>78</v>
      </c>
      <c r="B400" s="692">
        <v>48</v>
      </c>
      <c r="C400" s="693">
        <v>60</v>
      </c>
      <c r="D400" s="694">
        <v>9</v>
      </c>
      <c r="E400" s="695">
        <v>45</v>
      </c>
      <c r="F400" s="696">
        <v>31</v>
      </c>
      <c r="G400" s="697">
        <v>38.75</v>
      </c>
      <c r="H400" s="698">
        <v>5</v>
      </c>
      <c r="I400" s="695">
        <v>25</v>
      </c>
      <c r="J400" s="696">
        <v>1</v>
      </c>
      <c r="K400" s="697">
        <v>1.25</v>
      </c>
      <c r="L400" s="745">
        <v>0</v>
      </c>
      <c r="M400" s="720">
        <v>0</v>
      </c>
      <c r="N400" s="746">
        <v>0</v>
      </c>
      <c r="O400" s="728">
        <v>0</v>
      </c>
      <c r="P400" s="698">
        <v>0</v>
      </c>
      <c r="Q400" s="695">
        <v>0</v>
      </c>
    </row>
    <row r="401" spans="1:17" ht="18.75" customHeight="1">
      <c r="A401" s="707" t="s">
        <v>67</v>
      </c>
      <c r="B401" s="692">
        <v>46</v>
      </c>
      <c r="C401" s="693">
        <v>92</v>
      </c>
      <c r="D401" s="694">
        <v>6</v>
      </c>
      <c r="E401" s="695">
        <v>31.58</v>
      </c>
      <c r="F401" s="696">
        <v>4</v>
      </c>
      <c r="G401" s="697">
        <v>8</v>
      </c>
      <c r="H401" s="698">
        <v>13</v>
      </c>
      <c r="I401" s="695">
        <v>68.42</v>
      </c>
      <c r="J401" s="746">
        <v>0</v>
      </c>
      <c r="K401" s="728">
        <v>0</v>
      </c>
      <c r="L401" s="698">
        <v>0</v>
      </c>
      <c r="M401" s="695">
        <v>0</v>
      </c>
      <c r="N401" s="696">
        <v>0</v>
      </c>
      <c r="O401" s="697">
        <v>0</v>
      </c>
      <c r="P401" s="698">
        <v>0</v>
      </c>
      <c r="Q401" s="695">
        <v>0</v>
      </c>
    </row>
    <row r="402" spans="1:17" ht="18.75" customHeight="1">
      <c r="A402" s="707" t="s">
        <v>68</v>
      </c>
      <c r="B402" s="692">
        <v>44</v>
      </c>
      <c r="C402" s="693">
        <v>88</v>
      </c>
      <c r="D402" s="694">
        <v>8</v>
      </c>
      <c r="E402" s="695">
        <v>32</v>
      </c>
      <c r="F402" s="696">
        <v>6</v>
      </c>
      <c r="G402" s="697">
        <v>12</v>
      </c>
      <c r="H402" s="698">
        <v>14</v>
      </c>
      <c r="I402" s="695">
        <v>56</v>
      </c>
      <c r="J402" s="746">
        <v>0</v>
      </c>
      <c r="K402" s="728">
        <v>0</v>
      </c>
      <c r="L402" s="698">
        <v>3</v>
      </c>
      <c r="M402" s="695">
        <v>12</v>
      </c>
      <c r="N402" s="746">
        <v>0</v>
      </c>
      <c r="O402" s="728">
        <v>0</v>
      </c>
      <c r="P402" s="698">
        <v>0</v>
      </c>
      <c r="Q402" s="695">
        <v>0</v>
      </c>
    </row>
    <row r="403" spans="1:17" ht="18.75" customHeight="1">
      <c r="A403" s="707" t="s">
        <v>69</v>
      </c>
      <c r="B403" s="692">
        <v>50</v>
      </c>
      <c r="C403" s="693">
        <v>80.65</v>
      </c>
      <c r="D403" s="694">
        <v>10</v>
      </c>
      <c r="E403" s="695">
        <v>55.56</v>
      </c>
      <c r="F403" s="696">
        <v>11</v>
      </c>
      <c r="G403" s="697">
        <v>17.74</v>
      </c>
      <c r="H403" s="698">
        <v>2</v>
      </c>
      <c r="I403" s="695">
        <v>11.11</v>
      </c>
      <c r="J403" s="696">
        <v>1</v>
      </c>
      <c r="K403" s="697">
        <v>1.61</v>
      </c>
      <c r="L403" s="745">
        <v>0</v>
      </c>
      <c r="M403" s="720">
        <v>0</v>
      </c>
      <c r="N403" s="696">
        <v>0</v>
      </c>
      <c r="O403" s="697">
        <v>0</v>
      </c>
      <c r="P403" s="698">
        <v>6</v>
      </c>
      <c r="Q403" s="695">
        <v>33.33</v>
      </c>
    </row>
    <row r="404" spans="1:17" ht="18.75" customHeight="1">
      <c r="A404" s="707" t="s">
        <v>70</v>
      </c>
      <c r="B404" s="692">
        <v>49</v>
      </c>
      <c r="C404" s="693">
        <v>89.09</v>
      </c>
      <c r="D404" s="694">
        <v>8</v>
      </c>
      <c r="E404" s="695">
        <v>38.1</v>
      </c>
      <c r="F404" s="696">
        <v>6</v>
      </c>
      <c r="G404" s="697">
        <v>10.91</v>
      </c>
      <c r="H404" s="698">
        <v>7</v>
      </c>
      <c r="I404" s="695">
        <v>33.33</v>
      </c>
      <c r="J404" s="746">
        <v>0</v>
      </c>
      <c r="K404" s="728">
        <v>0</v>
      </c>
      <c r="L404" s="698">
        <v>3</v>
      </c>
      <c r="M404" s="695">
        <v>14.29</v>
      </c>
      <c r="N404" s="696">
        <v>0</v>
      </c>
      <c r="O404" s="697">
        <v>0</v>
      </c>
      <c r="P404" s="698">
        <v>3</v>
      </c>
      <c r="Q404" s="695">
        <v>14.29</v>
      </c>
    </row>
    <row r="405" spans="1:17" ht="18.75" customHeight="1">
      <c r="A405" s="707" t="s">
        <v>71</v>
      </c>
      <c r="B405" s="692">
        <v>41</v>
      </c>
      <c r="C405" s="693">
        <v>77.36</v>
      </c>
      <c r="D405" s="694">
        <v>7</v>
      </c>
      <c r="E405" s="695">
        <v>38.89</v>
      </c>
      <c r="F405" s="696">
        <v>12</v>
      </c>
      <c r="G405" s="697">
        <v>22.64</v>
      </c>
      <c r="H405" s="698">
        <v>3</v>
      </c>
      <c r="I405" s="695">
        <v>16.67</v>
      </c>
      <c r="J405" s="746">
        <v>0</v>
      </c>
      <c r="K405" s="728">
        <v>0</v>
      </c>
      <c r="L405" s="698">
        <v>8</v>
      </c>
      <c r="M405" s="695">
        <v>44.44</v>
      </c>
      <c r="N405" s="696">
        <v>0</v>
      </c>
      <c r="O405" s="697">
        <v>0</v>
      </c>
      <c r="P405" s="745">
        <v>0</v>
      </c>
      <c r="Q405" s="720">
        <v>0</v>
      </c>
    </row>
    <row r="406" spans="1:17" ht="18.75" customHeight="1">
      <c r="A406" s="707" t="s">
        <v>72</v>
      </c>
      <c r="B406" s="692">
        <v>45</v>
      </c>
      <c r="C406" s="693">
        <v>56.96</v>
      </c>
      <c r="D406" s="694">
        <v>8</v>
      </c>
      <c r="E406" s="695">
        <v>42.11</v>
      </c>
      <c r="F406" s="696">
        <v>30</v>
      </c>
      <c r="G406" s="697">
        <v>37.97</v>
      </c>
      <c r="H406" s="698">
        <v>7</v>
      </c>
      <c r="I406" s="695">
        <v>36.84</v>
      </c>
      <c r="J406" s="696">
        <v>4</v>
      </c>
      <c r="K406" s="697">
        <v>5.06</v>
      </c>
      <c r="L406" s="745">
        <v>0</v>
      </c>
      <c r="M406" s="720">
        <v>0</v>
      </c>
      <c r="N406" s="746">
        <v>0</v>
      </c>
      <c r="O406" s="728">
        <v>0</v>
      </c>
      <c r="P406" s="698">
        <v>2</v>
      </c>
      <c r="Q406" s="695">
        <v>10.53</v>
      </c>
    </row>
    <row r="407" spans="1:17" ht="18.75" customHeight="1">
      <c r="A407" s="707" t="s">
        <v>73</v>
      </c>
      <c r="B407" s="692">
        <v>49</v>
      </c>
      <c r="C407" s="693">
        <v>89.09</v>
      </c>
      <c r="D407" s="694">
        <v>12</v>
      </c>
      <c r="E407" s="695">
        <v>54.55</v>
      </c>
      <c r="F407" s="696">
        <v>5</v>
      </c>
      <c r="G407" s="697">
        <v>9.09</v>
      </c>
      <c r="H407" s="698">
        <v>4</v>
      </c>
      <c r="I407" s="695">
        <v>18.18</v>
      </c>
      <c r="J407" s="696">
        <v>1</v>
      </c>
      <c r="K407" s="697">
        <v>1.82</v>
      </c>
      <c r="L407" s="698">
        <v>1</v>
      </c>
      <c r="M407" s="695">
        <v>4.55</v>
      </c>
      <c r="N407" s="746">
        <v>0</v>
      </c>
      <c r="O407" s="728">
        <v>0</v>
      </c>
      <c r="P407" s="698">
        <v>5</v>
      </c>
      <c r="Q407" s="695">
        <v>22.73</v>
      </c>
    </row>
    <row r="408" spans="1:17" ht="18.75" customHeight="1">
      <c r="A408" s="707" t="s">
        <v>74</v>
      </c>
      <c r="B408" s="692">
        <v>45</v>
      </c>
      <c r="C408" s="693">
        <v>80.36</v>
      </c>
      <c r="D408" s="694">
        <v>5</v>
      </c>
      <c r="E408" s="695">
        <v>26.32</v>
      </c>
      <c r="F408" s="696">
        <v>10</v>
      </c>
      <c r="G408" s="697">
        <v>17.86</v>
      </c>
      <c r="H408" s="698">
        <v>8</v>
      </c>
      <c r="I408" s="695">
        <v>42.11</v>
      </c>
      <c r="J408" s="696">
        <v>1</v>
      </c>
      <c r="K408" s="697">
        <v>1.79</v>
      </c>
      <c r="L408" s="745">
        <v>0</v>
      </c>
      <c r="M408" s="720">
        <v>0</v>
      </c>
      <c r="N408" s="746">
        <v>0</v>
      </c>
      <c r="O408" s="728">
        <v>0</v>
      </c>
      <c r="P408" s="698">
        <v>6</v>
      </c>
      <c r="Q408" s="695">
        <v>31.58</v>
      </c>
    </row>
    <row r="409" spans="1:17" ht="18.75" customHeight="1">
      <c r="A409" s="707" t="s">
        <v>75</v>
      </c>
      <c r="B409" s="692">
        <v>69</v>
      </c>
      <c r="C409" s="693">
        <v>90.79</v>
      </c>
      <c r="D409" s="694">
        <v>4</v>
      </c>
      <c r="E409" s="695">
        <v>22.22</v>
      </c>
      <c r="F409" s="696">
        <v>6</v>
      </c>
      <c r="G409" s="697">
        <v>7.89</v>
      </c>
      <c r="H409" s="698">
        <v>11</v>
      </c>
      <c r="I409" s="695">
        <v>61.11</v>
      </c>
      <c r="J409" s="696">
        <v>1</v>
      </c>
      <c r="K409" s="697">
        <v>1.32</v>
      </c>
      <c r="L409" s="698">
        <v>3</v>
      </c>
      <c r="M409" s="695">
        <v>16.67</v>
      </c>
      <c r="N409" s="696">
        <v>0</v>
      </c>
      <c r="O409" s="697">
        <v>0</v>
      </c>
      <c r="P409" s="698">
        <v>0</v>
      </c>
      <c r="Q409" s="695">
        <v>0</v>
      </c>
    </row>
    <row r="410" spans="1:17" ht="18.75" customHeight="1">
      <c r="A410" s="707" t="s">
        <v>203</v>
      </c>
      <c r="B410" s="692">
        <v>51</v>
      </c>
      <c r="C410" s="693">
        <v>79.69</v>
      </c>
      <c r="D410" s="694">
        <v>11</v>
      </c>
      <c r="E410" s="695">
        <v>44</v>
      </c>
      <c r="F410" s="696">
        <v>12</v>
      </c>
      <c r="G410" s="697">
        <v>18.75</v>
      </c>
      <c r="H410" s="698">
        <v>7</v>
      </c>
      <c r="I410" s="695">
        <v>28</v>
      </c>
      <c r="J410" s="696">
        <v>1</v>
      </c>
      <c r="K410" s="697">
        <v>1.56</v>
      </c>
      <c r="L410" s="698">
        <v>7</v>
      </c>
      <c r="M410" s="695">
        <v>28</v>
      </c>
      <c r="N410" s="696">
        <v>0</v>
      </c>
      <c r="O410" s="697">
        <v>0</v>
      </c>
      <c r="P410" s="698">
        <v>0</v>
      </c>
      <c r="Q410" s="695">
        <v>0</v>
      </c>
    </row>
    <row r="411" spans="1:17" ht="18.75" customHeight="1">
      <c r="A411" s="707" t="s">
        <v>77</v>
      </c>
      <c r="B411" s="692">
        <v>61</v>
      </c>
      <c r="C411" s="693">
        <v>92.42</v>
      </c>
      <c r="D411" s="694">
        <v>6</v>
      </c>
      <c r="E411" s="695">
        <v>27.27</v>
      </c>
      <c r="F411" s="696">
        <v>5</v>
      </c>
      <c r="G411" s="697">
        <v>7.58</v>
      </c>
      <c r="H411" s="698">
        <v>16</v>
      </c>
      <c r="I411" s="695">
        <v>72.73</v>
      </c>
      <c r="J411" s="746">
        <v>0</v>
      </c>
      <c r="K411" s="728">
        <v>0</v>
      </c>
      <c r="L411" s="745">
        <v>0</v>
      </c>
      <c r="M411" s="720">
        <v>0</v>
      </c>
      <c r="N411" s="746">
        <v>0</v>
      </c>
      <c r="O411" s="728">
        <v>0</v>
      </c>
      <c r="P411" s="745">
        <v>0</v>
      </c>
      <c r="Q411" s="720">
        <v>0</v>
      </c>
    </row>
    <row r="412" spans="1:17" ht="18.75" customHeight="1" thickBot="1">
      <c r="A412" s="708" t="s">
        <v>78</v>
      </c>
      <c r="B412" s="709">
        <v>70</v>
      </c>
      <c r="C412" s="710">
        <v>80.46</v>
      </c>
      <c r="D412" s="711">
        <v>7</v>
      </c>
      <c r="E412" s="712">
        <v>35</v>
      </c>
      <c r="F412" s="713">
        <v>17</v>
      </c>
      <c r="G412" s="714">
        <v>19.54</v>
      </c>
      <c r="H412" s="715">
        <v>8</v>
      </c>
      <c r="I412" s="712">
        <v>40</v>
      </c>
      <c r="J412" s="752">
        <v>0</v>
      </c>
      <c r="K412" s="753">
        <v>0</v>
      </c>
      <c r="L412" s="747">
        <v>0</v>
      </c>
      <c r="M412" s="748">
        <v>0</v>
      </c>
      <c r="N412" s="713">
        <v>0</v>
      </c>
      <c r="O412" s="714">
        <v>0</v>
      </c>
      <c r="P412" s="715">
        <v>5</v>
      </c>
      <c r="Q412" s="712">
        <v>25</v>
      </c>
    </row>
    <row r="413" spans="1:17" ht="18.75" customHeight="1">
      <c r="A413" s="716"/>
      <c r="B413" s="717"/>
      <c r="C413" s="718"/>
      <c r="D413" s="717"/>
      <c r="E413" s="718"/>
      <c r="F413" s="717"/>
      <c r="G413" s="718"/>
      <c r="H413" s="717"/>
      <c r="I413" s="718"/>
      <c r="J413" s="717"/>
      <c r="K413" s="718"/>
      <c r="L413" s="717"/>
      <c r="M413" s="718"/>
      <c r="N413" s="717"/>
      <c r="O413" s="718"/>
      <c r="P413" s="717"/>
      <c r="Q413" s="718"/>
    </row>
    <row r="414" spans="1:13" ht="18.75" customHeight="1">
      <c r="A414" s="719"/>
      <c r="B414" s="674"/>
      <c r="C414" s="675"/>
      <c r="D414" s="674"/>
      <c r="E414" s="675"/>
      <c r="F414" s="674"/>
      <c r="G414" s="675"/>
      <c r="H414" s="674"/>
      <c r="I414" s="675"/>
      <c r="J414" s="674"/>
      <c r="K414" s="675"/>
      <c r="L414" s="674"/>
      <c r="M414" s="675"/>
    </row>
    <row r="415" spans="1:13" ht="18.75" customHeight="1" thickBot="1">
      <c r="A415" s="675"/>
      <c r="B415" s="674"/>
      <c r="C415" s="675"/>
      <c r="D415" s="674"/>
      <c r="E415" s="675"/>
      <c r="F415" s="674"/>
      <c r="G415" s="675"/>
      <c r="H415" s="674"/>
      <c r="I415" s="675"/>
      <c r="J415" s="674"/>
      <c r="K415" s="675"/>
      <c r="L415" s="674"/>
      <c r="M415" s="675"/>
    </row>
    <row r="416" spans="1:17" ht="18.75" customHeight="1">
      <c r="A416" s="676"/>
      <c r="B416" s="1469" t="s">
        <v>524</v>
      </c>
      <c r="C416" s="1470"/>
      <c r="D416" s="1470"/>
      <c r="E416" s="1471"/>
      <c r="F416" s="1472" t="s">
        <v>525</v>
      </c>
      <c r="G416" s="1473"/>
      <c r="H416" s="1473"/>
      <c r="I416" s="1474"/>
      <c r="J416" s="1475" t="s">
        <v>526</v>
      </c>
      <c r="K416" s="1473"/>
      <c r="L416" s="1473"/>
      <c r="M416" s="1474"/>
      <c r="N416" s="1475" t="s">
        <v>527</v>
      </c>
      <c r="O416" s="1473"/>
      <c r="P416" s="1473"/>
      <c r="Q416" s="1474"/>
    </row>
    <row r="417" spans="1:17" ht="18.75" customHeight="1" thickBot="1">
      <c r="A417" s="677"/>
      <c r="B417" s="1476" t="s">
        <v>521</v>
      </c>
      <c r="C417" s="1465"/>
      <c r="D417" s="1464" t="s">
        <v>522</v>
      </c>
      <c r="E417" s="1466"/>
      <c r="F417" s="1477" t="s">
        <v>521</v>
      </c>
      <c r="G417" s="1478"/>
      <c r="H417" s="1478" t="s">
        <v>522</v>
      </c>
      <c r="I417" s="1479"/>
      <c r="J417" s="1465" t="s">
        <v>521</v>
      </c>
      <c r="K417" s="1478"/>
      <c r="L417" s="1478" t="s">
        <v>522</v>
      </c>
      <c r="M417" s="1479"/>
      <c r="N417" s="1465" t="s">
        <v>521</v>
      </c>
      <c r="O417" s="1478"/>
      <c r="P417" s="1478" t="s">
        <v>522</v>
      </c>
      <c r="Q417" s="1479"/>
    </row>
    <row r="418" spans="1:17" ht="18.75" customHeight="1" thickTop="1">
      <c r="A418" s="678"/>
      <c r="B418" s="679" t="s">
        <v>60</v>
      </c>
      <c r="C418" s="680" t="s">
        <v>523</v>
      </c>
      <c r="D418" s="681" t="s">
        <v>60</v>
      </c>
      <c r="E418" s="682" t="s">
        <v>523</v>
      </c>
      <c r="F418" s="683" t="s">
        <v>60</v>
      </c>
      <c r="G418" s="680" t="s">
        <v>523</v>
      </c>
      <c r="H418" s="681" t="s">
        <v>60</v>
      </c>
      <c r="I418" s="682" t="s">
        <v>523</v>
      </c>
      <c r="J418" s="683" t="s">
        <v>60</v>
      </c>
      <c r="K418" s="680" t="s">
        <v>523</v>
      </c>
      <c r="L418" s="681" t="s">
        <v>60</v>
      </c>
      <c r="M418" s="682" t="s">
        <v>523</v>
      </c>
      <c r="N418" s="683" t="s">
        <v>60</v>
      </c>
      <c r="O418" s="680" t="s">
        <v>523</v>
      </c>
      <c r="P418" s="681" t="s">
        <v>60</v>
      </c>
      <c r="Q418" s="682" t="s">
        <v>523</v>
      </c>
    </row>
    <row r="419" spans="1:17" ht="18.75" customHeight="1">
      <c r="A419" s="685"/>
      <c r="B419" s="686"/>
      <c r="C419" s="687"/>
      <c r="D419" s="688"/>
      <c r="E419" s="689"/>
      <c r="F419" s="690"/>
      <c r="G419" s="687"/>
      <c r="H419" s="688"/>
      <c r="I419" s="689"/>
      <c r="J419" s="674"/>
      <c r="K419" s="687"/>
      <c r="L419" s="688"/>
      <c r="M419" s="689"/>
      <c r="N419" s="674"/>
      <c r="O419" s="687"/>
      <c r="P419" s="688"/>
      <c r="Q419" s="689"/>
    </row>
    <row r="420" spans="1:17" ht="18.75" customHeight="1">
      <c r="A420" s="691" t="s">
        <v>62</v>
      </c>
      <c r="B420" s="754">
        <v>0</v>
      </c>
      <c r="C420" s="755">
        <v>0</v>
      </c>
      <c r="D420" s="749">
        <v>0</v>
      </c>
      <c r="E420" s="720">
        <v>0</v>
      </c>
      <c r="F420" s="696">
        <v>0</v>
      </c>
      <c r="G420" s="697">
        <v>0</v>
      </c>
      <c r="H420" s="745">
        <v>0</v>
      </c>
      <c r="I420" s="720">
        <v>0</v>
      </c>
      <c r="J420" s="746">
        <v>0</v>
      </c>
      <c r="K420" s="728">
        <v>0</v>
      </c>
      <c r="L420" s="745">
        <v>0</v>
      </c>
      <c r="M420" s="720">
        <v>0</v>
      </c>
      <c r="N420" s="696">
        <v>0</v>
      </c>
      <c r="O420" s="697">
        <v>0</v>
      </c>
      <c r="P420" s="698">
        <v>0</v>
      </c>
      <c r="Q420" s="695">
        <v>0</v>
      </c>
    </row>
    <row r="421" spans="1:17" ht="18.75" customHeight="1">
      <c r="A421" s="691" t="s">
        <v>63</v>
      </c>
      <c r="B421" s="754">
        <v>0</v>
      </c>
      <c r="C421" s="755">
        <v>0</v>
      </c>
      <c r="D421" s="749">
        <v>0</v>
      </c>
      <c r="E421" s="720">
        <v>0</v>
      </c>
      <c r="F421" s="746">
        <v>0</v>
      </c>
      <c r="G421" s="728">
        <v>0</v>
      </c>
      <c r="H421" s="745">
        <v>0</v>
      </c>
      <c r="I421" s="720">
        <v>0</v>
      </c>
      <c r="J421" s="696">
        <v>0</v>
      </c>
      <c r="K421" s="697">
        <v>0</v>
      </c>
      <c r="L421" s="745">
        <v>0</v>
      </c>
      <c r="M421" s="720">
        <v>0</v>
      </c>
      <c r="N421" s="696">
        <v>0</v>
      </c>
      <c r="O421" s="697">
        <v>0</v>
      </c>
      <c r="P421" s="698">
        <v>0</v>
      </c>
      <c r="Q421" s="695">
        <v>0</v>
      </c>
    </row>
    <row r="422" spans="1:17" ht="18.75" customHeight="1">
      <c r="A422" s="691" t="s">
        <v>64</v>
      </c>
      <c r="B422" s="754">
        <v>0</v>
      </c>
      <c r="C422" s="755">
        <v>0</v>
      </c>
      <c r="D422" s="749">
        <v>0</v>
      </c>
      <c r="E422" s="720">
        <v>0</v>
      </c>
      <c r="F422" s="746">
        <v>0</v>
      </c>
      <c r="G422" s="728">
        <v>0</v>
      </c>
      <c r="H422" s="745">
        <v>0</v>
      </c>
      <c r="I422" s="720">
        <v>0</v>
      </c>
      <c r="J422" s="746">
        <v>0</v>
      </c>
      <c r="K422" s="728">
        <v>0</v>
      </c>
      <c r="L422" s="745">
        <v>0</v>
      </c>
      <c r="M422" s="720">
        <v>0</v>
      </c>
      <c r="N422" s="696">
        <v>0</v>
      </c>
      <c r="O422" s="697">
        <v>0</v>
      </c>
      <c r="P422" s="698">
        <v>0</v>
      </c>
      <c r="Q422" s="695">
        <v>0</v>
      </c>
    </row>
    <row r="423" spans="1:17" ht="18.75" customHeight="1">
      <c r="A423" s="691" t="s">
        <v>65</v>
      </c>
      <c r="B423" s="754">
        <v>0</v>
      </c>
      <c r="C423" s="755">
        <v>0</v>
      </c>
      <c r="D423" s="749">
        <v>0</v>
      </c>
      <c r="E423" s="720">
        <v>0</v>
      </c>
      <c r="F423" s="746">
        <v>0</v>
      </c>
      <c r="G423" s="728">
        <v>0</v>
      </c>
      <c r="H423" s="745">
        <v>0</v>
      </c>
      <c r="I423" s="720">
        <v>0</v>
      </c>
      <c r="J423" s="696">
        <v>0</v>
      </c>
      <c r="K423" s="697">
        <v>0</v>
      </c>
      <c r="L423" s="698">
        <v>0</v>
      </c>
      <c r="M423" s="695">
        <v>0</v>
      </c>
      <c r="N423" s="696">
        <v>0</v>
      </c>
      <c r="O423" s="697">
        <v>0</v>
      </c>
      <c r="P423" s="745">
        <v>0</v>
      </c>
      <c r="Q423" s="720">
        <v>0</v>
      </c>
    </row>
    <row r="424" spans="1:17" ht="18.75" customHeight="1">
      <c r="A424" s="691" t="s">
        <v>840</v>
      </c>
      <c r="B424" s="754">
        <v>0</v>
      </c>
      <c r="C424" s="755">
        <v>0</v>
      </c>
      <c r="D424" s="749">
        <v>0</v>
      </c>
      <c r="E424" s="720">
        <v>0</v>
      </c>
      <c r="F424" s="696">
        <v>0</v>
      </c>
      <c r="G424" s="697">
        <v>0</v>
      </c>
      <c r="H424" s="745">
        <v>0</v>
      </c>
      <c r="I424" s="720">
        <v>0</v>
      </c>
      <c r="J424" s="746">
        <v>0</v>
      </c>
      <c r="K424" s="728">
        <v>0</v>
      </c>
      <c r="L424" s="745">
        <v>0</v>
      </c>
      <c r="M424" s="720">
        <v>0</v>
      </c>
      <c r="N424" s="696">
        <v>0</v>
      </c>
      <c r="O424" s="697">
        <v>0</v>
      </c>
      <c r="P424" s="698">
        <v>0</v>
      </c>
      <c r="Q424" s="695">
        <v>0</v>
      </c>
    </row>
    <row r="425" spans="1:17" ht="18.75" customHeight="1">
      <c r="A425" s="699"/>
      <c r="B425" s="700"/>
      <c r="C425" s="701"/>
      <c r="D425" s="702"/>
      <c r="E425" s="703"/>
      <c r="F425" s="704"/>
      <c r="G425" s="705"/>
      <c r="H425" s="706"/>
      <c r="I425" s="703"/>
      <c r="J425" s="704"/>
      <c r="K425" s="705"/>
      <c r="L425" s="706"/>
      <c r="M425" s="703"/>
      <c r="N425" s="704"/>
      <c r="O425" s="705"/>
      <c r="P425" s="706"/>
      <c r="Q425" s="703"/>
    </row>
    <row r="426" spans="1:17" ht="18.75" customHeight="1">
      <c r="A426" s="707" t="s">
        <v>66</v>
      </c>
      <c r="B426" s="692">
        <v>0</v>
      </c>
      <c r="C426" s="693">
        <v>0</v>
      </c>
      <c r="D426" s="694">
        <v>0</v>
      </c>
      <c r="E426" s="695">
        <v>0</v>
      </c>
      <c r="F426" s="696">
        <v>0</v>
      </c>
      <c r="G426" s="697">
        <v>0</v>
      </c>
      <c r="H426" s="698">
        <v>0</v>
      </c>
      <c r="I426" s="695">
        <v>0</v>
      </c>
      <c r="J426" s="696">
        <v>0</v>
      </c>
      <c r="K426" s="697">
        <v>0</v>
      </c>
      <c r="L426" s="698">
        <v>0</v>
      </c>
      <c r="M426" s="695">
        <v>0</v>
      </c>
      <c r="N426" s="696">
        <v>0</v>
      </c>
      <c r="O426" s="697">
        <v>0</v>
      </c>
      <c r="P426" s="698">
        <v>0</v>
      </c>
      <c r="Q426" s="695">
        <v>0</v>
      </c>
    </row>
    <row r="427" spans="1:17" ht="18.75" customHeight="1">
      <c r="A427" s="707" t="s">
        <v>67</v>
      </c>
      <c r="B427" s="692">
        <v>0</v>
      </c>
      <c r="C427" s="693">
        <v>0</v>
      </c>
      <c r="D427" s="694">
        <v>0</v>
      </c>
      <c r="E427" s="695">
        <v>0</v>
      </c>
      <c r="F427" s="696">
        <v>0</v>
      </c>
      <c r="G427" s="697">
        <v>0</v>
      </c>
      <c r="H427" s="698">
        <v>0</v>
      </c>
      <c r="I427" s="695">
        <v>0</v>
      </c>
      <c r="J427" s="696">
        <v>0</v>
      </c>
      <c r="K427" s="697">
        <v>0</v>
      </c>
      <c r="L427" s="698">
        <v>0</v>
      </c>
      <c r="M427" s="695">
        <v>0</v>
      </c>
      <c r="N427" s="696">
        <v>0</v>
      </c>
      <c r="O427" s="697">
        <v>0</v>
      </c>
      <c r="P427" s="698">
        <v>0</v>
      </c>
      <c r="Q427" s="695">
        <v>0</v>
      </c>
    </row>
    <row r="428" spans="1:17" ht="18.75" customHeight="1">
      <c r="A428" s="707" t="s">
        <v>68</v>
      </c>
      <c r="B428" s="692">
        <v>0</v>
      </c>
      <c r="C428" s="693">
        <v>0</v>
      </c>
      <c r="D428" s="694">
        <v>0</v>
      </c>
      <c r="E428" s="695">
        <v>0</v>
      </c>
      <c r="F428" s="696">
        <v>0</v>
      </c>
      <c r="G428" s="697">
        <v>0</v>
      </c>
      <c r="H428" s="698">
        <v>0</v>
      </c>
      <c r="I428" s="695">
        <v>0</v>
      </c>
      <c r="J428" s="696">
        <v>0</v>
      </c>
      <c r="K428" s="697">
        <v>0</v>
      </c>
      <c r="L428" s="698">
        <v>0</v>
      </c>
      <c r="M428" s="695">
        <v>0</v>
      </c>
      <c r="N428" s="696">
        <v>0</v>
      </c>
      <c r="O428" s="697">
        <v>0</v>
      </c>
      <c r="P428" s="698">
        <v>0</v>
      </c>
      <c r="Q428" s="695">
        <v>0</v>
      </c>
    </row>
    <row r="429" spans="1:17" ht="18.75" customHeight="1">
      <c r="A429" s="707" t="s">
        <v>69</v>
      </c>
      <c r="B429" s="692">
        <v>0</v>
      </c>
      <c r="C429" s="693">
        <v>0</v>
      </c>
      <c r="D429" s="694">
        <v>0</v>
      </c>
      <c r="E429" s="695">
        <v>0</v>
      </c>
      <c r="F429" s="696">
        <v>0</v>
      </c>
      <c r="G429" s="697">
        <v>0</v>
      </c>
      <c r="H429" s="698">
        <v>0</v>
      </c>
      <c r="I429" s="695">
        <v>0</v>
      </c>
      <c r="J429" s="696">
        <v>0</v>
      </c>
      <c r="K429" s="697">
        <v>0</v>
      </c>
      <c r="L429" s="698">
        <v>0</v>
      </c>
      <c r="M429" s="695">
        <v>0</v>
      </c>
      <c r="N429" s="696">
        <v>0</v>
      </c>
      <c r="O429" s="697">
        <v>0</v>
      </c>
      <c r="P429" s="745">
        <v>0</v>
      </c>
      <c r="Q429" s="720">
        <v>0</v>
      </c>
    </row>
    <row r="430" spans="1:17" ht="18.75" customHeight="1">
      <c r="A430" s="707" t="s">
        <v>70</v>
      </c>
      <c r="B430" s="692">
        <v>0</v>
      </c>
      <c r="C430" s="693">
        <v>0</v>
      </c>
      <c r="D430" s="694">
        <v>0</v>
      </c>
      <c r="E430" s="695">
        <v>0</v>
      </c>
      <c r="F430" s="696">
        <v>0</v>
      </c>
      <c r="G430" s="697">
        <v>0</v>
      </c>
      <c r="H430" s="698">
        <v>0</v>
      </c>
      <c r="I430" s="695">
        <v>0</v>
      </c>
      <c r="J430" s="696">
        <v>0</v>
      </c>
      <c r="K430" s="697">
        <v>0</v>
      </c>
      <c r="L430" s="698">
        <v>0</v>
      </c>
      <c r="M430" s="695">
        <v>0</v>
      </c>
      <c r="N430" s="696">
        <v>0</v>
      </c>
      <c r="O430" s="697">
        <v>0</v>
      </c>
      <c r="P430" s="698">
        <v>0</v>
      </c>
      <c r="Q430" s="695">
        <v>0</v>
      </c>
    </row>
    <row r="431" spans="1:17" ht="18.75" customHeight="1">
      <c r="A431" s="707" t="s">
        <v>71</v>
      </c>
      <c r="B431" s="692">
        <v>0</v>
      </c>
      <c r="C431" s="693">
        <v>0</v>
      </c>
      <c r="D431" s="694">
        <v>0</v>
      </c>
      <c r="E431" s="695">
        <v>0</v>
      </c>
      <c r="F431" s="696">
        <v>0</v>
      </c>
      <c r="G431" s="697">
        <v>0</v>
      </c>
      <c r="H431" s="698">
        <v>0</v>
      </c>
      <c r="I431" s="695">
        <v>0</v>
      </c>
      <c r="J431" s="696">
        <v>0</v>
      </c>
      <c r="K431" s="697">
        <v>0</v>
      </c>
      <c r="L431" s="698">
        <v>0</v>
      </c>
      <c r="M431" s="695">
        <v>0</v>
      </c>
      <c r="N431" s="696">
        <v>0</v>
      </c>
      <c r="O431" s="697">
        <v>0</v>
      </c>
      <c r="P431" s="698">
        <v>0</v>
      </c>
      <c r="Q431" s="695">
        <v>0</v>
      </c>
    </row>
    <row r="432" spans="1:17" ht="18.75" customHeight="1">
      <c r="A432" s="707" t="s">
        <v>72</v>
      </c>
      <c r="B432" s="754">
        <v>0</v>
      </c>
      <c r="C432" s="755">
        <v>0</v>
      </c>
      <c r="D432" s="694">
        <v>0</v>
      </c>
      <c r="E432" s="695">
        <v>0</v>
      </c>
      <c r="F432" s="696">
        <v>0</v>
      </c>
      <c r="G432" s="697">
        <v>0</v>
      </c>
      <c r="H432" s="745">
        <v>0</v>
      </c>
      <c r="I432" s="720">
        <v>0</v>
      </c>
      <c r="J432" s="696">
        <v>0</v>
      </c>
      <c r="K432" s="697">
        <v>0</v>
      </c>
      <c r="L432" s="698">
        <v>0</v>
      </c>
      <c r="M432" s="695">
        <v>0</v>
      </c>
      <c r="N432" s="696">
        <v>0</v>
      </c>
      <c r="O432" s="697">
        <v>0</v>
      </c>
      <c r="P432" s="698">
        <v>0</v>
      </c>
      <c r="Q432" s="695">
        <v>0</v>
      </c>
    </row>
    <row r="433" spans="1:17" ht="18.75" customHeight="1">
      <c r="A433" s="707" t="s">
        <v>73</v>
      </c>
      <c r="B433" s="692">
        <v>0</v>
      </c>
      <c r="C433" s="693">
        <v>0</v>
      </c>
      <c r="D433" s="694">
        <v>0</v>
      </c>
      <c r="E433" s="695">
        <v>0</v>
      </c>
      <c r="F433" s="696">
        <v>0</v>
      </c>
      <c r="G433" s="697">
        <v>0</v>
      </c>
      <c r="H433" s="698">
        <v>0</v>
      </c>
      <c r="I433" s="695">
        <v>0</v>
      </c>
      <c r="J433" s="696">
        <v>0</v>
      </c>
      <c r="K433" s="697">
        <v>0</v>
      </c>
      <c r="L433" s="698">
        <v>0</v>
      </c>
      <c r="M433" s="695">
        <v>0</v>
      </c>
      <c r="N433" s="696">
        <v>0</v>
      </c>
      <c r="O433" s="697">
        <v>0</v>
      </c>
      <c r="P433" s="698">
        <v>0</v>
      </c>
      <c r="Q433" s="695">
        <v>0</v>
      </c>
    </row>
    <row r="434" spans="1:17" ht="18.75" customHeight="1">
      <c r="A434" s="707" t="s">
        <v>74</v>
      </c>
      <c r="B434" s="692">
        <v>0</v>
      </c>
      <c r="C434" s="693">
        <v>0</v>
      </c>
      <c r="D434" s="694">
        <v>0</v>
      </c>
      <c r="E434" s="695">
        <v>0</v>
      </c>
      <c r="F434" s="696">
        <v>0</v>
      </c>
      <c r="G434" s="697">
        <v>0</v>
      </c>
      <c r="H434" s="698">
        <v>0</v>
      </c>
      <c r="I434" s="695">
        <v>0</v>
      </c>
      <c r="J434" s="696">
        <v>0</v>
      </c>
      <c r="K434" s="697">
        <v>0</v>
      </c>
      <c r="L434" s="698">
        <v>0</v>
      </c>
      <c r="M434" s="695">
        <v>0</v>
      </c>
      <c r="N434" s="696">
        <v>0</v>
      </c>
      <c r="O434" s="697">
        <v>0</v>
      </c>
      <c r="P434" s="698">
        <v>0</v>
      </c>
      <c r="Q434" s="695">
        <v>0</v>
      </c>
    </row>
    <row r="435" spans="1:17" ht="18.75" customHeight="1">
      <c r="A435" s="707" t="s">
        <v>75</v>
      </c>
      <c r="B435" s="692">
        <v>0</v>
      </c>
      <c r="C435" s="693">
        <v>0</v>
      </c>
      <c r="D435" s="694">
        <v>0</v>
      </c>
      <c r="E435" s="695">
        <v>0</v>
      </c>
      <c r="F435" s="746">
        <v>0</v>
      </c>
      <c r="G435" s="728">
        <v>0</v>
      </c>
      <c r="H435" s="698">
        <v>0</v>
      </c>
      <c r="I435" s="695">
        <v>0</v>
      </c>
      <c r="J435" s="696">
        <v>0</v>
      </c>
      <c r="K435" s="697">
        <v>0</v>
      </c>
      <c r="L435" s="698">
        <v>0</v>
      </c>
      <c r="M435" s="695">
        <v>0</v>
      </c>
      <c r="N435" s="696">
        <v>0</v>
      </c>
      <c r="O435" s="697">
        <v>0</v>
      </c>
      <c r="P435" s="698">
        <v>0</v>
      </c>
      <c r="Q435" s="695">
        <v>0</v>
      </c>
    </row>
    <row r="436" spans="1:17" ht="18.75" customHeight="1">
      <c r="A436" s="707" t="s">
        <v>76</v>
      </c>
      <c r="B436" s="692">
        <v>0</v>
      </c>
      <c r="C436" s="693">
        <v>0</v>
      </c>
      <c r="D436" s="694">
        <v>0</v>
      </c>
      <c r="E436" s="695">
        <v>0</v>
      </c>
      <c r="F436" s="696">
        <v>0</v>
      </c>
      <c r="G436" s="697">
        <v>0</v>
      </c>
      <c r="H436" s="698">
        <v>0</v>
      </c>
      <c r="I436" s="695">
        <v>0</v>
      </c>
      <c r="J436" s="696">
        <v>0</v>
      </c>
      <c r="K436" s="697">
        <v>0</v>
      </c>
      <c r="L436" s="698">
        <v>0</v>
      </c>
      <c r="M436" s="695">
        <v>0</v>
      </c>
      <c r="N436" s="696">
        <v>0</v>
      </c>
      <c r="O436" s="697">
        <v>0</v>
      </c>
      <c r="P436" s="698">
        <v>0</v>
      </c>
      <c r="Q436" s="695">
        <v>0</v>
      </c>
    </row>
    <row r="437" spans="1:17" ht="18.75" customHeight="1">
      <c r="A437" s="707" t="s">
        <v>77</v>
      </c>
      <c r="B437" s="692">
        <v>0</v>
      </c>
      <c r="C437" s="693">
        <v>0</v>
      </c>
      <c r="D437" s="694">
        <v>0</v>
      </c>
      <c r="E437" s="695">
        <v>0</v>
      </c>
      <c r="F437" s="696">
        <v>0</v>
      </c>
      <c r="G437" s="697">
        <v>0</v>
      </c>
      <c r="H437" s="698">
        <v>0</v>
      </c>
      <c r="I437" s="695">
        <v>0</v>
      </c>
      <c r="J437" s="696">
        <v>0</v>
      </c>
      <c r="K437" s="697">
        <v>0</v>
      </c>
      <c r="L437" s="698">
        <v>0</v>
      </c>
      <c r="M437" s="695">
        <v>0</v>
      </c>
      <c r="N437" s="696">
        <v>0</v>
      </c>
      <c r="O437" s="697">
        <v>0</v>
      </c>
      <c r="P437" s="698">
        <v>0</v>
      </c>
      <c r="Q437" s="695">
        <v>0</v>
      </c>
    </row>
    <row r="438" spans="1:17" ht="18.75" customHeight="1">
      <c r="A438" s="707" t="s">
        <v>78</v>
      </c>
      <c r="B438" s="754">
        <v>0</v>
      </c>
      <c r="C438" s="755">
        <v>0</v>
      </c>
      <c r="D438" s="749">
        <v>0</v>
      </c>
      <c r="E438" s="720">
        <v>0</v>
      </c>
      <c r="F438" s="696">
        <v>0</v>
      </c>
      <c r="G438" s="697">
        <v>0</v>
      </c>
      <c r="H438" s="698">
        <v>6</v>
      </c>
      <c r="I438" s="695">
        <v>30</v>
      </c>
      <c r="J438" s="696">
        <v>0</v>
      </c>
      <c r="K438" s="697">
        <v>0</v>
      </c>
      <c r="L438" s="698">
        <v>0</v>
      </c>
      <c r="M438" s="695">
        <v>0</v>
      </c>
      <c r="N438" s="696">
        <v>0</v>
      </c>
      <c r="O438" s="697">
        <v>0</v>
      </c>
      <c r="P438" s="698">
        <v>0</v>
      </c>
      <c r="Q438" s="695">
        <v>0</v>
      </c>
    </row>
    <row r="439" spans="1:17" ht="18.75" customHeight="1">
      <c r="A439" s="707" t="s">
        <v>67</v>
      </c>
      <c r="B439" s="692">
        <v>0</v>
      </c>
      <c r="C439" s="693">
        <v>0</v>
      </c>
      <c r="D439" s="694">
        <v>0</v>
      </c>
      <c r="E439" s="695">
        <v>0</v>
      </c>
      <c r="F439" s="696">
        <v>0</v>
      </c>
      <c r="G439" s="697">
        <v>0</v>
      </c>
      <c r="H439" s="698">
        <v>0</v>
      </c>
      <c r="I439" s="695">
        <v>0</v>
      </c>
      <c r="J439" s="696">
        <v>0</v>
      </c>
      <c r="K439" s="697">
        <v>0</v>
      </c>
      <c r="L439" s="698">
        <v>0</v>
      </c>
      <c r="M439" s="695">
        <v>0</v>
      </c>
      <c r="N439" s="696">
        <v>0</v>
      </c>
      <c r="O439" s="697">
        <v>0</v>
      </c>
      <c r="P439" s="698">
        <v>0</v>
      </c>
      <c r="Q439" s="695">
        <v>0</v>
      </c>
    </row>
    <row r="440" spans="1:17" ht="18.75" customHeight="1">
      <c r="A440" s="707" t="s">
        <v>68</v>
      </c>
      <c r="B440" s="692">
        <v>0</v>
      </c>
      <c r="C440" s="693">
        <v>0</v>
      </c>
      <c r="D440" s="749">
        <v>0</v>
      </c>
      <c r="E440" s="720">
        <v>0</v>
      </c>
      <c r="F440" s="696">
        <v>0</v>
      </c>
      <c r="G440" s="697">
        <v>0</v>
      </c>
      <c r="H440" s="698">
        <v>0</v>
      </c>
      <c r="I440" s="695">
        <v>0</v>
      </c>
      <c r="J440" s="696">
        <v>0</v>
      </c>
      <c r="K440" s="697">
        <v>0</v>
      </c>
      <c r="L440" s="698">
        <v>0</v>
      </c>
      <c r="M440" s="695">
        <v>0</v>
      </c>
      <c r="N440" s="696">
        <v>0</v>
      </c>
      <c r="O440" s="697">
        <v>0</v>
      </c>
      <c r="P440" s="698">
        <v>0</v>
      </c>
      <c r="Q440" s="695">
        <v>0</v>
      </c>
    </row>
    <row r="441" spans="1:17" ht="18.75" customHeight="1">
      <c r="A441" s="707" t="s">
        <v>69</v>
      </c>
      <c r="B441" s="754">
        <v>0</v>
      </c>
      <c r="C441" s="755">
        <v>0</v>
      </c>
      <c r="D441" s="694">
        <v>0</v>
      </c>
      <c r="E441" s="695">
        <v>0</v>
      </c>
      <c r="F441" s="696">
        <v>0</v>
      </c>
      <c r="G441" s="697">
        <v>0</v>
      </c>
      <c r="H441" s="745">
        <v>0</v>
      </c>
      <c r="I441" s="720">
        <v>0</v>
      </c>
      <c r="J441" s="696">
        <v>0</v>
      </c>
      <c r="K441" s="697">
        <v>0</v>
      </c>
      <c r="L441" s="698">
        <v>0</v>
      </c>
      <c r="M441" s="695">
        <v>0</v>
      </c>
      <c r="N441" s="696">
        <v>0</v>
      </c>
      <c r="O441" s="697">
        <v>0</v>
      </c>
      <c r="P441" s="698">
        <v>0</v>
      </c>
      <c r="Q441" s="695">
        <v>0</v>
      </c>
    </row>
    <row r="442" spans="1:17" ht="18.75" customHeight="1">
      <c r="A442" s="707" t="s">
        <v>70</v>
      </c>
      <c r="B442" s="692">
        <v>0</v>
      </c>
      <c r="C442" s="693">
        <v>0</v>
      </c>
      <c r="D442" s="694">
        <v>0</v>
      </c>
      <c r="E442" s="695">
        <v>0</v>
      </c>
      <c r="F442" s="696">
        <v>0</v>
      </c>
      <c r="G442" s="697">
        <v>0</v>
      </c>
      <c r="H442" s="698">
        <v>0</v>
      </c>
      <c r="I442" s="695">
        <v>0</v>
      </c>
      <c r="J442" s="696">
        <v>0</v>
      </c>
      <c r="K442" s="697">
        <v>0</v>
      </c>
      <c r="L442" s="698">
        <v>0</v>
      </c>
      <c r="M442" s="695">
        <v>0</v>
      </c>
      <c r="N442" s="696">
        <v>0</v>
      </c>
      <c r="O442" s="697">
        <v>0</v>
      </c>
      <c r="P442" s="698">
        <v>0</v>
      </c>
      <c r="Q442" s="695">
        <v>0</v>
      </c>
    </row>
    <row r="443" spans="1:17" ht="18.75" customHeight="1">
      <c r="A443" s="707" t="s">
        <v>71</v>
      </c>
      <c r="B443" s="692">
        <v>0</v>
      </c>
      <c r="C443" s="693">
        <v>0</v>
      </c>
      <c r="D443" s="694">
        <v>0</v>
      </c>
      <c r="E443" s="695">
        <v>0</v>
      </c>
      <c r="F443" s="696">
        <v>0</v>
      </c>
      <c r="G443" s="697">
        <v>0</v>
      </c>
      <c r="H443" s="698">
        <v>0</v>
      </c>
      <c r="I443" s="695">
        <v>0</v>
      </c>
      <c r="J443" s="696">
        <v>0</v>
      </c>
      <c r="K443" s="697">
        <v>0</v>
      </c>
      <c r="L443" s="698">
        <v>0</v>
      </c>
      <c r="M443" s="695">
        <v>0</v>
      </c>
      <c r="N443" s="696">
        <v>0</v>
      </c>
      <c r="O443" s="697">
        <v>0</v>
      </c>
      <c r="P443" s="698">
        <v>0</v>
      </c>
      <c r="Q443" s="695">
        <v>0</v>
      </c>
    </row>
    <row r="444" spans="1:17" ht="18.75" customHeight="1">
      <c r="A444" s="707" t="s">
        <v>72</v>
      </c>
      <c r="B444" s="692">
        <v>0</v>
      </c>
      <c r="C444" s="693">
        <v>0</v>
      </c>
      <c r="D444" s="694">
        <v>2</v>
      </c>
      <c r="E444" s="695">
        <v>10.53</v>
      </c>
      <c r="F444" s="696">
        <v>0</v>
      </c>
      <c r="G444" s="697">
        <v>0</v>
      </c>
      <c r="H444" s="698">
        <v>0</v>
      </c>
      <c r="I444" s="695">
        <v>0</v>
      </c>
      <c r="J444" s="696">
        <v>0</v>
      </c>
      <c r="K444" s="697">
        <v>0</v>
      </c>
      <c r="L444" s="745">
        <v>0</v>
      </c>
      <c r="M444" s="720">
        <v>0</v>
      </c>
      <c r="N444" s="696">
        <v>0</v>
      </c>
      <c r="O444" s="697">
        <v>0</v>
      </c>
      <c r="P444" s="698">
        <v>0</v>
      </c>
      <c r="Q444" s="695">
        <v>0</v>
      </c>
    </row>
    <row r="445" spans="1:17" ht="18.75" customHeight="1">
      <c r="A445" s="707" t="s">
        <v>73</v>
      </c>
      <c r="B445" s="692">
        <v>0</v>
      </c>
      <c r="C445" s="693">
        <v>0</v>
      </c>
      <c r="D445" s="694">
        <v>0</v>
      </c>
      <c r="E445" s="695">
        <v>0</v>
      </c>
      <c r="F445" s="696">
        <v>0</v>
      </c>
      <c r="G445" s="697">
        <v>0</v>
      </c>
      <c r="H445" s="698">
        <v>0</v>
      </c>
      <c r="I445" s="695">
        <v>0</v>
      </c>
      <c r="J445" s="696">
        <v>0</v>
      </c>
      <c r="K445" s="697">
        <v>0</v>
      </c>
      <c r="L445" s="698">
        <v>0</v>
      </c>
      <c r="M445" s="695">
        <v>0</v>
      </c>
      <c r="N445" s="696">
        <v>0</v>
      </c>
      <c r="O445" s="697">
        <v>0</v>
      </c>
      <c r="P445" s="698">
        <v>0</v>
      </c>
      <c r="Q445" s="695">
        <v>0</v>
      </c>
    </row>
    <row r="446" spans="1:17" ht="18.75" customHeight="1">
      <c r="A446" s="707" t="s">
        <v>74</v>
      </c>
      <c r="B446" s="692">
        <v>0</v>
      </c>
      <c r="C446" s="693">
        <v>0</v>
      </c>
      <c r="D446" s="694">
        <v>0</v>
      </c>
      <c r="E446" s="695">
        <v>0</v>
      </c>
      <c r="F446" s="696">
        <v>0</v>
      </c>
      <c r="G446" s="697">
        <v>0</v>
      </c>
      <c r="H446" s="698">
        <v>0</v>
      </c>
      <c r="I446" s="695">
        <v>0</v>
      </c>
      <c r="J446" s="696">
        <v>0</v>
      </c>
      <c r="K446" s="697">
        <v>0</v>
      </c>
      <c r="L446" s="698">
        <v>0</v>
      </c>
      <c r="M446" s="695">
        <v>0</v>
      </c>
      <c r="N446" s="696">
        <v>0</v>
      </c>
      <c r="O446" s="697">
        <v>0</v>
      </c>
      <c r="P446" s="698">
        <v>0</v>
      </c>
      <c r="Q446" s="695">
        <v>0</v>
      </c>
    </row>
    <row r="447" spans="1:17" ht="18.75" customHeight="1">
      <c r="A447" s="707" t="s">
        <v>75</v>
      </c>
      <c r="B447" s="692">
        <v>0</v>
      </c>
      <c r="C447" s="693">
        <v>0</v>
      </c>
      <c r="D447" s="694">
        <v>0</v>
      </c>
      <c r="E447" s="695">
        <v>0</v>
      </c>
      <c r="F447" s="696">
        <v>0</v>
      </c>
      <c r="G447" s="697">
        <v>0</v>
      </c>
      <c r="H447" s="745">
        <v>0</v>
      </c>
      <c r="I447" s="720">
        <v>0</v>
      </c>
      <c r="J447" s="696">
        <v>0</v>
      </c>
      <c r="K447" s="697">
        <v>0</v>
      </c>
      <c r="L447" s="698">
        <v>0</v>
      </c>
      <c r="M447" s="695">
        <v>0</v>
      </c>
      <c r="N447" s="696">
        <v>0</v>
      </c>
      <c r="O447" s="697">
        <v>0</v>
      </c>
      <c r="P447" s="698">
        <v>0</v>
      </c>
      <c r="Q447" s="695">
        <v>0</v>
      </c>
    </row>
    <row r="448" spans="1:17" ht="18.75" customHeight="1">
      <c r="A448" s="707" t="s">
        <v>203</v>
      </c>
      <c r="B448" s="692">
        <v>0</v>
      </c>
      <c r="C448" s="693">
        <v>0</v>
      </c>
      <c r="D448" s="694">
        <v>0</v>
      </c>
      <c r="E448" s="695">
        <v>0</v>
      </c>
      <c r="F448" s="696">
        <v>0</v>
      </c>
      <c r="G448" s="697">
        <v>0</v>
      </c>
      <c r="H448" s="698">
        <v>0</v>
      </c>
      <c r="I448" s="695">
        <v>0</v>
      </c>
      <c r="J448" s="696">
        <v>0</v>
      </c>
      <c r="K448" s="697">
        <v>0</v>
      </c>
      <c r="L448" s="698">
        <v>0</v>
      </c>
      <c r="M448" s="695">
        <v>0</v>
      </c>
      <c r="N448" s="696">
        <v>0</v>
      </c>
      <c r="O448" s="697">
        <v>0</v>
      </c>
      <c r="P448" s="698">
        <v>0</v>
      </c>
      <c r="Q448" s="695">
        <v>0</v>
      </c>
    </row>
    <row r="449" spans="1:17" ht="18.75" customHeight="1">
      <c r="A449" s="707" t="s">
        <v>77</v>
      </c>
      <c r="B449" s="754">
        <v>0</v>
      </c>
      <c r="C449" s="755">
        <v>0</v>
      </c>
      <c r="D449" s="694">
        <v>0</v>
      </c>
      <c r="E449" s="695">
        <v>0</v>
      </c>
      <c r="F449" s="696">
        <v>0</v>
      </c>
      <c r="G449" s="697">
        <v>0</v>
      </c>
      <c r="H449" s="698">
        <v>0</v>
      </c>
      <c r="I449" s="695">
        <v>0</v>
      </c>
      <c r="J449" s="746">
        <v>0</v>
      </c>
      <c r="K449" s="728">
        <v>0</v>
      </c>
      <c r="L449" s="698">
        <v>0</v>
      </c>
      <c r="M449" s="695">
        <v>0</v>
      </c>
      <c r="N449" s="696">
        <v>0</v>
      </c>
      <c r="O449" s="697">
        <v>0</v>
      </c>
      <c r="P449" s="698">
        <v>0</v>
      </c>
      <c r="Q449" s="695">
        <v>0</v>
      </c>
    </row>
    <row r="450" spans="1:17" ht="18.75" customHeight="1" thickBot="1">
      <c r="A450" s="708" t="s">
        <v>78</v>
      </c>
      <c r="B450" s="709">
        <v>0</v>
      </c>
      <c r="C450" s="710">
        <v>0</v>
      </c>
      <c r="D450" s="750">
        <v>0</v>
      </c>
      <c r="E450" s="748">
        <v>0</v>
      </c>
      <c r="F450" s="713">
        <v>0</v>
      </c>
      <c r="G450" s="714">
        <v>0</v>
      </c>
      <c r="H450" s="715">
        <v>0</v>
      </c>
      <c r="I450" s="712">
        <v>0</v>
      </c>
      <c r="J450" s="713">
        <v>0</v>
      </c>
      <c r="K450" s="714">
        <v>0</v>
      </c>
      <c r="L450" s="715">
        <v>0</v>
      </c>
      <c r="M450" s="712">
        <v>0</v>
      </c>
      <c r="N450" s="713">
        <v>0</v>
      </c>
      <c r="O450" s="714">
        <v>0</v>
      </c>
      <c r="P450" s="715">
        <v>0</v>
      </c>
      <c r="Q450" s="712">
        <v>0</v>
      </c>
    </row>
    <row r="451" spans="1:17" ht="18.75" customHeight="1">
      <c r="A451" s="721" t="s">
        <v>536</v>
      </c>
      <c r="B451" s="721"/>
      <c r="C451" s="756"/>
      <c r="D451" s="757"/>
      <c r="E451" s="756"/>
      <c r="F451" s="757"/>
      <c r="G451" s="756"/>
      <c r="H451" s="757"/>
      <c r="I451" s="756"/>
      <c r="J451" s="757"/>
      <c r="K451" s="756"/>
      <c r="L451" s="757"/>
      <c r="M451" s="756"/>
      <c r="N451" s="757"/>
      <c r="O451" s="756"/>
      <c r="P451" s="757"/>
      <c r="Q451" s="756"/>
    </row>
    <row r="452" spans="1:17" ht="18.75" customHeight="1">
      <c r="A452" s="721" t="s">
        <v>183</v>
      </c>
      <c r="B452" s="721"/>
      <c r="C452" s="756"/>
      <c r="D452" s="757"/>
      <c r="E452" s="756"/>
      <c r="F452" s="757"/>
      <c r="G452" s="756"/>
      <c r="H452" s="757"/>
      <c r="I452" s="756"/>
      <c r="J452" s="757"/>
      <c r="K452" s="756"/>
      <c r="L452" s="757"/>
      <c r="M452" s="756"/>
      <c r="N452" s="757"/>
      <c r="O452" s="756"/>
      <c r="P452" s="757"/>
      <c r="Q452" s="756"/>
    </row>
    <row r="453" spans="1:17" ht="18.75" customHeight="1">
      <c r="A453" s="721" t="s">
        <v>183</v>
      </c>
      <c r="B453" s="721"/>
      <c r="C453" s="756"/>
      <c r="D453" s="757"/>
      <c r="E453" s="756"/>
      <c r="F453" s="757"/>
      <c r="G453" s="756"/>
      <c r="H453" s="757"/>
      <c r="I453" s="756"/>
      <c r="J453" s="757"/>
      <c r="K453" s="756"/>
      <c r="L453" s="757"/>
      <c r="M453" s="756"/>
      <c r="N453" s="757"/>
      <c r="O453" s="756"/>
      <c r="P453" s="757"/>
      <c r="Q453" s="756"/>
    </row>
    <row r="454" spans="1:17" ht="28.5" customHeight="1">
      <c r="A454" s="1467" t="s">
        <v>534</v>
      </c>
      <c r="B454" s="1467"/>
      <c r="C454" s="1467"/>
      <c r="D454" s="1467"/>
      <c r="E454" s="1467"/>
      <c r="F454" s="1467"/>
      <c r="G454" s="1467"/>
      <c r="H454" s="1467"/>
      <c r="I454" s="1467"/>
      <c r="J454" s="1467"/>
      <c r="K454" s="1467"/>
      <c r="L454" s="1467"/>
      <c r="M454" s="1467"/>
      <c r="N454" s="1467"/>
      <c r="O454" s="1467"/>
      <c r="P454" s="1467"/>
      <c r="Q454" s="1467"/>
    </row>
    <row r="455" spans="1:17" ht="28.5" customHeight="1">
      <c r="A455" s="1468" t="s">
        <v>538</v>
      </c>
      <c r="B455" s="1468"/>
      <c r="C455" s="1468"/>
      <c r="D455" s="1468"/>
      <c r="E455" s="1468"/>
      <c r="F455" s="1468"/>
      <c r="G455" s="1468"/>
      <c r="H455" s="1468"/>
      <c r="I455" s="1468"/>
      <c r="J455" s="1468"/>
      <c r="K455" s="1468"/>
      <c r="L455" s="1468"/>
      <c r="M455" s="1468"/>
      <c r="N455" s="1468"/>
      <c r="O455" s="1468"/>
      <c r="P455" s="1468"/>
      <c r="Q455" s="1468"/>
    </row>
    <row r="456" spans="1:13" ht="18.75" customHeight="1">
      <c r="A456" s="142"/>
      <c r="B456" s="142"/>
      <c r="C456" s="142"/>
      <c r="D456" s="142"/>
      <c r="E456" s="142"/>
      <c r="F456" s="142"/>
      <c r="G456" s="142"/>
      <c r="H456" s="142"/>
      <c r="I456" s="142"/>
      <c r="J456" s="142"/>
      <c r="K456" s="142"/>
      <c r="L456" s="142"/>
      <c r="M456" s="142"/>
    </row>
    <row r="457" spans="1:13" ht="18.75" customHeight="1">
      <c r="A457" s="142"/>
      <c r="B457" s="142"/>
      <c r="C457" s="142"/>
      <c r="D457" s="142"/>
      <c r="E457" s="142"/>
      <c r="F457" s="142"/>
      <c r="G457" s="142"/>
      <c r="H457" s="142"/>
      <c r="I457" s="142"/>
      <c r="J457" s="142"/>
      <c r="K457" s="142"/>
      <c r="L457" s="142"/>
      <c r="M457" s="142"/>
    </row>
    <row r="458" spans="1:13" ht="18.75" customHeight="1" thickBot="1">
      <c r="A458" s="673" t="s">
        <v>44</v>
      </c>
      <c r="B458" s="674"/>
      <c r="C458" s="675"/>
      <c r="D458" s="674"/>
      <c r="E458" s="675"/>
      <c r="F458" s="674"/>
      <c r="G458" s="675"/>
      <c r="H458" s="674"/>
      <c r="I458" s="675"/>
      <c r="J458" s="674"/>
      <c r="K458" s="675"/>
      <c r="L458" s="674"/>
      <c r="M458" s="675"/>
    </row>
    <row r="459" spans="1:17" ht="25.5" customHeight="1">
      <c r="A459" s="676"/>
      <c r="B459" s="1469" t="s">
        <v>517</v>
      </c>
      <c r="C459" s="1471"/>
      <c r="D459" s="1480" t="s">
        <v>518</v>
      </c>
      <c r="E459" s="1471"/>
      <c r="F459" s="1480" t="s">
        <v>519</v>
      </c>
      <c r="G459" s="1471"/>
      <c r="H459" s="1480" t="s">
        <v>520</v>
      </c>
      <c r="I459" s="1471"/>
      <c r="J459" s="1480" t="s">
        <v>524</v>
      </c>
      <c r="K459" s="1471"/>
      <c r="L459" s="1480" t="s">
        <v>525</v>
      </c>
      <c r="M459" s="1471"/>
      <c r="N459" s="1470" t="s">
        <v>526</v>
      </c>
      <c r="O459" s="1470"/>
      <c r="P459" s="1480" t="s">
        <v>527</v>
      </c>
      <c r="Q459" s="1471"/>
    </row>
    <row r="460" spans="1:17" ht="25.5" customHeight="1" thickBot="1">
      <c r="A460" s="677"/>
      <c r="B460" s="1476" t="s">
        <v>522</v>
      </c>
      <c r="C460" s="1466"/>
      <c r="D460" s="1464" t="s">
        <v>522</v>
      </c>
      <c r="E460" s="1466"/>
      <c r="F460" s="1477" t="s">
        <v>522</v>
      </c>
      <c r="G460" s="1479"/>
      <c r="H460" s="1465" t="s">
        <v>522</v>
      </c>
      <c r="I460" s="1479"/>
      <c r="J460" s="1465" t="s">
        <v>522</v>
      </c>
      <c r="K460" s="1479"/>
      <c r="L460" s="1477" t="s">
        <v>522</v>
      </c>
      <c r="M460" s="1479"/>
      <c r="N460" s="1464" t="s">
        <v>522</v>
      </c>
      <c r="O460" s="1464"/>
      <c r="P460" s="1481" t="s">
        <v>522</v>
      </c>
      <c r="Q460" s="1466"/>
    </row>
    <row r="461" spans="1:17" ht="25.5" customHeight="1" thickTop="1">
      <c r="A461" s="731"/>
      <c r="B461" s="679" t="s">
        <v>60</v>
      </c>
      <c r="C461" s="732" t="s">
        <v>523</v>
      </c>
      <c r="D461" s="733" t="s">
        <v>60</v>
      </c>
      <c r="E461" s="682" t="s">
        <v>523</v>
      </c>
      <c r="F461" s="733" t="s">
        <v>60</v>
      </c>
      <c r="G461" s="732" t="s">
        <v>523</v>
      </c>
      <c r="H461" s="733" t="s">
        <v>60</v>
      </c>
      <c r="I461" s="682" t="s">
        <v>523</v>
      </c>
      <c r="J461" s="733" t="s">
        <v>60</v>
      </c>
      <c r="K461" s="732" t="s">
        <v>523</v>
      </c>
      <c r="L461" s="733" t="s">
        <v>60</v>
      </c>
      <c r="M461" s="682" t="s">
        <v>523</v>
      </c>
      <c r="N461" s="733" t="s">
        <v>60</v>
      </c>
      <c r="O461" s="758" t="s">
        <v>523</v>
      </c>
      <c r="P461" s="733" t="s">
        <v>60</v>
      </c>
      <c r="Q461" s="682" t="s">
        <v>523</v>
      </c>
    </row>
    <row r="462" spans="1:17" ht="25.5" customHeight="1">
      <c r="A462" s="685"/>
      <c r="B462" s="686"/>
      <c r="C462" s="736"/>
      <c r="D462" s="759"/>
      <c r="E462" s="689"/>
      <c r="F462" s="690"/>
      <c r="G462" s="736"/>
      <c r="H462" s="759"/>
      <c r="I462" s="689"/>
      <c r="J462" s="690"/>
      <c r="K462" s="736"/>
      <c r="L462" s="737"/>
      <c r="M462" s="689"/>
      <c r="N462" s="674"/>
      <c r="O462" s="760"/>
      <c r="P462" s="737"/>
      <c r="Q462" s="689"/>
    </row>
    <row r="463" spans="1:17" ht="25.5" customHeight="1">
      <c r="A463" s="691" t="s">
        <v>62</v>
      </c>
      <c r="B463" s="754">
        <v>0</v>
      </c>
      <c r="C463" s="720">
        <v>0</v>
      </c>
      <c r="D463" s="738">
        <v>0</v>
      </c>
      <c r="E463" s="695">
        <v>0</v>
      </c>
      <c r="F463" s="738">
        <v>0</v>
      </c>
      <c r="G463" s="695">
        <v>0</v>
      </c>
      <c r="H463" s="738">
        <v>0</v>
      </c>
      <c r="I463" s="695">
        <v>0</v>
      </c>
      <c r="J463" s="738">
        <v>0</v>
      </c>
      <c r="K463" s="695">
        <v>0</v>
      </c>
      <c r="L463" s="738">
        <v>0</v>
      </c>
      <c r="M463" s="695">
        <v>0</v>
      </c>
      <c r="N463" s="738">
        <v>0</v>
      </c>
      <c r="O463" s="695">
        <v>0</v>
      </c>
      <c r="P463" s="738">
        <v>0</v>
      </c>
      <c r="Q463" s="695">
        <v>0</v>
      </c>
    </row>
    <row r="464" spans="1:17" ht="25.5" customHeight="1">
      <c r="A464" s="691" t="s">
        <v>63</v>
      </c>
      <c r="B464" s="692">
        <v>0</v>
      </c>
      <c r="C464" s="695">
        <v>0</v>
      </c>
      <c r="D464" s="738">
        <v>0</v>
      </c>
      <c r="E464" s="695">
        <v>0</v>
      </c>
      <c r="F464" s="738">
        <v>0</v>
      </c>
      <c r="G464" s="695">
        <v>0</v>
      </c>
      <c r="H464" s="738">
        <v>0</v>
      </c>
      <c r="I464" s="695">
        <v>0</v>
      </c>
      <c r="J464" s="738">
        <v>0</v>
      </c>
      <c r="K464" s="695">
        <v>0</v>
      </c>
      <c r="L464" s="738">
        <v>0</v>
      </c>
      <c r="M464" s="695">
        <v>0</v>
      </c>
      <c r="N464" s="738">
        <v>0</v>
      </c>
      <c r="O464" s="695">
        <v>0</v>
      </c>
      <c r="P464" s="738">
        <v>0</v>
      </c>
      <c r="Q464" s="695">
        <v>0</v>
      </c>
    </row>
    <row r="465" spans="1:17" ht="25.5" customHeight="1">
      <c r="A465" s="691" t="s">
        <v>64</v>
      </c>
      <c r="B465" s="692">
        <v>0</v>
      </c>
      <c r="C465" s="695">
        <v>0</v>
      </c>
      <c r="D465" s="738">
        <v>0</v>
      </c>
      <c r="E465" s="695">
        <v>0</v>
      </c>
      <c r="F465" s="738">
        <v>0</v>
      </c>
      <c r="G465" s="695">
        <v>0</v>
      </c>
      <c r="H465" s="738">
        <v>0</v>
      </c>
      <c r="I465" s="695">
        <v>0</v>
      </c>
      <c r="J465" s="738">
        <v>0</v>
      </c>
      <c r="K465" s="695">
        <v>0</v>
      </c>
      <c r="L465" s="738">
        <v>0</v>
      </c>
      <c r="M465" s="695">
        <v>0</v>
      </c>
      <c r="N465" s="738">
        <v>0</v>
      </c>
      <c r="O465" s="695">
        <v>0</v>
      </c>
      <c r="P465" s="738">
        <v>0</v>
      </c>
      <c r="Q465" s="695">
        <v>0</v>
      </c>
    </row>
    <row r="466" spans="1:17" ht="25.5" customHeight="1">
      <c r="A466" s="691" t="s">
        <v>65</v>
      </c>
      <c r="B466" s="692">
        <v>0</v>
      </c>
      <c r="C466" s="695">
        <v>0</v>
      </c>
      <c r="D466" s="738">
        <v>0</v>
      </c>
      <c r="E466" s="695">
        <v>0</v>
      </c>
      <c r="F466" s="738">
        <v>0</v>
      </c>
      <c r="G466" s="695">
        <v>0</v>
      </c>
      <c r="H466" s="738">
        <v>0</v>
      </c>
      <c r="I466" s="695">
        <v>0</v>
      </c>
      <c r="J466" s="738">
        <v>0</v>
      </c>
      <c r="K466" s="695">
        <v>0</v>
      </c>
      <c r="L466" s="738">
        <v>0</v>
      </c>
      <c r="M466" s="695">
        <v>0</v>
      </c>
      <c r="N466" s="761">
        <v>0</v>
      </c>
      <c r="O466" s="720">
        <v>0</v>
      </c>
      <c r="P466" s="738">
        <v>0</v>
      </c>
      <c r="Q466" s="695">
        <v>0</v>
      </c>
    </row>
    <row r="467" spans="1:17" ht="25.5" customHeight="1">
      <c r="A467" s="691" t="s">
        <v>840</v>
      </c>
      <c r="B467" s="692">
        <v>0</v>
      </c>
      <c r="C467" s="695">
        <v>0</v>
      </c>
      <c r="D467" s="738">
        <v>0</v>
      </c>
      <c r="E467" s="695">
        <v>0</v>
      </c>
      <c r="F467" s="762">
        <v>0</v>
      </c>
      <c r="G467" s="695">
        <v>0</v>
      </c>
      <c r="H467" s="738">
        <v>0</v>
      </c>
      <c r="I467" s="695">
        <v>0</v>
      </c>
      <c r="J467" s="738">
        <v>0</v>
      </c>
      <c r="K467" s="695">
        <v>0</v>
      </c>
      <c r="L467" s="738">
        <v>0</v>
      </c>
      <c r="M467" s="695">
        <v>0</v>
      </c>
      <c r="N467" s="738">
        <v>0</v>
      </c>
      <c r="O467" s="695">
        <v>0</v>
      </c>
      <c r="P467" s="738">
        <v>0</v>
      </c>
      <c r="Q467" s="695">
        <v>0</v>
      </c>
    </row>
    <row r="468" spans="1:17" ht="25.5" customHeight="1">
      <c r="A468" s="699"/>
      <c r="B468" s="700"/>
      <c r="C468" s="703"/>
      <c r="D468" s="739"/>
      <c r="E468" s="703"/>
      <c r="F468" s="763"/>
      <c r="G468" s="703"/>
      <c r="H468" s="739"/>
      <c r="I468" s="703"/>
      <c r="J468" s="739"/>
      <c r="K468" s="703"/>
      <c r="L468" s="739"/>
      <c r="M468" s="703"/>
      <c r="N468" s="739"/>
      <c r="O468" s="703"/>
      <c r="P468" s="739"/>
      <c r="Q468" s="703"/>
    </row>
    <row r="469" spans="1:17" ht="25.5" customHeight="1">
      <c r="A469" s="707" t="s">
        <v>66</v>
      </c>
      <c r="B469" s="692">
        <v>0</v>
      </c>
      <c r="C469" s="695">
        <v>0</v>
      </c>
      <c r="D469" s="738">
        <v>0</v>
      </c>
      <c r="E469" s="695">
        <v>0</v>
      </c>
      <c r="F469" s="696">
        <v>0</v>
      </c>
      <c r="G469" s="695">
        <v>0</v>
      </c>
      <c r="H469" s="738">
        <v>0</v>
      </c>
      <c r="I469" s="695">
        <v>0</v>
      </c>
      <c r="J469" s="696">
        <v>0</v>
      </c>
      <c r="K469" s="695">
        <v>0</v>
      </c>
      <c r="L469" s="738">
        <v>0</v>
      </c>
      <c r="M469" s="695">
        <v>0</v>
      </c>
      <c r="N469" s="696">
        <v>0</v>
      </c>
      <c r="O469" s="695">
        <v>0</v>
      </c>
      <c r="P469" s="738">
        <v>0</v>
      </c>
      <c r="Q469" s="695">
        <v>0</v>
      </c>
    </row>
    <row r="470" spans="1:17" ht="25.5" customHeight="1">
      <c r="A470" s="707" t="s">
        <v>67</v>
      </c>
      <c r="B470" s="692">
        <v>0</v>
      </c>
      <c r="C470" s="695">
        <v>0</v>
      </c>
      <c r="D470" s="738">
        <v>0</v>
      </c>
      <c r="E470" s="695">
        <v>0</v>
      </c>
      <c r="F470" s="696">
        <v>0</v>
      </c>
      <c r="G470" s="695">
        <v>0</v>
      </c>
      <c r="H470" s="738">
        <v>0</v>
      </c>
      <c r="I470" s="695">
        <v>0</v>
      </c>
      <c r="J470" s="696">
        <v>0</v>
      </c>
      <c r="K470" s="695">
        <v>0</v>
      </c>
      <c r="L470" s="738">
        <v>0</v>
      </c>
      <c r="M470" s="695">
        <v>0</v>
      </c>
      <c r="N470" s="696">
        <v>0</v>
      </c>
      <c r="O470" s="695">
        <v>0</v>
      </c>
      <c r="P470" s="738">
        <v>0</v>
      </c>
      <c r="Q470" s="695">
        <v>0</v>
      </c>
    </row>
    <row r="471" spans="1:17" ht="25.5" customHeight="1">
      <c r="A471" s="707" t="s">
        <v>68</v>
      </c>
      <c r="B471" s="692">
        <v>0</v>
      </c>
      <c r="C471" s="695">
        <v>0</v>
      </c>
      <c r="D471" s="738">
        <v>0</v>
      </c>
      <c r="E471" s="695">
        <v>0</v>
      </c>
      <c r="F471" s="696">
        <v>0</v>
      </c>
      <c r="G471" s="695">
        <v>0</v>
      </c>
      <c r="H471" s="738">
        <v>0</v>
      </c>
      <c r="I471" s="695">
        <v>0</v>
      </c>
      <c r="J471" s="696">
        <v>0</v>
      </c>
      <c r="K471" s="695">
        <v>0</v>
      </c>
      <c r="L471" s="738">
        <v>0</v>
      </c>
      <c r="M471" s="695">
        <v>0</v>
      </c>
      <c r="N471" s="696">
        <v>0</v>
      </c>
      <c r="O471" s="695">
        <v>0</v>
      </c>
      <c r="P471" s="738">
        <v>0</v>
      </c>
      <c r="Q471" s="695">
        <v>0</v>
      </c>
    </row>
    <row r="472" spans="1:17" ht="25.5" customHeight="1">
      <c r="A472" s="707" t="s">
        <v>69</v>
      </c>
      <c r="B472" s="692">
        <v>0</v>
      </c>
      <c r="C472" s="695">
        <v>0</v>
      </c>
      <c r="D472" s="738">
        <v>0</v>
      </c>
      <c r="E472" s="695">
        <v>0</v>
      </c>
      <c r="F472" s="696">
        <v>0</v>
      </c>
      <c r="G472" s="695">
        <v>0</v>
      </c>
      <c r="H472" s="738">
        <v>0</v>
      </c>
      <c r="I472" s="695">
        <v>0</v>
      </c>
      <c r="J472" s="696">
        <v>0</v>
      </c>
      <c r="K472" s="695">
        <v>0</v>
      </c>
      <c r="L472" s="738">
        <v>0</v>
      </c>
      <c r="M472" s="695">
        <v>0</v>
      </c>
      <c r="N472" s="696">
        <v>0</v>
      </c>
      <c r="O472" s="695">
        <v>0</v>
      </c>
      <c r="P472" s="738">
        <v>0</v>
      </c>
      <c r="Q472" s="695">
        <v>0</v>
      </c>
    </row>
    <row r="473" spans="1:17" ht="25.5" customHeight="1">
      <c r="A473" s="707" t="s">
        <v>70</v>
      </c>
      <c r="B473" s="692">
        <v>0</v>
      </c>
      <c r="C473" s="695">
        <v>0</v>
      </c>
      <c r="D473" s="738">
        <v>0</v>
      </c>
      <c r="E473" s="695">
        <v>0</v>
      </c>
      <c r="F473" s="696">
        <v>0</v>
      </c>
      <c r="G473" s="695">
        <v>0</v>
      </c>
      <c r="H473" s="738">
        <v>0</v>
      </c>
      <c r="I473" s="695">
        <v>0</v>
      </c>
      <c r="J473" s="696">
        <v>0</v>
      </c>
      <c r="K473" s="695">
        <v>0</v>
      </c>
      <c r="L473" s="738">
        <v>0</v>
      </c>
      <c r="M473" s="695">
        <v>0</v>
      </c>
      <c r="N473" s="696">
        <v>0</v>
      </c>
      <c r="O473" s="695">
        <v>0</v>
      </c>
      <c r="P473" s="738">
        <v>0</v>
      </c>
      <c r="Q473" s="695">
        <v>0</v>
      </c>
    </row>
    <row r="474" spans="1:17" ht="25.5" customHeight="1">
      <c r="A474" s="707" t="s">
        <v>71</v>
      </c>
      <c r="B474" s="692">
        <v>0</v>
      </c>
      <c r="C474" s="695">
        <v>0</v>
      </c>
      <c r="D474" s="738">
        <v>0</v>
      </c>
      <c r="E474" s="695">
        <v>0</v>
      </c>
      <c r="F474" s="696">
        <v>0</v>
      </c>
      <c r="G474" s="695">
        <v>0</v>
      </c>
      <c r="H474" s="738">
        <v>0</v>
      </c>
      <c r="I474" s="695">
        <v>0</v>
      </c>
      <c r="J474" s="696">
        <v>0</v>
      </c>
      <c r="K474" s="695">
        <v>0</v>
      </c>
      <c r="L474" s="738">
        <v>0</v>
      </c>
      <c r="M474" s="695">
        <v>0</v>
      </c>
      <c r="N474" s="696">
        <v>0</v>
      </c>
      <c r="O474" s="695">
        <v>0</v>
      </c>
      <c r="P474" s="738">
        <v>0</v>
      </c>
      <c r="Q474" s="695">
        <v>0</v>
      </c>
    </row>
    <row r="475" spans="1:17" ht="25.5" customHeight="1">
      <c r="A475" s="707" t="s">
        <v>72</v>
      </c>
      <c r="B475" s="692">
        <v>0</v>
      </c>
      <c r="C475" s="695">
        <v>0</v>
      </c>
      <c r="D475" s="738">
        <v>0</v>
      </c>
      <c r="E475" s="695">
        <v>0</v>
      </c>
      <c r="F475" s="696">
        <v>0</v>
      </c>
      <c r="G475" s="695">
        <v>0</v>
      </c>
      <c r="H475" s="738">
        <v>0</v>
      </c>
      <c r="I475" s="695">
        <v>0</v>
      </c>
      <c r="J475" s="696">
        <v>0</v>
      </c>
      <c r="K475" s="695">
        <v>0</v>
      </c>
      <c r="L475" s="738">
        <v>0</v>
      </c>
      <c r="M475" s="695">
        <v>0</v>
      </c>
      <c r="N475" s="696">
        <v>0</v>
      </c>
      <c r="O475" s="695">
        <v>0</v>
      </c>
      <c r="P475" s="738">
        <v>0</v>
      </c>
      <c r="Q475" s="695">
        <v>0</v>
      </c>
    </row>
    <row r="476" spans="1:17" ht="25.5" customHeight="1">
      <c r="A476" s="707" t="s">
        <v>73</v>
      </c>
      <c r="B476" s="692">
        <v>0</v>
      </c>
      <c r="C476" s="695">
        <v>0</v>
      </c>
      <c r="D476" s="738">
        <v>0</v>
      </c>
      <c r="E476" s="695">
        <v>0</v>
      </c>
      <c r="F476" s="696">
        <v>0</v>
      </c>
      <c r="G476" s="695">
        <v>0</v>
      </c>
      <c r="H476" s="738">
        <v>0</v>
      </c>
      <c r="I476" s="695">
        <v>0</v>
      </c>
      <c r="J476" s="696">
        <v>0</v>
      </c>
      <c r="K476" s="695">
        <v>0</v>
      </c>
      <c r="L476" s="738">
        <v>0</v>
      </c>
      <c r="M476" s="695">
        <v>0</v>
      </c>
      <c r="N476" s="696">
        <v>0</v>
      </c>
      <c r="O476" s="695">
        <v>0</v>
      </c>
      <c r="P476" s="738">
        <v>0</v>
      </c>
      <c r="Q476" s="695">
        <v>0</v>
      </c>
    </row>
    <row r="477" spans="1:17" ht="25.5" customHeight="1">
      <c r="A477" s="707" t="s">
        <v>74</v>
      </c>
      <c r="B477" s="692">
        <v>0</v>
      </c>
      <c r="C477" s="695">
        <v>0</v>
      </c>
      <c r="D477" s="738">
        <v>0</v>
      </c>
      <c r="E477" s="695">
        <v>0</v>
      </c>
      <c r="F477" s="696">
        <v>0</v>
      </c>
      <c r="G477" s="695">
        <v>0</v>
      </c>
      <c r="H477" s="738">
        <v>0</v>
      </c>
      <c r="I477" s="695">
        <v>0</v>
      </c>
      <c r="J477" s="696">
        <v>0</v>
      </c>
      <c r="K477" s="695">
        <v>0</v>
      </c>
      <c r="L477" s="738">
        <v>0</v>
      </c>
      <c r="M477" s="695">
        <v>0</v>
      </c>
      <c r="N477" s="696">
        <v>0</v>
      </c>
      <c r="O477" s="695">
        <v>0</v>
      </c>
      <c r="P477" s="738">
        <v>0</v>
      </c>
      <c r="Q477" s="695">
        <v>0</v>
      </c>
    </row>
    <row r="478" spans="1:17" ht="25.5" customHeight="1">
      <c r="A478" s="707" t="s">
        <v>75</v>
      </c>
      <c r="B478" s="692">
        <v>0</v>
      </c>
      <c r="C478" s="695">
        <v>0</v>
      </c>
      <c r="D478" s="738">
        <v>0</v>
      </c>
      <c r="E478" s="695">
        <v>0</v>
      </c>
      <c r="F478" s="696">
        <v>0</v>
      </c>
      <c r="G478" s="695">
        <v>0</v>
      </c>
      <c r="H478" s="738">
        <v>0</v>
      </c>
      <c r="I478" s="695">
        <v>0</v>
      </c>
      <c r="J478" s="696">
        <v>0</v>
      </c>
      <c r="K478" s="695">
        <v>0</v>
      </c>
      <c r="L478" s="738">
        <v>0</v>
      </c>
      <c r="M478" s="695">
        <v>0</v>
      </c>
      <c r="N478" s="696">
        <v>0</v>
      </c>
      <c r="O478" s="695">
        <v>0</v>
      </c>
      <c r="P478" s="738">
        <v>0</v>
      </c>
      <c r="Q478" s="695">
        <v>0</v>
      </c>
    </row>
    <row r="479" spans="1:17" ht="25.5" customHeight="1">
      <c r="A479" s="707" t="s">
        <v>76</v>
      </c>
      <c r="B479" s="692">
        <v>0</v>
      </c>
      <c r="C479" s="695">
        <v>0</v>
      </c>
      <c r="D479" s="738">
        <v>0</v>
      </c>
      <c r="E479" s="695">
        <v>0</v>
      </c>
      <c r="F479" s="696">
        <v>0</v>
      </c>
      <c r="G479" s="695">
        <v>0</v>
      </c>
      <c r="H479" s="738">
        <v>0</v>
      </c>
      <c r="I479" s="695">
        <v>0</v>
      </c>
      <c r="J479" s="696">
        <v>0</v>
      </c>
      <c r="K479" s="695">
        <v>0</v>
      </c>
      <c r="L479" s="738">
        <v>0</v>
      </c>
      <c r="M479" s="695">
        <v>0</v>
      </c>
      <c r="N479" s="696">
        <v>0</v>
      </c>
      <c r="O479" s="695">
        <v>0</v>
      </c>
      <c r="P479" s="738">
        <v>0</v>
      </c>
      <c r="Q479" s="695">
        <v>0</v>
      </c>
    </row>
    <row r="480" spans="1:17" ht="25.5" customHeight="1">
      <c r="A480" s="707" t="s">
        <v>77</v>
      </c>
      <c r="B480" s="692">
        <v>0</v>
      </c>
      <c r="C480" s="695">
        <v>0</v>
      </c>
      <c r="D480" s="738">
        <v>0</v>
      </c>
      <c r="E480" s="695">
        <v>0</v>
      </c>
      <c r="F480" s="696">
        <v>0</v>
      </c>
      <c r="G480" s="695">
        <v>0</v>
      </c>
      <c r="H480" s="738">
        <v>0</v>
      </c>
      <c r="I480" s="695">
        <v>0</v>
      </c>
      <c r="J480" s="696">
        <v>0</v>
      </c>
      <c r="K480" s="695">
        <v>0</v>
      </c>
      <c r="L480" s="738">
        <v>0</v>
      </c>
      <c r="M480" s="695">
        <v>0</v>
      </c>
      <c r="N480" s="696">
        <v>0</v>
      </c>
      <c r="O480" s="695">
        <v>0</v>
      </c>
      <c r="P480" s="738">
        <v>0</v>
      </c>
      <c r="Q480" s="695">
        <v>0</v>
      </c>
    </row>
    <row r="481" spans="1:17" ht="25.5" customHeight="1">
      <c r="A481" s="707" t="s">
        <v>78</v>
      </c>
      <c r="B481" s="692">
        <v>0</v>
      </c>
      <c r="C481" s="695">
        <v>0</v>
      </c>
      <c r="D481" s="738">
        <v>0</v>
      </c>
      <c r="E481" s="695">
        <v>0</v>
      </c>
      <c r="F481" s="696">
        <v>0</v>
      </c>
      <c r="G481" s="695">
        <v>0</v>
      </c>
      <c r="H481" s="738">
        <v>0</v>
      </c>
      <c r="I481" s="695">
        <v>0</v>
      </c>
      <c r="J481" s="696">
        <v>0</v>
      </c>
      <c r="K481" s="695">
        <v>0</v>
      </c>
      <c r="L481" s="738">
        <v>0</v>
      </c>
      <c r="M481" s="695">
        <v>0</v>
      </c>
      <c r="N481" s="746">
        <v>0</v>
      </c>
      <c r="O481" s="720">
        <v>0</v>
      </c>
      <c r="P481" s="738">
        <v>0</v>
      </c>
      <c r="Q481" s="695">
        <v>0</v>
      </c>
    </row>
    <row r="482" spans="1:17" ht="25.5" customHeight="1">
      <c r="A482" s="707" t="s">
        <v>67</v>
      </c>
      <c r="B482" s="692">
        <v>0</v>
      </c>
      <c r="C482" s="695">
        <v>0</v>
      </c>
      <c r="D482" s="738">
        <v>0</v>
      </c>
      <c r="E482" s="695">
        <v>0</v>
      </c>
      <c r="F482" s="696">
        <v>0</v>
      </c>
      <c r="G482" s="695">
        <v>0</v>
      </c>
      <c r="H482" s="738">
        <v>0</v>
      </c>
      <c r="I482" s="695">
        <v>0</v>
      </c>
      <c r="J482" s="696">
        <v>0</v>
      </c>
      <c r="K482" s="695">
        <v>0</v>
      </c>
      <c r="L482" s="738">
        <v>0</v>
      </c>
      <c r="M482" s="695">
        <v>0</v>
      </c>
      <c r="N482" s="696">
        <v>0</v>
      </c>
      <c r="O482" s="695">
        <v>0</v>
      </c>
      <c r="P482" s="738">
        <v>0</v>
      </c>
      <c r="Q482" s="695">
        <v>0</v>
      </c>
    </row>
    <row r="483" spans="1:17" ht="25.5" customHeight="1">
      <c r="A483" s="707" t="s">
        <v>68</v>
      </c>
      <c r="B483" s="692">
        <v>0</v>
      </c>
      <c r="C483" s="695">
        <v>0</v>
      </c>
      <c r="D483" s="738">
        <v>0</v>
      </c>
      <c r="E483" s="695">
        <v>0</v>
      </c>
      <c r="F483" s="696">
        <v>0</v>
      </c>
      <c r="G483" s="695">
        <v>0</v>
      </c>
      <c r="H483" s="738">
        <v>0</v>
      </c>
      <c r="I483" s="695">
        <v>0</v>
      </c>
      <c r="J483" s="696">
        <v>0</v>
      </c>
      <c r="K483" s="695">
        <v>0</v>
      </c>
      <c r="L483" s="738">
        <v>0</v>
      </c>
      <c r="M483" s="695">
        <v>0</v>
      </c>
      <c r="N483" s="696">
        <v>0</v>
      </c>
      <c r="O483" s="695">
        <v>0</v>
      </c>
      <c r="P483" s="738">
        <v>0</v>
      </c>
      <c r="Q483" s="695">
        <v>0</v>
      </c>
    </row>
    <row r="484" spans="1:17" ht="25.5" customHeight="1">
      <c r="A484" s="707" t="s">
        <v>69</v>
      </c>
      <c r="B484" s="692">
        <v>0</v>
      </c>
      <c r="C484" s="695">
        <v>0</v>
      </c>
      <c r="D484" s="738">
        <v>0</v>
      </c>
      <c r="E484" s="695">
        <v>0</v>
      </c>
      <c r="F484" s="696">
        <v>0</v>
      </c>
      <c r="G484" s="695">
        <v>0</v>
      </c>
      <c r="H484" s="738">
        <v>0</v>
      </c>
      <c r="I484" s="695">
        <v>0</v>
      </c>
      <c r="J484" s="696">
        <v>0</v>
      </c>
      <c r="K484" s="695">
        <v>0</v>
      </c>
      <c r="L484" s="738">
        <v>0</v>
      </c>
      <c r="M484" s="695">
        <v>0</v>
      </c>
      <c r="N484" s="696">
        <v>0</v>
      </c>
      <c r="O484" s="695">
        <v>0</v>
      </c>
      <c r="P484" s="738">
        <v>0</v>
      </c>
      <c r="Q484" s="695">
        <v>0</v>
      </c>
    </row>
    <row r="485" spans="1:17" ht="25.5" customHeight="1">
      <c r="A485" s="707" t="s">
        <v>70</v>
      </c>
      <c r="B485" s="692">
        <v>0</v>
      </c>
      <c r="C485" s="695">
        <v>0</v>
      </c>
      <c r="D485" s="738">
        <v>0</v>
      </c>
      <c r="E485" s="695">
        <v>0</v>
      </c>
      <c r="F485" s="696">
        <v>0</v>
      </c>
      <c r="G485" s="695">
        <v>0</v>
      </c>
      <c r="H485" s="738">
        <v>0</v>
      </c>
      <c r="I485" s="695">
        <v>0</v>
      </c>
      <c r="J485" s="696">
        <v>0</v>
      </c>
      <c r="K485" s="695">
        <v>0</v>
      </c>
      <c r="L485" s="738">
        <v>0</v>
      </c>
      <c r="M485" s="695">
        <v>0</v>
      </c>
      <c r="N485" s="696">
        <v>0</v>
      </c>
      <c r="O485" s="695">
        <v>0</v>
      </c>
      <c r="P485" s="738">
        <v>0</v>
      </c>
      <c r="Q485" s="695">
        <v>0</v>
      </c>
    </row>
    <row r="486" spans="1:17" ht="25.5" customHeight="1">
      <c r="A486" s="707" t="s">
        <v>71</v>
      </c>
      <c r="B486" s="692">
        <v>0</v>
      </c>
      <c r="C486" s="695">
        <v>0</v>
      </c>
      <c r="D486" s="738">
        <v>0</v>
      </c>
      <c r="E486" s="695">
        <v>0</v>
      </c>
      <c r="F486" s="696">
        <v>0</v>
      </c>
      <c r="G486" s="695">
        <v>0</v>
      </c>
      <c r="H486" s="738">
        <v>0</v>
      </c>
      <c r="I486" s="695">
        <v>0</v>
      </c>
      <c r="J486" s="696">
        <v>0</v>
      </c>
      <c r="K486" s="695">
        <v>0</v>
      </c>
      <c r="L486" s="738">
        <v>0</v>
      </c>
      <c r="M486" s="695">
        <v>0</v>
      </c>
      <c r="N486" s="696">
        <v>0</v>
      </c>
      <c r="O486" s="695">
        <v>0</v>
      </c>
      <c r="P486" s="738">
        <v>0</v>
      </c>
      <c r="Q486" s="695">
        <v>0</v>
      </c>
    </row>
    <row r="487" spans="1:17" ht="25.5" customHeight="1">
      <c r="A487" s="707" t="s">
        <v>72</v>
      </c>
      <c r="B487" s="692">
        <v>0</v>
      </c>
      <c r="C487" s="695">
        <v>0</v>
      </c>
      <c r="D487" s="738">
        <v>0</v>
      </c>
      <c r="E487" s="695">
        <v>0</v>
      </c>
      <c r="F487" s="696">
        <v>0</v>
      </c>
      <c r="G487" s="695">
        <v>0</v>
      </c>
      <c r="H487" s="738">
        <v>0</v>
      </c>
      <c r="I487" s="695">
        <v>0</v>
      </c>
      <c r="J487" s="696">
        <v>0</v>
      </c>
      <c r="K487" s="695">
        <v>0</v>
      </c>
      <c r="L487" s="738">
        <v>0</v>
      </c>
      <c r="M487" s="695">
        <v>0</v>
      </c>
      <c r="N487" s="696">
        <v>0</v>
      </c>
      <c r="O487" s="695">
        <v>0</v>
      </c>
      <c r="P487" s="738">
        <v>0</v>
      </c>
      <c r="Q487" s="695">
        <v>0</v>
      </c>
    </row>
    <row r="488" spans="1:17" ht="25.5" customHeight="1">
      <c r="A488" s="707" t="s">
        <v>73</v>
      </c>
      <c r="B488" s="692">
        <v>0</v>
      </c>
      <c r="C488" s="695">
        <v>0</v>
      </c>
      <c r="D488" s="738">
        <v>0</v>
      </c>
      <c r="E488" s="695">
        <v>0</v>
      </c>
      <c r="F488" s="696">
        <v>0</v>
      </c>
      <c r="G488" s="695">
        <v>0</v>
      </c>
      <c r="H488" s="738">
        <v>0</v>
      </c>
      <c r="I488" s="695">
        <v>0</v>
      </c>
      <c r="J488" s="696">
        <v>0</v>
      </c>
      <c r="K488" s="695">
        <v>0</v>
      </c>
      <c r="L488" s="738">
        <v>0</v>
      </c>
      <c r="M488" s="695">
        <v>0</v>
      </c>
      <c r="N488" s="696">
        <v>0</v>
      </c>
      <c r="O488" s="695">
        <v>0</v>
      </c>
      <c r="P488" s="738">
        <v>0</v>
      </c>
      <c r="Q488" s="695">
        <v>0</v>
      </c>
    </row>
    <row r="489" spans="1:17" ht="25.5" customHeight="1">
      <c r="A489" s="707" t="s">
        <v>74</v>
      </c>
      <c r="B489" s="692">
        <v>0</v>
      </c>
      <c r="C489" s="695">
        <v>0</v>
      </c>
      <c r="D489" s="738">
        <v>0</v>
      </c>
      <c r="E489" s="695">
        <v>0</v>
      </c>
      <c r="F489" s="696">
        <v>0</v>
      </c>
      <c r="G489" s="695">
        <v>0</v>
      </c>
      <c r="H489" s="738">
        <v>0</v>
      </c>
      <c r="I489" s="695">
        <v>0</v>
      </c>
      <c r="J489" s="696">
        <v>0</v>
      </c>
      <c r="K489" s="695">
        <v>0</v>
      </c>
      <c r="L489" s="738">
        <v>0</v>
      </c>
      <c r="M489" s="695">
        <v>0</v>
      </c>
      <c r="N489" s="696">
        <v>0</v>
      </c>
      <c r="O489" s="695">
        <v>0</v>
      </c>
      <c r="P489" s="738">
        <v>0</v>
      </c>
      <c r="Q489" s="695">
        <v>0</v>
      </c>
    </row>
    <row r="490" spans="1:17" ht="25.5" customHeight="1">
      <c r="A490" s="707" t="s">
        <v>75</v>
      </c>
      <c r="B490" s="692">
        <v>0</v>
      </c>
      <c r="C490" s="695">
        <v>0</v>
      </c>
      <c r="D490" s="738">
        <v>0</v>
      </c>
      <c r="E490" s="695">
        <v>0</v>
      </c>
      <c r="F490" s="696">
        <v>0</v>
      </c>
      <c r="G490" s="695">
        <v>0</v>
      </c>
      <c r="H490" s="738">
        <v>0</v>
      </c>
      <c r="I490" s="695">
        <v>0</v>
      </c>
      <c r="J490" s="696">
        <v>0</v>
      </c>
      <c r="K490" s="695">
        <v>0</v>
      </c>
      <c r="L490" s="738">
        <v>0</v>
      </c>
      <c r="M490" s="695">
        <v>0</v>
      </c>
      <c r="N490" s="696">
        <v>0</v>
      </c>
      <c r="O490" s="695">
        <v>0</v>
      </c>
      <c r="P490" s="738">
        <v>0</v>
      </c>
      <c r="Q490" s="695">
        <v>0</v>
      </c>
    </row>
    <row r="491" spans="1:17" ht="25.5" customHeight="1">
      <c r="A491" s="707" t="s">
        <v>203</v>
      </c>
      <c r="B491" s="692">
        <v>0</v>
      </c>
      <c r="C491" s="695">
        <v>0</v>
      </c>
      <c r="D491" s="738">
        <v>0</v>
      </c>
      <c r="E491" s="695">
        <v>0</v>
      </c>
      <c r="F491" s="696">
        <v>0</v>
      </c>
      <c r="G491" s="695">
        <v>0</v>
      </c>
      <c r="H491" s="738">
        <v>0</v>
      </c>
      <c r="I491" s="695">
        <v>0</v>
      </c>
      <c r="J491" s="696">
        <v>0</v>
      </c>
      <c r="K491" s="695">
        <v>0</v>
      </c>
      <c r="L491" s="738">
        <v>0</v>
      </c>
      <c r="M491" s="695">
        <v>0</v>
      </c>
      <c r="N491" s="696">
        <v>0</v>
      </c>
      <c r="O491" s="695">
        <v>0</v>
      </c>
      <c r="P491" s="738">
        <v>0</v>
      </c>
      <c r="Q491" s="695">
        <v>0</v>
      </c>
    </row>
    <row r="492" spans="1:17" ht="25.5" customHeight="1">
      <c r="A492" s="707" t="s">
        <v>77</v>
      </c>
      <c r="B492" s="692">
        <v>0</v>
      </c>
      <c r="C492" s="695">
        <v>0</v>
      </c>
      <c r="D492" s="738">
        <v>0</v>
      </c>
      <c r="E492" s="695">
        <v>0</v>
      </c>
      <c r="F492" s="696">
        <v>0</v>
      </c>
      <c r="G492" s="695">
        <v>0</v>
      </c>
      <c r="H492" s="738">
        <v>0</v>
      </c>
      <c r="I492" s="695">
        <v>0</v>
      </c>
      <c r="J492" s="696">
        <v>0</v>
      </c>
      <c r="K492" s="695">
        <v>0</v>
      </c>
      <c r="L492" s="738">
        <v>0</v>
      </c>
      <c r="M492" s="695">
        <v>0</v>
      </c>
      <c r="N492" s="696">
        <v>0</v>
      </c>
      <c r="O492" s="695">
        <v>0</v>
      </c>
      <c r="P492" s="738">
        <v>0</v>
      </c>
      <c r="Q492" s="695">
        <v>0</v>
      </c>
    </row>
    <row r="493" spans="1:17" ht="25.5" customHeight="1" thickBot="1">
      <c r="A493" s="708" t="s">
        <v>78</v>
      </c>
      <c r="B493" s="709">
        <v>0</v>
      </c>
      <c r="C493" s="712">
        <v>0</v>
      </c>
      <c r="D493" s="740">
        <v>0</v>
      </c>
      <c r="E493" s="712">
        <v>0</v>
      </c>
      <c r="F493" s="713">
        <v>0</v>
      </c>
      <c r="G493" s="712">
        <v>0</v>
      </c>
      <c r="H493" s="740">
        <v>0</v>
      </c>
      <c r="I493" s="712">
        <v>0</v>
      </c>
      <c r="J493" s="713">
        <v>0</v>
      </c>
      <c r="K493" s="712">
        <v>0</v>
      </c>
      <c r="L493" s="740">
        <v>0</v>
      </c>
      <c r="M493" s="712">
        <v>0</v>
      </c>
      <c r="N493" s="713">
        <v>0</v>
      </c>
      <c r="O493" s="712">
        <v>0</v>
      </c>
      <c r="P493" s="740">
        <v>0</v>
      </c>
      <c r="Q493" s="712">
        <v>0</v>
      </c>
    </row>
    <row r="494" spans="1:13" ht="18.75" customHeight="1">
      <c r="A494" s="721" t="s">
        <v>539</v>
      </c>
      <c r="B494" s="722"/>
      <c r="C494" s="675"/>
      <c r="D494" s="674"/>
      <c r="E494" s="675"/>
      <c r="F494" s="674"/>
      <c r="G494" s="675"/>
      <c r="H494" s="674"/>
      <c r="I494" s="675"/>
      <c r="J494" s="744"/>
      <c r="K494" s="2"/>
      <c r="L494" s="744"/>
      <c r="M494" s="2"/>
    </row>
    <row r="495" spans="1:13" ht="18.75" customHeight="1">
      <c r="A495" s="721" t="s">
        <v>540</v>
      </c>
      <c r="B495" s="722"/>
      <c r="C495" s="675"/>
      <c r="D495" s="674"/>
      <c r="E495" s="675"/>
      <c r="F495" s="674"/>
      <c r="G495" s="675"/>
      <c r="H495" s="674"/>
      <c r="I495" s="675"/>
      <c r="J495" s="744"/>
      <c r="K495" s="2"/>
      <c r="L495" s="744"/>
      <c r="M495" s="2"/>
    </row>
    <row r="496" spans="1:13" ht="18.75" customHeight="1">
      <c r="A496" s="721" t="s">
        <v>183</v>
      </c>
      <c r="B496" s="722"/>
      <c r="C496" s="675"/>
      <c r="D496" s="674"/>
      <c r="E496" s="675"/>
      <c r="F496" s="674"/>
      <c r="G496" s="675"/>
      <c r="H496" s="674"/>
      <c r="I496" s="675"/>
      <c r="J496" s="744"/>
      <c r="K496" s="2"/>
      <c r="L496" s="744"/>
      <c r="M496" s="2"/>
    </row>
    <row r="497" spans="1:13" ht="18.75" customHeight="1">
      <c r="A497" s="721" t="s">
        <v>183</v>
      </c>
      <c r="B497" s="722"/>
      <c r="C497" s="675"/>
      <c r="D497" s="674"/>
      <c r="E497" s="675"/>
      <c r="F497" s="674"/>
      <c r="G497" s="675"/>
      <c r="H497" s="674"/>
      <c r="I497" s="675"/>
      <c r="J497" s="744"/>
      <c r="K497" s="2"/>
      <c r="L497" s="744"/>
      <c r="M497" s="2"/>
    </row>
    <row r="498" spans="1:17" ht="28.5" customHeight="1">
      <c r="A498" s="1467" t="s">
        <v>534</v>
      </c>
      <c r="B498" s="1467"/>
      <c r="C498" s="1467"/>
      <c r="D498" s="1467"/>
      <c r="E498" s="1467"/>
      <c r="F498" s="1467"/>
      <c r="G498" s="1467"/>
      <c r="H498" s="1467"/>
      <c r="I498" s="1467"/>
      <c r="J498" s="1467"/>
      <c r="K498" s="1467"/>
      <c r="L498" s="1467"/>
      <c r="M498" s="1467"/>
      <c r="N498" s="1467"/>
      <c r="O498" s="1467"/>
      <c r="P498" s="1467"/>
      <c r="Q498" s="1467"/>
    </row>
    <row r="499" spans="1:17" ht="28.5" customHeight="1">
      <c r="A499" s="1468" t="s">
        <v>541</v>
      </c>
      <c r="B499" s="1468"/>
      <c r="C499" s="1468"/>
      <c r="D499" s="1468"/>
      <c r="E499" s="1468"/>
      <c r="F499" s="1468"/>
      <c r="G499" s="1468"/>
      <c r="H499" s="1468"/>
      <c r="I499" s="1468"/>
      <c r="J499" s="1468"/>
      <c r="K499" s="1468"/>
      <c r="L499" s="1468"/>
      <c r="M499" s="1468"/>
      <c r="N499" s="1468"/>
      <c r="O499" s="1468"/>
      <c r="P499" s="1468"/>
      <c r="Q499" s="1468"/>
    </row>
    <row r="500" spans="1:13" ht="18.75" customHeight="1">
      <c r="A500" s="142"/>
      <c r="B500" s="672"/>
      <c r="C500" s="142"/>
      <c r="D500" s="672"/>
      <c r="E500" s="142"/>
      <c r="F500" s="672"/>
      <c r="G500" s="142"/>
      <c r="H500" s="672"/>
      <c r="I500" s="142"/>
      <c r="J500" s="672"/>
      <c r="K500" s="142"/>
      <c r="L500" s="672"/>
      <c r="M500" s="142"/>
    </row>
    <row r="501" spans="1:13" ht="18.75" customHeight="1">
      <c r="A501" s="142"/>
      <c r="B501" s="672"/>
      <c r="C501" s="142"/>
      <c r="D501" s="672"/>
      <c r="E501" s="142"/>
      <c r="F501" s="672"/>
      <c r="G501" s="142"/>
      <c r="H501" s="672"/>
      <c r="I501" s="142"/>
      <c r="J501" s="672"/>
      <c r="K501" s="142"/>
      <c r="L501" s="672"/>
      <c r="M501" s="142"/>
    </row>
    <row r="502" spans="1:13" ht="18.75" customHeight="1" thickBot="1">
      <c r="A502" s="673" t="s">
        <v>44</v>
      </c>
      <c r="B502" s="674"/>
      <c r="C502" s="675"/>
      <c r="D502" s="674"/>
      <c r="E502" s="675"/>
      <c r="F502" s="674"/>
      <c r="G502" s="675"/>
      <c r="H502" s="674"/>
      <c r="I502" s="675"/>
      <c r="J502" s="674"/>
      <c r="K502" s="675"/>
      <c r="L502" s="674"/>
      <c r="M502" s="675"/>
    </row>
    <row r="503" spans="1:17" ht="18.75" customHeight="1">
      <c r="A503" s="676"/>
      <c r="B503" s="1469" t="s">
        <v>517</v>
      </c>
      <c r="C503" s="1470"/>
      <c r="D503" s="1470"/>
      <c r="E503" s="1471"/>
      <c r="F503" s="1472" t="s">
        <v>518</v>
      </c>
      <c r="G503" s="1473"/>
      <c r="H503" s="1473"/>
      <c r="I503" s="1474"/>
      <c r="J503" s="1472" t="s">
        <v>519</v>
      </c>
      <c r="K503" s="1473"/>
      <c r="L503" s="1473"/>
      <c r="M503" s="1474"/>
      <c r="N503" s="1470" t="s">
        <v>520</v>
      </c>
      <c r="O503" s="1470"/>
      <c r="P503" s="1470"/>
      <c r="Q503" s="1471"/>
    </row>
    <row r="504" spans="1:17" ht="18.75" customHeight="1" thickBot="1">
      <c r="A504" s="677"/>
      <c r="B504" s="1476" t="s">
        <v>521</v>
      </c>
      <c r="C504" s="1465"/>
      <c r="D504" s="1464" t="s">
        <v>522</v>
      </c>
      <c r="E504" s="1466"/>
      <c r="F504" s="1477" t="s">
        <v>521</v>
      </c>
      <c r="G504" s="1478"/>
      <c r="H504" s="1478" t="s">
        <v>522</v>
      </c>
      <c r="I504" s="1479"/>
      <c r="J504" s="1477" t="s">
        <v>521</v>
      </c>
      <c r="K504" s="1478"/>
      <c r="L504" s="1478" t="s">
        <v>522</v>
      </c>
      <c r="M504" s="1479"/>
      <c r="N504" s="1464" t="s">
        <v>521</v>
      </c>
      <c r="O504" s="1465"/>
      <c r="P504" s="1464" t="s">
        <v>522</v>
      </c>
      <c r="Q504" s="1466"/>
    </row>
    <row r="505" spans="1:17" ht="18.75" customHeight="1" thickTop="1">
      <c r="A505" s="678"/>
      <c r="B505" s="679" t="s">
        <v>60</v>
      </c>
      <c r="C505" s="680" t="s">
        <v>523</v>
      </c>
      <c r="D505" s="681" t="s">
        <v>60</v>
      </c>
      <c r="E505" s="682" t="s">
        <v>523</v>
      </c>
      <c r="F505" s="683" t="s">
        <v>60</v>
      </c>
      <c r="G505" s="680" t="s">
        <v>523</v>
      </c>
      <c r="H505" s="681" t="s">
        <v>60</v>
      </c>
      <c r="I505" s="682" t="s">
        <v>523</v>
      </c>
      <c r="J505" s="683" t="s">
        <v>60</v>
      </c>
      <c r="K505" s="680" t="s">
        <v>523</v>
      </c>
      <c r="L505" s="681" t="s">
        <v>60</v>
      </c>
      <c r="M505" s="682" t="s">
        <v>523</v>
      </c>
      <c r="N505" s="683" t="s">
        <v>60</v>
      </c>
      <c r="O505" s="680" t="s">
        <v>523</v>
      </c>
      <c r="P505" s="681" t="s">
        <v>60</v>
      </c>
      <c r="Q505" s="682" t="s">
        <v>523</v>
      </c>
    </row>
    <row r="506" spans="1:17" ht="18.75" customHeight="1">
      <c r="A506" s="685"/>
      <c r="B506" s="686"/>
      <c r="C506" s="687"/>
      <c r="D506" s="688"/>
      <c r="E506" s="689"/>
      <c r="F506" s="690"/>
      <c r="G506" s="687"/>
      <c r="H506" s="688"/>
      <c r="I506" s="689"/>
      <c r="J506" s="690"/>
      <c r="K506" s="687"/>
      <c r="L506" s="688"/>
      <c r="M506" s="689"/>
      <c r="N506" s="674"/>
      <c r="O506" s="687"/>
      <c r="P506" s="688"/>
      <c r="Q506" s="689"/>
    </row>
    <row r="507" spans="1:17" ht="18.75" customHeight="1">
      <c r="A507" s="691" t="s">
        <v>62</v>
      </c>
      <c r="B507" s="692">
        <v>96</v>
      </c>
      <c r="C507" s="693">
        <v>63.58</v>
      </c>
      <c r="D507" s="694">
        <v>99</v>
      </c>
      <c r="E507" s="695">
        <v>65.56</v>
      </c>
      <c r="F507" s="696">
        <v>25</v>
      </c>
      <c r="G507" s="697">
        <v>16.56</v>
      </c>
      <c r="H507" s="698">
        <v>17</v>
      </c>
      <c r="I507" s="695">
        <v>11.26</v>
      </c>
      <c r="J507" s="696">
        <v>19</v>
      </c>
      <c r="K507" s="697">
        <v>12.58</v>
      </c>
      <c r="L507" s="745">
        <v>0</v>
      </c>
      <c r="M507" s="720">
        <v>0</v>
      </c>
      <c r="N507" s="746">
        <v>0</v>
      </c>
      <c r="O507" s="728">
        <v>0</v>
      </c>
      <c r="P507" s="745">
        <v>0</v>
      </c>
      <c r="Q507" s="720">
        <v>0</v>
      </c>
    </row>
    <row r="508" spans="1:17" ht="18.75" customHeight="1">
      <c r="A508" s="691" t="s">
        <v>63</v>
      </c>
      <c r="B508" s="692">
        <v>61</v>
      </c>
      <c r="C508" s="693">
        <v>53.51</v>
      </c>
      <c r="D508" s="694">
        <v>65</v>
      </c>
      <c r="E508" s="695">
        <v>60.75</v>
      </c>
      <c r="F508" s="696">
        <v>26</v>
      </c>
      <c r="G508" s="697">
        <v>22.81</v>
      </c>
      <c r="H508" s="698">
        <v>19</v>
      </c>
      <c r="I508" s="695">
        <v>17.76</v>
      </c>
      <c r="J508" s="696">
        <v>17</v>
      </c>
      <c r="K508" s="697">
        <v>14.91</v>
      </c>
      <c r="L508" s="698">
        <v>2</v>
      </c>
      <c r="M508" s="695">
        <v>1.87</v>
      </c>
      <c r="N508" s="746">
        <v>0</v>
      </c>
      <c r="O508" s="728">
        <v>0</v>
      </c>
      <c r="P508" s="745">
        <v>0</v>
      </c>
      <c r="Q508" s="720">
        <v>0</v>
      </c>
    </row>
    <row r="509" spans="1:17" ht="18.75" customHeight="1">
      <c r="A509" s="691" t="s">
        <v>64</v>
      </c>
      <c r="B509" s="692">
        <v>78</v>
      </c>
      <c r="C509" s="693">
        <v>62.4</v>
      </c>
      <c r="D509" s="694">
        <v>65</v>
      </c>
      <c r="E509" s="695">
        <v>59.09</v>
      </c>
      <c r="F509" s="696">
        <v>22</v>
      </c>
      <c r="G509" s="697">
        <v>17.6</v>
      </c>
      <c r="H509" s="698">
        <v>21</v>
      </c>
      <c r="I509" s="695">
        <v>19.09</v>
      </c>
      <c r="J509" s="696">
        <v>15</v>
      </c>
      <c r="K509" s="697">
        <v>12</v>
      </c>
      <c r="L509" s="698">
        <v>2</v>
      </c>
      <c r="M509" s="695">
        <v>1.82</v>
      </c>
      <c r="N509" s="746">
        <v>0</v>
      </c>
      <c r="O509" s="728">
        <v>0</v>
      </c>
      <c r="P509" s="745">
        <v>0</v>
      </c>
      <c r="Q509" s="720">
        <v>0</v>
      </c>
    </row>
    <row r="510" spans="1:17" ht="18.75" customHeight="1">
      <c r="A510" s="691" t="s">
        <v>65</v>
      </c>
      <c r="B510" s="692">
        <v>70</v>
      </c>
      <c r="C510" s="693">
        <v>59.83</v>
      </c>
      <c r="D510" s="694">
        <v>59</v>
      </c>
      <c r="E510" s="695">
        <v>59</v>
      </c>
      <c r="F510" s="696">
        <v>27</v>
      </c>
      <c r="G510" s="697">
        <v>23.08</v>
      </c>
      <c r="H510" s="698">
        <v>21</v>
      </c>
      <c r="I510" s="695">
        <v>21</v>
      </c>
      <c r="J510" s="696">
        <v>14</v>
      </c>
      <c r="K510" s="697">
        <v>11.97</v>
      </c>
      <c r="L510" s="698">
        <v>1</v>
      </c>
      <c r="M510" s="695">
        <v>1</v>
      </c>
      <c r="N510" s="746">
        <v>0</v>
      </c>
      <c r="O510" s="728">
        <v>0</v>
      </c>
      <c r="P510" s="745">
        <v>0</v>
      </c>
      <c r="Q510" s="720">
        <v>0</v>
      </c>
    </row>
    <row r="511" spans="1:17" ht="18.75" customHeight="1">
      <c r="A511" s="691" t="s">
        <v>840</v>
      </c>
      <c r="B511" s="692">
        <v>73</v>
      </c>
      <c r="C511" s="693">
        <v>57.94</v>
      </c>
      <c r="D511" s="694">
        <v>60</v>
      </c>
      <c r="E511" s="695">
        <v>58.82</v>
      </c>
      <c r="F511" s="696">
        <v>30</v>
      </c>
      <c r="G511" s="697">
        <v>23.81</v>
      </c>
      <c r="H511" s="698">
        <v>22</v>
      </c>
      <c r="I511" s="695">
        <v>21.57</v>
      </c>
      <c r="J511" s="696">
        <v>13</v>
      </c>
      <c r="K511" s="697">
        <v>10.32</v>
      </c>
      <c r="L511" s="698">
        <v>1</v>
      </c>
      <c r="M511" s="695">
        <v>0.98</v>
      </c>
      <c r="N511" s="696">
        <v>2</v>
      </c>
      <c r="O511" s="697">
        <v>1.59</v>
      </c>
      <c r="P511" s="745">
        <v>0</v>
      </c>
      <c r="Q511" s="720">
        <v>0</v>
      </c>
    </row>
    <row r="512" spans="1:17" ht="18.75" customHeight="1">
      <c r="A512" s="699"/>
      <c r="B512" s="764"/>
      <c r="C512" s="765"/>
      <c r="D512" s="766"/>
      <c r="E512" s="767"/>
      <c r="F512" s="768"/>
      <c r="G512" s="769"/>
      <c r="H512" s="770"/>
      <c r="I512" s="767"/>
      <c r="J512" s="768"/>
      <c r="K512" s="769"/>
      <c r="L512" s="770"/>
      <c r="M512" s="767"/>
      <c r="N512" s="768"/>
      <c r="O512" s="769"/>
      <c r="P512" s="770"/>
      <c r="Q512" s="767"/>
    </row>
    <row r="513" spans="1:17" ht="18.75" customHeight="1">
      <c r="A513" s="707" t="s">
        <v>66</v>
      </c>
      <c r="B513" s="692">
        <v>99</v>
      </c>
      <c r="C513" s="693">
        <v>61.49</v>
      </c>
      <c r="D513" s="694">
        <v>79</v>
      </c>
      <c r="E513" s="695">
        <v>58.52</v>
      </c>
      <c r="F513" s="696">
        <v>36</v>
      </c>
      <c r="G513" s="697">
        <v>22.36</v>
      </c>
      <c r="H513" s="698">
        <v>24</v>
      </c>
      <c r="I513" s="695">
        <v>17.78</v>
      </c>
      <c r="J513" s="696">
        <v>20</v>
      </c>
      <c r="K513" s="697">
        <v>12.42</v>
      </c>
      <c r="L513" s="698">
        <v>3</v>
      </c>
      <c r="M513" s="695">
        <v>2.22</v>
      </c>
      <c r="N513" s="746">
        <v>0</v>
      </c>
      <c r="O513" s="728">
        <v>0</v>
      </c>
      <c r="P513" s="745">
        <v>0</v>
      </c>
      <c r="Q513" s="720">
        <v>0</v>
      </c>
    </row>
    <row r="514" spans="1:17" ht="18.75" customHeight="1">
      <c r="A514" s="707" t="s">
        <v>67</v>
      </c>
      <c r="B514" s="692">
        <v>75</v>
      </c>
      <c r="C514" s="693">
        <v>60</v>
      </c>
      <c r="D514" s="694">
        <v>59</v>
      </c>
      <c r="E514" s="695">
        <v>57.28</v>
      </c>
      <c r="F514" s="696">
        <v>28</v>
      </c>
      <c r="G514" s="697">
        <v>22.4</v>
      </c>
      <c r="H514" s="698">
        <v>20</v>
      </c>
      <c r="I514" s="695">
        <v>19.42</v>
      </c>
      <c r="J514" s="696">
        <v>16</v>
      </c>
      <c r="K514" s="697">
        <v>12.8</v>
      </c>
      <c r="L514" s="698">
        <v>1</v>
      </c>
      <c r="M514" s="695">
        <v>0.97</v>
      </c>
      <c r="N514" s="746">
        <v>0</v>
      </c>
      <c r="O514" s="728">
        <v>0</v>
      </c>
      <c r="P514" s="745">
        <v>0</v>
      </c>
      <c r="Q514" s="720">
        <v>0</v>
      </c>
    </row>
    <row r="515" spans="1:17" ht="18.75" customHeight="1">
      <c r="A515" s="707" t="s">
        <v>68</v>
      </c>
      <c r="B515" s="692">
        <v>78</v>
      </c>
      <c r="C515" s="693">
        <v>63.93</v>
      </c>
      <c r="D515" s="694">
        <v>57</v>
      </c>
      <c r="E515" s="695">
        <v>58.76</v>
      </c>
      <c r="F515" s="696">
        <v>23</v>
      </c>
      <c r="G515" s="697">
        <v>18.85</v>
      </c>
      <c r="H515" s="698">
        <v>19</v>
      </c>
      <c r="I515" s="695">
        <v>19.59</v>
      </c>
      <c r="J515" s="696">
        <v>14</v>
      </c>
      <c r="K515" s="697">
        <v>11.48</v>
      </c>
      <c r="L515" s="745">
        <v>0</v>
      </c>
      <c r="M515" s="720">
        <v>0</v>
      </c>
      <c r="N515" s="746">
        <v>0</v>
      </c>
      <c r="O515" s="728">
        <v>0</v>
      </c>
      <c r="P515" s="698">
        <v>0</v>
      </c>
      <c r="Q515" s="695">
        <v>0</v>
      </c>
    </row>
    <row r="516" spans="1:17" ht="18.75" customHeight="1">
      <c r="A516" s="707" t="s">
        <v>69</v>
      </c>
      <c r="B516" s="692">
        <v>68</v>
      </c>
      <c r="C516" s="693">
        <v>55.28</v>
      </c>
      <c r="D516" s="694">
        <v>52</v>
      </c>
      <c r="E516" s="695">
        <v>54.74</v>
      </c>
      <c r="F516" s="696">
        <v>34</v>
      </c>
      <c r="G516" s="697">
        <v>27.64</v>
      </c>
      <c r="H516" s="698">
        <v>25</v>
      </c>
      <c r="I516" s="695">
        <v>26.32</v>
      </c>
      <c r="J516" s="696">
        <v>14</v>
      </c>
      <c r="K516" s="697">
        <v>11.38</v>
      </c>
      <c r="L516" s="698">
        <v>1</v>
      </c>
      <c r="M516" s="695">
        <v>1.05</v>
      </c>
      <c r="N516" s="746">
        <v>0</v>
      </c>
      <c r="O516" s="728">
        <v>0</v>
      </c>
      <c r="P516" s="745">
        <v>0</v>
      </c>
      <c r="Q516" s="720">
        <v>0</v>
      </c>
    </row>
    <row r="517" spans="1:17" ht="18.75" customHeight="1">
      <c r="A517" s="707" t="s">
        <v>70</v>
      </c>
      <c r="B517" s="692">
        <v>63</v>
      </c>
      <c r="C517" s="693">
        <v>55.75</v>
      </c>
      <c r="D517" s="694">
        <v>59</v>
      </c>
      <c r="E517" s="695">
        <v>61.46</v>
      </c>
      <c r="F517" s="696">
        <v>30</v>
      </c>
      <c r="G517" s="697">
        <v>26.55</v>
      </c>
      <c r="H517" s="698">
        <v>19</v>
      </c>
      <c r="I517" s="695">
        <v>19.79</v>
      </c>
      <c r="J517" s="696">
        <v>13</v>
      </c>
      <c r="K517" s="697">
        <v>11.5</v>
      </c>
      <c r="L517" s="745">
        <v>0</v>
      </c>
      <c r="M517" s="720">
        <v>0</v>
      </c>
      <c r="N517" s="746">
        <v>0</v>
      </c>
      <c r="O517" s="728">
        <v>0</v>
      </c>
      <c r="P517" s="745">
        <v>0</v>
      </c>
      <c r="Q517" s="720">
        <v>0</v>
      </c>
    </row>
    <row r="518" spans="1:17" ht="18.75" customHeight="1">
      <c r="A518" s="707" t="s">
        <v>71</v>
      </c>
      <c r="B518" s="692">
        <v>62</v>
      </c>
      <c r="C518" s="693">
        <v>57.41</v>
      </c>
      <c r="D518" s="694">
        <v>51</v>
      </c>
      <c r="E518" s="695">
        <v>60</v>
      </c>
      <c r="F518" s="696">
        <v>25</v>
      </c>
      <c r="G518" s="697">
        <v>23.15</v>
      </c>
      <c r="H518" s="698">
        <v>18</v>
      </c>
      <c r="I518" s="695">
        <v>21.18</v>
      </c>
      <c r="J518" s="696">
        <v>15</v>
      </c>
      <c r="K518" s="697">
        <v>13.89</v>
      </c>
      <c r="L518" s="745">
        <v>0</v>
      </c>
      <c r="M518" s="720">
        <v>0</v>
      </c>
      <c r="N518" s="746">
        <v>0</v>
      </c>
      <c r="O518" s="728">
        <v>0</v>
      </c>
      <c r="P518" s="698">
        <v>0</v>
      </c>
      <c r="Q518" s="695">
        <v>0</v>
      </c>
    </row>
    <row r="519" spans="1:17" ht="18.75" customHeight="1">
      <c r="A519" s="707" t="s">
        <v>72</v>
      </c>
      <c r="B519" s="692">
        <v>71</v>
      </c>
      <c r="C519" s="693">
        <v>58.68</v>
      </c>
      <c r="D519" s="694">
        <v>66</v>
      </c>
      <c r="E519" s="695">
        <v>61.11</v>
      </c>
      <c r="F519" s="696">
        <v>23</v>
      </c>
      <c r="G519" s="697">
        <v>19.01</v>
      </c>
      <c r="H519" s="698">
        <v>20</v>
      </c>
      <c r="I519" s="695">
        <v>18.52</v>
      </c>
      <c r="J519" s="696">
        <v>18</v>
      </c>
      <c r="K519" s="697">
        <v>14.88</v>
      </c>
      <c r="L519" s="698">
        <v>2</v>
      </c>
      <c r="M519" s="695">
        <v>1.85</v>
      </c>
      <c r="N519" s="696">
        <v>1</v>
      </c>
      <c r="O519" s="697">
        <v>0.83</v>
      </c>
      <c r="P519" s="745">
        <v>0</v>
      </c>
      <c r="Q519" s="720">
        <v>0</v>
      </c>
    </row>
    <row r="520" spans="1:17" ht="18.75" customHeight="1">
      <c r="A520" s="707" t="s">
        <v>73</v>
      </c>
      <c r="B520" s="692">
        <v>68</v>
      </c>
      <c r="C520" s="693">
        <v>59.13</v>
      </c>
      <c r="D520" s="694">
        <v>64</v>
      </c>
      <c r="E520" s="695">
        <v>58.18</v>
      </c>
      <c r="F520" s="696">
        <v>28</v>
      </c>
      <c r="G520" s="697">
        <v>24.35</v>
      </c>
      <c r="H520" s="698">
        <v>25</v>
      </c>
      <c r="I520" s="695">
        <v>22.73</v>
      </c>
      <c r="J520" s="696">
        <v>14</v>
      </c>
      <c r="K520" s="697">
        <v>12.17</v>
      </c>
      <c r="L520" s="745">
        <v>0</v>
      </c>
      <c r="M520" s="720">
        <v>0</v>
      </c>
      <c r="N520" s="746">
        <v>0</v>
      </c>
      <c r="O520" s="728">
        <v>0</v>
      </c>
      <c r="P520" s="745">
        <v>0</v>
      </c>
      <c r="Q520" s="720">
        <v>0</v>
      </c>
    </row>
    <row r="521" spans="1:17" ht="18.75" customHeight="1">
      <c r="A521" s="707" t="s">
        <v>74</v>
      </c>
      <c r="B521" s="692">
        <v>69</v>
      </c>
      <c r="C521" s="693">
        <v>61.06</v>
      </c>
      <c r="D521" s="694">
        <v>62</v>
      </c>
      <c r="E521" s="695">
        <v>60.78</v>
      </c>
      <c r="F521" s="696">
        <v>28</v>
      </c>
      <c r="G521" s="697">
        <v>24.78</v>
      </c>
      <c r="H521" s="698">
        <v>19</v>
      </c>
      <c r="I521" s="695">
        <v>18.63</v>
      </c>
      <c r="J521" s="696">
        <v>11</v>
      </c>
      <c r="K521" s="697">
        <v>9.73</v>
      </c>
      <c r="L521" s="698">
        <v>1</v>
      </c>
      <c r="M521" s="695">
        <v>0.98</v>
      </c>
      <c r="N521" s="746">
        <v>0</v>
      </c>
      <c r="O521" s="728">
        <v>0</v>
      </c>
      <c r="P521" s="745">
        <v>0</v>
      </c>
      <c r="Q521" s="720">
        <v>0</v>
      </c>
    </row>
    <row r="522" spans="1:17" ht="18.75" customHeight="1">
      <c r="A522" s="707" t="s">
        <v>75</v>
      </c>
      <c r="B522" s="692">
        <v>75</v>
      </c>
      <c r="C522" s="693">
        <v>62.5</v>
      </c>
      <c r="D522" s="694">
        <v>61</v>
      </c>
      <c r="E522" s="695">
        <v>61.62</v>
      </c>
      <c r="F522" s="696">
        <v>25</v>
      </c>
      <c r="G522" s="697">
        <v>20.83</v>
      </c>
      <c r="H522" s="698">
        <v>23</v>
      </c>
      <c r="I522" s="695">
        <v>23.23</v>
      </c>
      <c r="J522" s="696">
        <v>15</v>
      </c>
      <c r="K522" s="697">
        <v>12.5</v>
      </c>
      <c r="L522" s="745">
        <v>0</v>
      </c>
      <c r="M522" s="720">
        <v>0</v>
      </c>
      <c r="N522" s="746">
        <v>0</v>
      </c>
      <c r="O522" s="728">
        <v>0</v>
      </c>
      <c r="P522" s="745">
        <v>0</v>
      </c>
      <c r="Q522" s="720">
        <v>0</v>
      </c>
    </row>
    <row r="523" spans="1:17" ht="18.75" customHeight="1">
      <c r="A523" s="707" t="s">
        <v>76</v>
      </c>
      <c r="B523" s="692">
        <v>69</v>
      </c>
      <c r="C523" s="693">
        <v>57.98</v>
      </c>
      <c r="D523" s="694">
        <v>61</v>
      </c>
      <c r="E523" s="695">
        <v>53.51</v>
      </c>
      <c r="F523" s="696">
        <v>29</v>
      </c>
      <c r="G523" s="697">
        <v>24.37</v>
      </c>
      <c r="H523" s="698">
        <v>29</v>
      </c>
      <c r="I523" s="695">
        <v>25.44</v>
      </c>
      <c r="J523" s="696">
        <v>15</v>
      </c>
      <c r="K523" s="697">
        <v>12.61</v>
      </c>
      <c r="L523" s="698">
        <v>1</v>
      </c>
      <c r="M523" s="695">
        <v>0.88</v>
      </c>
      <c r="N523" s="746">
        <v>0</v>
      </c>
      <c r="O523" s="728">
        <v>0</v>
      </c>
      <c r="P523" s="745">
        <v>0</v>
      </c>
      <c r="Q523" s="720">
        <v>0</v>
      </c>
    </row>
    <row r="524" spans="1:17" ht="18.75" customHeight="1">
      <c r="A524" s="707" t="s">
        <v>77</v>
      </c>
      <c r="B524" s="692">
        <v>69</v>
      </c>
      <c r="C524" s="693">
        <v>58.97</v>
      </c>
      <c r="D524" s="694">
        <v>61</v>
      </c>
      <c r="E524" s="695">
        <v>59.22</v>
      </c>
      <c r="F524" s="696">
        <v>27</v>
      </c>
      <c r="G524" s="697">
        <v>23.08</v>
      </c>
      <c r="H524" s="698">
        <v>19</v>
      </c>
      <c r="I524" s="695">
        <v>18.45</v>
      </c>
      <c r="J524" s="696">
        <v>15</v>
      </c>
      <c r="K524" s="697">
        <v>12.82</v>
      </c>
      <c r="L524" s="745">
        <v>0</v>
      </c>
      <c r="M524" s="720">
        <v>0</v>
      </c>
      <c r="N524" s="746">
        <v>0</v>
      </c>
      <c r="O524" s="728">
        <v>0</v>
      </c>
      <c r="P524" s="745">
        <v>0</v>
      </c>
      <c r="Q524" s="720">
        <v>0</v>
      </c>
    </row>
    <row r="525" spans="1:17" ht="18.75" customHeight="1">
      <c r="A525" s="707" t="s">
        <v>78</v>
      </c>
      <c r="B525" s="692">
        <v>69</v>
      </c>
      <c r="C525" s="693">
        <v>61.06</v>
      </c>
      <c r="D525" s="694">
        <v>55</v>
      </c>
      <c r="E525" s="695">
        <v>55</v>
      </c>
      <c r="F525" s="696">
        <v>25</v>
      </c>
      <c r="G525" s="697">
        <v>22.12</v>
      </c>
      <c r="H525" s="698">
        <v>22</v>
      </c>
      <c r="I525" s="695">
        <v>22</v>
      </c>
      <c r="J525" s="696">
        <v>14</v>
      </c>
      <c r="K525" s="697">
        <v>12.39</v>
      </c>
      <c r="L525" s="698">
        <v>1</v>
      </c>
      <c r="M525" s="695">
        <v>1</v>
      </c>
      <c r="N525" s="696">
        <v>1</v>
      </c>
      <c r="O525" s="697">
        <v>0.88</v>
      </c>
      <c r="P525" s="745">
        <v>0</v>
      </c>
      <c r="Q525" s="720">
        <v>0</v>
      </c>
    </row>
    <row r="526" spans="1:17" ht="18.75" customHeight="1">
      <c r="A526" s="707" t="s">
        <v>67</v>
      </c>
      <c r="B526" s="692">
        <v>69</v>
      </c>
      <c r="C526" s="693">
        <v>57.98</v>
      </c>
      <c r="D526" s="694">
        <v>58</v>
      </c>
      <c r="E526" s="695">
        <v>57.43</v>
      </c>
      <c r="F526" s="696">
        <v>31</v>
      </c>
      <c r="G526" s="697">
        <v>26.05</v>
      </c>
      <c r="H526" s="698">
        <v>21</v>
      </c>
      <c r="I526" s="695">
        <v>20.79</v>
      </c>
      <c r="J526" s="696">
        <v>11</v>
      </c>
      <c r="K526" s="697">
        <v>9.24</v>
      </c>
      <c r="L526" s="745">
        <v>0</v>
      </c>
      <c r="M526" s="720">
        <v>0</v>
      </c>
      <c r="N526" s="696">
        <v>2</v>
      </c>
      <c r="O526" s="697">
        <v>1.68</v>
      </c>
      <c r="P526" s="698">
        <v>0</v>
      </c>
      <c r="Q526" s="695">
        <v>0</v>
      </c>
    </row>
    <row r="527" spans="1:17" ht="18.75" customHeight="1">
      <c r="A527" s="707" t="s">
        <v>68</v>
      </c>
      <c r="B527" s="692">
        <v>68</v>
      </c>
      <c r="C527" s="693">
        <v>55.74</v>
      </c>
      <c r="D527" s="694">
        <v>56</v>
      </c>
      <c r="E527" s="695">
        <v>57.14</v>
      </c>
      <c r="F527" s="696">
        <v>31</v>
      </c>
      <c r="G527" s="697">
        <v>25.41</v>
      </c>
      <c r="H527" s="698">
        <v>20</v>
      </c>
      <c r="I527" s="695">
        <v>20.41</v>
      </c>
      <c r="J527" s="696">
        <v>14</v>
      </c>
      <c r="K527" s="697">
        <v>11.48</v>
      </c>
      <c r="L527" s="698">
        <v>1</v>
      </c>
      <c r="M527" s="695">
        <v>1.02</v>
      </c>
      <c r="N527" s="696">
        <v>3</v>
      </c>
      <c r="O527" s="697">
        <v>2.46</v>
      </c>
      <c r="P527" s="698">
        <v>1</v>
      </c>
      <c r="Q527" s="695">
        <v>1.02</v>
      </c>
    </row>
    <row r="528" spans="1:17" ht="18.75" customHeight="1">
      <c r="A528" s="707" t="s">
        <v>69</v>
      </c>
      <c r="B528" s="692">
        <v>68</v>
      </c>
      <c r="C528" s="693">
        <v>54.4</v>
      </c>
      <c r="D528" s="694">
        <v>56</v>
      </c>
      <c r="E528" s="695">
        <v>60.22</v>
      </c>
      <c r="F528" s="696">
        <v>29</v>
      </c>
      <c r="G528" s="697">
        <v>23.2</v>
      </c>
      <c r="H528" s="698">
        <v>20</v>
      </c>
      <c r="I528" s="695">
        <v>21.51</v>
      </c>
      <c r="J528" s="696">
        <v>14</v>
      </c>
      <c r="K528" s="697">
        <v>11.2</v>
      </c>
      <c r="L528" s="745">
        <v>0</v>
      </c>
      <c r="M528" s="720">
        <v>0</v>
      </c>
      <c r="N528" s="696">
        <v>3</v>
      </c>
      <c r="O528" s="697">
        <v>2.4</v>
      </c>
      <c r="P528" s="745">
        <v>0</v>
      </c>
      <c r="Q528" s="720">
        <v>0</v>
      </c>
    </row>
    <row r="529" spans="1:17" ht="18.75" customHeight="1">
      <c r="A529" s="707" t="s">
        <v>70</v>
      </c>
      <c r="B529" s="692">
        <v>75</v>
      </c>
      <c r="C529" s="693">
        <v>57.69</v>
      </c>
      <c r="D529" s="694">
        <v>64</v>
      </c>
      <c r="E529" s="695">
        <v>61.54</v>
      </c>
      <c r="F529" s="696">
        <v>34</v>
      </c>
      <c r="G529" s="697">
        <v>26.15</v>
      </c>
      <c r="H529" s="698">
        <v>19</v>
      </c>
      <c r="I529" s="695">
        <v>18.27</v>
      </c>
      <c r="J529" s="696">
        <v>10</v>
      </c>
      <c r="K529" s="697">
        <v>7.69</v>
      </c>
      <c r="L529" s="698">
        <v>1</v>
      </c>
      <c r="M529" s="695">
        <v>0.96</v>
      </c>
      <c r="N529" s="696">
        <v>2</v>
      </c>
      <c r="O529" s="697">
        <v>1.54</v>
      </c>
      <c r="P529" s="745">
        <v>0</v>
      </c>
      <c r="Q529" s="720">
        <v>0</v>
      </c>
    </row>
    <row r="530" spans="1:17" ht="18.75" customHeight="1">
      <c r="A530" s="707" t="s">
        <v>71</v>
      </c>
      <c r="B530" s="692">
        <v>72</v>
      </c>
      <c r="C530" s="693">
        <v>57.14</v>
      </c>
      <c r="D530" s="694">
        <v>58</v>
      </c>
      <c r="E530" s="695">
        <v>62.37</v>
      </c>
      <c r="F530" s="696">
        <v>33</v>
      </c>
      <c r="G530" s="697">
        <v>26.19</v>
      </c>
      <c r="H530" s="698">
        <v>16</v>
      </c>
      <c r="I530" s="695">
        <v>17.2</v>
      </c>
      <c r="J530" s="696">
        <v>11</v>
      </c>
      <c r="K530" s="697">
        <v>8.73</v>
      </c>
      <c r="L530" s="698">
        <v>1</v>
      </c>
      <c r="M530" s="695">
        <v>1.08</v>
      </c>
      <c r="N530" s="696">
        <v>2</v>
      </c>
      <c r="O530" s="697">
        <v>1.59</v>
      </c>
      <c r="P530" s="745">
        <v>0</v>
      </c>
      <c r="Q530" s="720">
        <v>0</v>
      </c>
    </row>
    <row r="531" spans="1:17" ht="18.75" customHeight="1">
      <c r="A531" s="707" t="s">
        <v>72</v>
      </c>
      <c r="B531" s="692">
        <v>77</v>
      </c>
      <c r="C531" s="693">
        <v>57.46</v>
      </c>
      <c r="D531" s="694">
        <v>62</v>
      </c>
      <c r="E531" s="695">
        <v>57.41</v>
      </c>
      <c r="F531" s="696">
        <v>31</v>
      </c>
      <c r="G531" s="697">
        <v>23.13</v>
      </c>
      <c r="H531" s="698">
        <v>27</v>
      </c>
      <c r="I531" s="695">
        <v>25</v>
      </c>
      <c r="J531" s="696">
        <v>14</v>
      </c>
      <c r="K531" s="697">
        <v>10.45</v>
      </c>
      <c r="L531" s="745">
        <v>0</v>
      </c>
      <c r="M531" s="720">
        <v>0</v>
      </c>
      <c r="N531" s="696">
        <v>2</v>
      </c>
      <c r="O531" s="697">
        <v>1.49</v>
      </c>
      <c r="P531" s="745">
        <v>0</v>
      </c>
      <c r="Q531" s="720">
        <v>0</v>
      </c>
    </row>
    <row r="532" spans="1:17" ht="18.75" customHeight="1">
      <c r="A532" s="707" t="s">
        <v>73</v>
      </c>
      <c r="B532" s="692">
        <v>77</v>
      </c>
      <c r="C532" s="693">
        <v>57.46</v>
      </c>
      <c r="D532" s="694">
        <v>59</v>
      </c>
      <c r="E532" s="695">
        <v>58.42</v>
      </c>
      <c r="F532" s="696">
        <v>29</v>
      </c>
      <c r="G532" s="697">
        <v>21.64</v>
      </c>
      <c r="H532" s="698">
        <v>23</v>
      </c>
      <c r="I532" s="695">
        <v>22.77</v>
      </c>
      <c r="J532" s="696">
        <v>16</v>
      </c>
      <c r="K532" s="697">
        <v>11.94</v>
      </c>
      <c r="L532" s="745">
        <v>0</v>
      </c>
      <c r="M532" s="720">
        <v>0</v>
      </c>
      <c r="N532" s="696">
        <v>3</v>
      </c>
      <c r="O532" s="697">
        <v>2.24</v>
      </c>
      <c r="P532" s="745">
        <v>0</v>
      </c>
      <c r="Q532" s="720">
        <v>0</v>
      </c>
    </row>
    <row r="533" spans="1:17" ht="18.75" customHeight="1">
      <c r="A533" s="707" t="s">
        <v>74</v>
      </c>
      <c r="B533" s="692">
        <v>69</v>
      </c>
      <c r="C533" s="693">
        <v>53.49</v>
      </c>
      <c r="D533" s="694">
        <v>61</v>
      </c>
      <c r="E533" s="695">
        <v>59.8</v>
      </c>
      <c r="F533" s="696">
        <v>35</v>
      </c>
      <c r="G533" s="697">
        <v>27.13</v>
      </c>
      <c r="H533" s="698">
        <v>24</v>
      </c>
      <c r="I533" s="695">
        <v>23.53</v>
      </c>
      <c r="J533" s="696">
        <v>14</v>
      </c>
      <c r="K533" s="697">
        <v>10.85</v>
      </c>
      <c r="L533" s="745">
        <v>0</v>
      </c>
      <c r="M533" s="720">
        <v>0</v>
      </c>
      <c r="N533" s="696">
        <v>2</v>
      </c>
      <c r="O533" s="697">
        <v>1.55</v>
      </c>
      <c r="P533" s="745">
        <v>0</v>
      </c>
      <c r="Q533" s="720">
        <v>0</v>
      </c>
    </row>
    <row r="534" spans="1:17" ht="18.75" customHeight="1">
      <c r="A534" s="707" t="s">
        <v>75</v>
      </c>
      <c r="B534" s="692">
        <v>79</v>
      </c>
      <c r="C534" s="693">
        <v>60.77</v>
      </c>
      <c r="D534" s="694">
        <v>58</v>
      </c>
      <c r="E534" s="695">
        <v>57.43</v>
      </c>
      <c r="F534" s="696">
        <v>29</v>
      </c>
      <c r="G534" s="697">
        <v>22.31</v>
      </c>
      <c r="H534" s="698">
        <v>24</v>
      </c>
      <c r="I534" s="695">
        <v>23.76</v>
      </c>
      <c r="J534" s="696">
        <v>14</v>
      </c>
      <c r="K534" s="697">
        <v>10.77</v>
      </c>
      <c r="L534" s="698">
        <v>1</v>
      </c>
      <c r="M534" s="695">
        <v>0.99</v>
      </c>
      <c r="N534" s="696">
        <v>2</v>
      </c>
      <c r="O534" s="697">
        <v>1.54</v>
      </c>
      <c r="P534" s="745">
        <v>0</v>
      </c>
      <c r="Q534" s="720">
        <v>0</v>
      </c>
    </row>
    <row r="535" spans="1:17" ht="18.75" customHeight="1">
      <c r="A535" s="707" t="s">
        <v>203</v>
      </c>
      <c r="B535" s="692">
        <v>80</v>
      </c>
      <c r="C535" s="693">
        <v>60.61</v>
      </c>
      <c r="D535" s="694">
        <v>60</v>
      </c>
      <c r="E535" s="695">
        <v>55.05</v>
      </c>
      <c r="F535" s="696">
        <v>24</v>
      </c>
      <c r="G535" s="697">
        <v>18.18</v>
      </c>
      <c r="H535" s="698">
        <v>24</v>
      </c>
      <c r="I535" s="695">
        <v>22.02</v>
      </c>
      <c r="J535" s="696">
        <v>16</v>
      </c>
      <c r="K535" s="697">
        <v>12.12</v>
      </c>
      <c r="L535" s="698">
        <v>1</v>
      </c>
      <c r="M535" s="695">
        <v>0.92</v>
      </c>
      <c r="N535" s="696">
        <v>2</v>
      </c>
      <c r="O535" s="697">
        <v>1.52</v>
      </c>
      <c r="P535" s="745">
        <v>0</v>
      </c>
      <c r="Q535" s="720">
        <v>0</v>
      </c>
    </row>
    <row r="536" spans="1:17" ht="18.75" customHeight="1">
      <c r="A536" s="707" t="s">
        <v>77</v>
      </c>
      <c r="B536" s="692">
        <v>67</v>
      </c>
      <c r="C536" s="693">
        <v>57.76</v>
      </c>
      <c r="D536" s="694">
        <v>59</v>
      </c>
      <c r="E536" s="695">
        <v>54.63</v>
      </c>
      <c r="F536" s="696">
        <v>28</v>
      </c>
      <c r="G536" s="697">
        <v>24.14</v>
      </c>
      <c r="H536" s="698">
        <v>28</v>
      </c>
      <c r="I536" s="695">
        <v>25.93</v>
      </c>
      <c r="J536" s="696">
        <v>12</v>
      </c>
      <c r="K536" s="697">
        <v>10.34</v>
      </c>
      <c r="L536" s="745">
        <v>0</v>
      </c>
      <c r="M536" s="720">
        <v>0</v>
      </c>
      <c r="N536" s="696">
        <v>2</v>
      </c>
      <c r="O536" s="697">
        <v>1.72</v>
      </c>
      <c r="P536" s="698">
        <v>0</v>
      </c>
      <c r="Q536" s="695">
        <v>0</v>
      </c>
    </row>
    <row r="537" spans="1:17" ht="18.75" customHeight="1" thickBot="1">
      <c r="A537" s="708" t="s">
        <v>78</v>
      </c>
      <c r="B537" s="709">
        <v>74</v>
      </c>
      <c r="C537" s="710">
        <v>63.25</v>
      </c>
      <c r="D537" s="711">
        <v>67</v>
      </c>
      <c r="E537" s="712">
        <v>63.81</v>
      </c>
      <c r="F537" s="713">
        <v>22</v>
      </c>
      <c r="G537" s="714">
        <v>18.8</v>
      </c>
      <c r="H537" s="715">
        <v>17</v>
      </c>
      <c r="I537" s="712">
        <v>16.19</v>
      </c>
      <c r="J537" s="713">
        <v>13</v>
      </c>
      <c r="K537" s="714">
        <v>11.11</v>
      </c>
      <c r="L537" s="715">
        <v>2</v>
      </c>
      <c r="M537" s="712">
        <v>1.9</v>
      </c>
      <c r="N537" s="713">
        <v>2</v>
      </c>
      <c r="O537" s="714">
        <v>1.71</v>
      </c>
      <c r="P537" s="715">
        <v>0</v>
      </c>
      <c r="Q537" s="712">
        <v>0</v>
      </c>
    </row>
    <row r="538" spans="1:17" ht="18.75" customHeight="1">
      <c r="A538" s="716"/>
      <c r="B538" s="717"/>
      <c r="C538" s="718"/>
      <c r="D538" s="717"/>
      <c r="E538" s="718"/>
      <c r="F538" s="717"/>
      <c r="G538" s="718"/>
      <c r="H538" s="717"/>
      <c r="I538" s="718"/>
      <c r="J538" s="717"/>
      <c r="K538" s="718"/>
      <c r="L538" s="717"/>
      <c r="M538" s="718"/>
      <c r="N538" s="717"/>
      <c r="O538" s="718"/>
      <c r="P538" s="717"/>
      <c r="Q538" s="718"/>
    </row>
    <row r="539" spans="1:13" ht="18.75" customHeight="1">
      <c r="A539" s="719"/>
      <c r="B539" s="674"/>
      <c r="C539" s="675"/>
      <c r="D539" s="674"/>
      <c r="E539" s="675"/>
      <c r="F539" s="674"/>
      <c r="G539" s="675"/>
      <c r="H539" s="674"/>
      <c r="I539" s="675"/>
      <c r="J539" s="674"/>
      <c r="K539" s="675"/>
      <c r="L539" s="674"/>
      <c r="M539" s="675"/>
    </row>
    <row r="540" spans="1:13" ht="18.75" customHeight="1" thickBot="1">
      <c r="A540" s="675"/>
      <c r="B540" s="674"/>
      <c r="C540" s="675"/>
      <c r="D540" s="674"/>
      <c r="E540" s="675"/>
      <c r="F540" s="674"/>
      <c r="G540" s="675"/>
      <c r="H540" s="674"/>
      <c r="I540" s="675"/>
      <c r="J540" s="674"/>
      <c r="K540" s="675"/>
      <c r="L540" s="674"/>
      <c r="M540" s="675"/>
    </row>
    <row r="541" spans="1:17" ht="18.75" customHeight="1">
      <c r="A541" s="676"/>
      <c r="B541" s="1469" t="s">
        <v>524</v>
      </c>
      <c r="C541" s="1470"/>
      <c r="D541" s="1470"/>
      <c r="E541" s="1471"/>
      <c r="F541" s="1472" t="s">
        <v>525</v>
      </c>
      <c r="G541" s="1473"/>
      <c r="H541" s="1473"/>
      <c r="I541" s="1474"/>
      <c r="J541" s="1475" t="s">
        <v>526</v>
      </c>
      <c r="K541" s="1473"/>
      <c r="L541" s="1473"/>
      <c r="M541" s="1474"/>
      <c r="N541" s="1475" t="s">
        <v>527</v>
      </c>
      <c r="O541" s="1473"/>
      <c r="P541" s="1473"/>
      <c r="Q541" s="1474"/>
    </row>
    <row r="542" spans="1:17" ht="18.75" customHeight="1" thickBot="1">
      <c r="A542" s="677"/>
      <c r="B542" s="1476" t="s">
        <v>521</v>
      </c>
      <c r="C542" s="1465"/>
      <c r="D542" s="1464" t="s">
        <v>522</v>
      </c>
      <c r="E542" s="1466"/>
      <c r="F542" s="1477" t="s">
        <v>521</v>
      </c>
      <c r="G542" s="1478"/>
      <c r="H542" s="1478" t="s">
        <v>522</v>
      </c>
      <c r="I542" s="1479"/>
      <c r="J542" s="1465" t="s">
        <v>521</v>
      </c>
      <c r="K542" s="1478"/>
      <c r="L542" s="1478" t="s">
        <v>522</v>
      </c>
      <c r="M542" s="1479"/>
      <c r="N542" s="1465" t="s">
        <v>521</v>
      </c>
      <c r="O542" s="1478"/>
      <c r="P542" s="1478" t="s">
        <v>522</v>
      </c>
      <c r="Q542" s="1479"/>
    </row>
    <row r="543" spans="1:17" ht="18.75" customHeight="1" thickTop="1">
      <c r="A543" s="678"/>
      <c r="B543" s="679" t="s">
        <v>60</v>
      </c>
      <c r="C543" s="680" t="s">
        <v>523</v>
      </c>
      <c r="D543" s="681" t="s">
        <v>60</v>
      </c>
      <c r="E543" s="682" t="s">
        <v>523</v>
      </c>
      <c r="F543" s="683" t="s">
        <v>60</v>
      </c>
      <c r="G543" s="680" t="s">
        <v>523</v>
      </c>
      <c r="H543" s="681" t="s">
        <v>60</v>
      </c>
      <c r="I543" s="682" t="s">
        <v>523</v>
      </c>
      <c r="J543" s="683" t="s">
        <v>60</v>
      </c>
      <c r="K543" s="680" t="s">
        <v>523</v>
      </c>
      <c r="L543" s="681" t="s">
        <v>60</v>
      </c>
      <c r="M543" s="682" t="s">
        <v>523</v>
      </c>
      <c r="N543" s="683" t="s">
        <v>60</v>
      </c>
      <c r="O543" s="680" t="s">
        <v>523</v>
      </c>
      <c r="P543" s="681" t="s">
        <v>60</v>
      </c>
      <c r="Q543" s="682" t="s">
        <v>523</v>
      </c>
    </row>
    <row r="544" spans="1:17" ht="18.75" customHeight="1">
      <c r="A544" s="685"/>
      <c r="B544" s="686"/>
      <c r="C544" s="687"/>
      <c r="D544" s="688"/>
      <c r="E544" s="689"/>
      <c r="F544" s="690"/>
      <c r="G544" s="687"/>
      <c r="H544" s="688"/>
      <c r="I544" s="689"/>
      <c r="J544" s="674"/>
      <c r="K544" s="687"/>
      <c r="L544" s="688"/>
      <c r="M544" s="689"/>
      <c r="N544" s="674"/>
      <c r="O544" s="687"/>
      <c r="P544" s="688"/>
      <c r="Q544" s="689"/>
    </row>
    <row r="545" spans="1:17" ht="18.75" customHeight="1">
      <c r="A545" s="691" t="s">
        <v>62</v>
      </c>
      <c r="B545" s="692">
        <v>11</v>
      </c>
      <c r="C545" s="693">
        <v>7.28</v>
      </c>
      <c r="D545" s="694">
        <v>35</v>
      </c>
      <c r="E545" s="695">
        <v>23.18</v>
      </c>
      <c r="F545" s="745">
        <v>0</v>
      </c>
      <c r="G545" s="728">
        <v>0</v>
      </c>
      <c r="H545" s="745">
        <v>0</v>
      </c>
      <c r="I545" s="720">
        <v>0</v>
      </c>
      <c r="J545" s="696">
        <v>0</v>
      </c>
      <c r="K545" s="697">
        <v>0</v>
      </c>
      <c r="L545" s="745">
        <v>0</v>
      </c>
      <c r="M545" s="720">
        <v>0</v>
      </c>
      <c r="N545" s="696">
        <v>0</v>
      </c>
      <c r="O545" s="697">
        <v>0</v>
      </c>
      <c r="P545" s="698">
        <v>0</v>
      </c>
      <c r="Q545" s="695">
        <v>0</v>
      </c>
    </row>
    <row r="546" spans="1:17" ht="18.75" customHeight="1">
      <c r="A546" s="691" t="s">
        <v>63</v>
      </c>
      <c r="B546" s="692">
        <v>10</v>
      </c>
      <c r="C546" s="693">
        <v>8.77</v>
      </c>
      <c r="D546" s="694">
        <v>21</v>
      </c>
      <c r="E546" s="695">
        <v>19.63</v>
      </c>
      <c r="F546" s="745">
        <v>0</v>
      </c>
      <c r="G546" s="728">
        <v>0</v>
      </c>
      <c r="H546" s="745">
        <v>0</v>
      </c>
      <c r="I546" s="720">
        <v>0</v>
      </c>
      <c r="J546" s="696">
        <v>0</v>
      </c>
      <c r="K546" s="697">
        <v>0</v>
      </c>
      <c r="L546" s="745">
        <v>0</v>
      </c>
      <c r="M546" s="720">
        <v>0</v>
      </c>
      <c r="N546" s="696">
        <v>0</v>
      </c>
      <c r="O546" s="697">
        <v>0</v>
      </c>
      <c r="P546" s="745">
        <v>0</v>
      </c>
      <c r="Q546" s="720">
        <v>0</v>
      </c>
    </row>
    <row r="547" spans="1:17" ht="18.75" customHeight="1">
      <c r="A547" s="691" t="s">
        <v>64</v>
      </c>
      <c r="B547" s="692">
        <v>10</v>
      </c>
      <c r="C547" s="693">
        <v>8</v>
      </c>
      <c r="D547" s="694">
        <v>22</v>
      </c>
      <c r="E547" s="695">
        <v>20</v>
      </c>
      <c r="F547" s="698">
        <v>0</v>
      </c>
      <c r="G547" s="697">
        <v>0</v>
      </c>
      <c r="H547" s="745">
        <v>0</v>
      </c>
      <c r="I547" s="720">
        <v>0</v>
      </c>
      <c r="J547" s="696">
        <v>0</v>
      </c>
      <c r="K547" s="697">
        <v>0</v>
      </c>
      <c r="L547" s="745">
        <v>0</v>
      </c>
      <c r="M547" s="720">
        <v>0</v>
      </c>
      <c r="N547" s="696">
        <v>0</v>
      </c>
      <c r="O547" s="697">
        <v>0</v>
      </c>
      <c r="P547" s="698">
        <v>0</v>
      </c>
      <c r="Q547" s="695">
        <v>0</v>
      </c>
    </row>
    <row r="548" spans="1:17" ht="18.75" customHeight="1">
      <c r="A548" s="691" t="s">
        <v>65</v>
      </c>
      <c r="B548" s="692">
        <v>6</v>
      </c>
      <c r="C548" s="693">
        <v>5.13</v>
      </c>
      <c r="D548" s="694">
        <v>19</v>
      </c>
      <c r="E548" s="695">
        <v>19</v>
      </c>
      <c r="F548" s="698">
        <v>0</v>
      </c>
      <c r="G548" s="697">
        <v>0</v>
      </c>
      <c r="H548" s="745">
        <v>0</v>
      </c>
      <c r="I548" s="720">
        <v>0</v>
      </c>
      <c r="J548" s="746">
        <v>0</v>
      </c>
      <c r="K548" s="728">
        <v>0</v>
      </c>
      <c r="L548" s="745">
        <v>0</v>
      </c>
      <c r="M548" s="720">
        <v>0</v>
      </c>
      <c r="N548" s="696">
        <v>0</v>
      </c>
      <c r="O548" s="697">
        <v>0</v>
      </c>
      <c r="P548" s="698">
        <v>0</v>
      </c>
      <c r="Q548" s="695">
        <v>0</v>
      </c>
    </row>
    <row r="549" spans="1:17" ht="18.75" customHeight="1">
      <c r="A549" s="691" t="s">
        <v>840</v>
      </c>
      <c r="B549" s="692">
        <v>8</v>
      </c>
      <c r="C549" s="693">
        <v>6.35</v>
      </c>
      <c r="D549" s="694">
        <v>19</v>
      </c>
      <c r="E549" s="695">
        <v>18.63</v>
      </c>
      <c r="F549" s="745">
        <v>0</v>
      </c>
      <c r="G549" s="751">
        <v>0</v>
      </c>
      <c r="H549" s="745">
        <v>0</v>
      </c>
      <c r="I549" s="720">
        <v>0</v>
      </c>
      <c r="J549" s="696">
        <v>0</v>
      </c>
      <c r="K549" s="697">
        <v>0</v>
      </c>
      <c r="L549" s="745">
        <v>0</v>
      </c>
      <c r="M549" s="720">
        <v>0</v>
      </c>
      <c r="N549" s="696">
        <v>0</v>
      </c>
      <c r="O549" s="697">
        <v>0</v>
      </c>
      <c r="P549" s="698">
        <v>0</v>
      </c>
      <c r="Q549" s="695">
        <v>0</v>
      </c>
    </row>
    <row r="550" spans="1:17" ht="18.75" customHeight="1">
      <c r="A550" s="699"/>
      <c r="B550" s="700"/>
      <c r="C550" s="701"/>
      <c r="D550" s="702"/>
      <c r="E550" s="703"/>
      <c r="F550" s="704"/>
      <c r="G550" s="705"/>
      <c r="H550" s="706"/>
      <c r="I550" s="703"/>
      <c r="J550" s="704"/>
      <c r="K550" s="705"/>
      <c r="L550" s="706"/>
      <c r="M550" s="703"/>
      <c r="N550" s="704"/>
      <c r="O550" s="705"/>
      <c r="P550" s="706"/>
      <c r="Q550" s="703"/>
    </row>
    <row r="551" spans="1:17" ht="18.75" customHeight="1">
      <c r="A551" s="707" t="s">
        <v>66</v>
      </c>
      <c r="B551" s="692">
        <v>6</v>
      </c>
      <c r="C551" s="693">
        <v>3.73</v>
      </c>
      <c r="D551" s="694">
        <v>29</v>
      </c>
      <c r="E551" s="695">
        <v>21.48</v>
      </c>
      <c r="F551" s="696">
        <v>0</v>
      </c>
      <c r="G551" s="697">
        <v>0</v>
      </c>
      <c r="H551" s="745">
        <v>0</v>
      </c>
      <c r="I551" s="720">
        <v>0</v>
      </c>
      <c r="J551" s="696">
        <v>0</v>
      </c>
      <c r="K551" s="697">
        <v>0</v>
      </c>
      <c r="L551" s="698">
        <v>0</v>
      </c>
      <c r="M551" s="695">
        <v>0</v>
      </c>
      <c r="N551" s="696">
        <v>0</v>
      </c>
      <c r="O551" s="697">
        <v>0</v>
      </c>
      <c r="P551" s="698">
        <v>0</v>
      </c>
      <c r="Q551" s="695">
        <v>0</v>
      </c>
    </row>
    <row r="552" spans="1:17" ht="18.75" customHeight="1">
      <c r="A552" s="707" t="s">
        <v>67</v>
      </c>
      <c r="B552" s="692">
        <v>6</v>
      </c>
      <c r="C552" s="693">
        <v>4.8</v>
      </c>
      <c r="D552" s="694">
        <v>23</v>
      </c>
      <c r="E552" s="695">
        <v>22.33</v>
      </c>
      <c r="F552" s="696">
        <v>0</v>
      </c>
      <c r="G552" s="697">
        <v>0</v>
      </c>
      <c r="H552" s="745">
        <v>0</v>
      </c>
      <c r="I552" s="720">
        <v>0</v>
      </c>
      <c r="J552" s="696">
        <v>0</v>
      </c>
      <c r="K552" s="697">
        <v>0</v>
      </c>
      <c r="L552" s="698">
        <v>0</v>
      </c>
      <c r="M552" s="695">
        <v>0</v>
      </c>
      <c r="N552" s="696">
        <v>0</v>
      </c>
      <c r="O552" s="697">
        <v>0</v>
      </c>
      <c r="P552" s="698">
        <v>0</v>
      </c>
      <c r="Q552" s="695">
        <v>0</v>
      </c>
    </row>
    <row r="553" spans="1:17" ht="18.75" customHeight="1">
      <c r="A553" s="707" t="s">
        <v>68</v>
      </c>
      <c r="B553" s="692">
        <v>7</v>
      </c>
      <c r="C553" s="693">
        <v>5.74</v>
      </c>
      <c r="D553" s="694">
        <v>21</v>
      </c>
      <c r="E553" s="695">
        <v>21.65</v>
      </c>
      <c r="F553" s="696">
        <v>0</v>
      </c>
      <c r="G553" s="697">
        <v>0</v>
      </c>
      <c r="H553" s="745">
        <v>0</v>
      </c>
      <c r="I553" s="720">
        <v>0</v>
      </c>
      <c r="J553" s="696">
        <v>0</v>
      </c>
      <c r="K553" s="697">
        <v>0</v>
      </c>
      <c r="L553" s="698">
        <v>0</v>
      </c>
      <c r="M553" s="695">
        <v>0</v>
      </c>
      <c r="N553" s="696">
        <v>0</v>
      </c>
      <c r="O553" s="697">
        <v>0</v>
      </c>
      <c r="P553" s="698">
        <v>0</v>
      </c>
      <c r="Q553" s="695">
        <v>0</v>
      </c>
    </row>
    <row r="554" spans="1:17" ht="18.75" customHeight="1">
      <c r="A554" s="707" t="s">
        <v>69</v>
      </c>
      <c r="B554" s="692">
        <v>7</v>
      </c>
      <c r="C554" s="693">
        <v>5.69</v>
      </c>
      <c r="D554" s="694">
        <v>17</v>
      </c>
      <c r="E554" s="695">
        <v>17.89</v>
      </c>
      <c r="F554" s="696">
        <v>0</v>
      </c>
      <c r="G554" s="697">
        <v>0</v>
      </c>
      <c r="H554" s="745">
        <v>0</v>
      </c>
      <c r="I554" s="720">
        <v>0</v>
      </c>
      <c r="J554" s="696">
        <v>0</v>
      </c>
      <c r="K554" s="697">
        <v>0</v>
      </c>
      <c r="L554" s="698">
        <v>0</v>
      </c>
      <c r="M554" s="695">
        <v>0</v>
      </c>
      <c r="N554" s="696">
        <v>0</v>
      </c>
      <c r="O554" s="697">
        <v>0</v>
      </c>
      <c r="P554" s="698">
        <v>0</v>
      </c>
      <c r="Q554" s="695">
        <v>0</v>
      </c>
    </row>
    <row r="555" spans="1:17" ht="18.75" customHeight="1">
      <c r="A555" s="707" t="s">
        <v>70</v>
      </c>
      <c r="B555" s="692">
        <v>7</v>
      </c>
      <c r="C555" s="693">
        <v>6.19</v>
      </c>
      <c r="D555" s="694">
        <v>18</v>
      </c>
      <c r="E555" s="695">
        <v>18.75</v>
      </c>
      <c r="F555" s="696">
        <v>0</v>
      </c>
      <c r="G555" s="697">
        <v>0</v>
      </c>
      <c r="H555" s="698">
        <v>0</v>
      </c>
      <c r="I555" s="695">
        <v>0</v>
      </c>
      <c r="J555" s="696">
        <v>0</v>
      </c>
      <c r="K555" s="697">
        <v>0</v>
      </c>
      <c r="L555" s="698">
        <v>0</v>
      </c>
      <c r="M555" s="695">
        <v>0</v>
      </c>
      <c r="N555" s="696">
        <v>0</v>
      </c>
      <c r="O555" s="697">
        <v>0</v>
      </c>
      <c r="P555" s="698">
        <v>0</v>
      </c>
      <c r="Q555" s="695">
        <v>0</v>
      </c>
    </row>
    <row r="556" spans="1:17" ht="18.75" customHeight="1">
      <c r="A556" s="707" t="s">
        <v>71</v>
      </c>
      <c r="B556" s="692">
        <v>6</v>
      </c>
      <c r="C556" s="693">
        <v>5.56</v>
      </c>
      <c r="D556" s="694">
        <v>16</v>
      </c>
      <c r="E556" s="695">
        <v>18.82</v>
      </c>
      <c r="F556" s="696">
        <v>0</v>
      </c>
      <c r="G556" s="697">
        <v>0</v>
      </c>
      <c r="H556" s="698">
        <v>0</v>
      </c>
      <c r="I556" s="695">
        <v>0</v>
      </c>
      <c r="J556" s="696">
        <v>0</v>
      </c>
      <c r="K556" s="697">
        <v>0</v>
      </c>
      <c r="L556" s="698">
        <v>0</v>
      </c>
      <c r="M556" s="695">
        <v>0</v>
      </c>
      <c r="N556" s="696">
        <v>0</v>
      </c>
      <c r="O556" s="697">
        <v>0</v>
      </c>
      <c r="P556" s="698">
        <v>0</v>
      </c>
      <c r="Q556" s="695">
        <v>0</v>
      </c>
    </row>
    <row r="557" spans="1:17" ht="18.75" customHeight="1">
      <c r="A557" s="707" t="s">
        <v>72</v>
      </c>
      <c r="B557" s="692">
        <v>8</v>
      </c>
      <c r="C557" s="693">
        <v>6.61</v>
      </c>
      <c r="D557" s="694">
        <v>20</v>
      </c>
      <c r="E557" s="695">
        <v>18.52</v>
      </c>
      <c r="F557" s="696">
        <v>0</v>
      </c>
      <c r="G557" s="697">
        <v>0</v>
      </c>
      <c r="H557" s="698">
        <v>0</v>
      </c>
      <c r="I557" s="695">
        <v>0</v>
      </c>
      <c r="J557" s="696">
        <v>0</v>
      </c>
      <c r="K557" s="697">
        <v>0</v>
      </c>
      <c r="L557" s="745">
        <v>0</v>
      </c>
      <c r="M557" s="720">
        <v>0</v>
      </c>
      <c r="N557" s="696">
        <v>0</v>
      </c>
      <c r="O557" s="697">
        <v>0</v>
      </c>
      <c r="P557" s="698">
        <v>0</v>
      </c>
      <c r="Q557" s="695">
        <v>0</v>
      </c>
    </row>
    <row r="558" spans="1:17" ht="18.75" customHeight="1">
      <c r="A558" s="707" t="s">
        <v>73</v>
      </c>
      <c r="B558" s="692">
        <v>5</v>
      </c>
      <c r="C558" s="693">
        <v>4.35</v>
      </c>
      <c r="D558" s="694">
        <v>21</v>
      </c>
      <c r="E558" s="695">
        <v>19.09</v>
      </c>
      <c r="F558" s="696">
        <v>0</v>
      </c>
      <c r="G558" s="697">
        <v>0</v>
      </c>
      <c r="H558" s="698">
        <v>0</v>
      </c>
      <c r="I558" s="695">
        <v>0</v>
      </c>
      <c r="J558" s="696">
        <v>0</v>
      </c>
      <c r="K558" s="697">
        <v>0</v>
      </c>
      <c r="L558" s="698">
        <v>0</v>
      </c>
      <c r="M558" s="695">
        <v>0</v>
      </c>
      <c r="N558" s="696">
        <v>0</v>
      </c>
      <c r="O558" s="697">
        <v>0</v>
      </c>
      <c r="P558" s="698">
        <v>0</v>
      </c>
      <c r="Q558" s="695">
        <v>0</v>
      </c>
    </row>
    <row r="559" spans="1:17" ht="18.75" customHeight="1">
      <c r="A559" s="707" t="s">
        <v>74</v>
      </c>
      <c r="B559" s="692">
        <v>5</v>
      </c>
      <c r="C559" s="693">
        <v>4.42</v>
      </c>
      <c r="D559" s="694">
        <v>20</v>
      </c>
      <c r="E559" s="695">
        <v>19.61</v>
      </c>
      <c r="F559" s="696">
        <v>0</v>
      </c>
      <c r="G559" s="697">
        <v>0</v>
      </c>
      <c r="H559" s="698">
        <v>0</v>
      </c>
      <c r="I559" s="695">
        <v>0</v>
      </c>
      <c r="J559" s="696">
        <v>0</v>
      </c>
      <c r="K559" s="697">
        <v>0</v>
      </c>
      <c r="L559" s="698">
        <v>0</v>
      </c>
      <c r="M559" s="695">
        <v>0</v>
      </c>
      <c r="N559" s="696">
        <v>0</v>
      </c>
      <c r="O559" s="697">
        <v>0</v>
      </c>
      <c r="P559" s="698">
        <v>0</v>
      </c>
      <c r="Q559" s="695">
        <v>0</v>
      </c>
    </row>
    <row r="560" spans="1:17" ht="18.75" customHeight="1">
      <c r="A560" s="707" t="s">
        <v>75</v>
      </c>
      <c r="B560" s="692">
        <v>5</v>
      </c>
      <c r="C560" s="693">
        <v>4.17</v>
      </c>
      <c r="D560" s="694">
        <v>15</v>
      </c>
      <c r="E560" s="695">
        <v>15.15</v>
      </c>
      <c r="F560" s="696">
        <v>0</v>
      </c>
      <c r="G560" s="697">
        <v>0</v>
      </c>
      <c r="H560" s="745">
        <v>0</v>
      </c>
      <c r="I560" s="720">
        <v>0</v>
      </c>
      <c r="J560" s="696">
        <v>0</v>
      </c>
      <c r="K560" s="697">
        <v>0</v>
      </c>
      <c r="L560" s="698">
        <v>0</v>
      </c>
      <c r="M560" s="695">
        <v>0</v>
      </c>
      <c r="N560" s="696">
        <v>0</v>
      </c>
      <c r="O560" s="697">
        <v>0</v>
      </c>
      <c r="P560" s="698">
        <v>0</v>
      </c>
      <c r="Q560" s="695">
        <v>0</v>
      </c>
    </row>
    <row r="561" spans="1:17" ht="18.75" customHeight="1">
      <c r="A561" s="707" t="s">
        <v>76</v>
      </c>
      <c r="B561" s="692">
        <v>6</v>
      </c>
      <c r="C561" s="693">
        <v>5.04</v>
      </c>
      <c r="D561" s="694">
        <v>22</v>
      </c>
      <c r="E561" s="695">
        <v>19.3</v>
      </c>
      <c r="F561" s="696">
        <v>0</v>
      </c>
      <c r="G561" s="697">
        <v>0</v>
      </c>
      <c r="H561" s="698">
        <v>1</v>
      </c>
      <c r="I561" s="695">
        <v>0.88</v>
      </c>
      <c r="J561" s="746">
        <v>0</v>
      </c>
      <c r="K561" s="728">
        <v>0</v>
      </c>
      <c r="L561" s="698">
        <v>0</v>
      </c>
      <c r="M561" s="695">
        <v>0</v>
      </c>
      <c r="N561" s="696">
        <v>0</v>
      </c>
      <c r="O561" s="697">
        <v>0</v>
      </c>
      <c r="P561" s="698">
        <v>0</v>
      </c>
      <c r="Q561" s="695">
        <v>0</v>
      </c>
    </row>
    <row r="562" spans="1:17" ht="18.75" customHeight="1">
      <c r="A562" s="707" t="s">
        <v>77</v>
      </c>
      <c r="B562" s="692">
        <v>6</v>
      </c>
      <c r="C562" s="693">
        <v>5.13</v>
      </c>
      <c r="D562" s="694">
        <v>21</v>
      </c>
      <c r="E562" s="695">
        <v>20.39</v>
      </c>
      <c r="F562" s="696">
        <v>0</v>
      </c>
      <c r="G562" s="697">
        <v>0</v>
      </c>
      <c r="H562" s="698">
        <v>2</v>
      </c>
      <c r="I562" s="695">
        <v>1.94</v>
      </c>
      <c r="J562" s="696">
        <v>0</v>
      </c>
      <c r="K562" s="697">
        <v>0</v>
      </c>
      <c r="L562" s="698">
        <v>0</v>
      </c>
      <c r="M562" s="695">
        <v>0</v>
      </c>
      <c r="N562" s="696">
        <v>0</v>
      </c>
      <c r="O562" s="697">
        <v>0</v>
      </c>
      <c r="P562" s="698">
        <v>0</v>
      </c>
      <c r="Q562" s="695">
        <v>0</v>
      </c>
    </row>
    <row r="563" spans="1:17" ht="18.75" customHeight="1">
      <c r="A563" s="707" t="s">
        <v>78</v>
      </c>
      <c r="B563" s="692">
        <v>4</v>
      </c>
      <c r="C563" s="693">
        <v>3.54</v>
      </c>
      <c r="D563" s="694">
        <v>19</v>
      </c>
      <c r="E563" s="695">
        <v>19</v>
      </c>
      <c r="F563" s="696">
        <v>0</v>
      </c>
      <c r="G563" s="697">
        <v>0</v>
      </c>
      <c r="H563" s="698">
        <v>2</v>
      </c>
      <c r="I563" s="695">
        <v>2</v>
      </c>
      <c r="J563" s="696">
        <v>0</v>
      </c>
      <c r="K563" s="697">
        <v>0</v>
      </c>
      <c r="L563" s="698">
        <v>1</v>
      </c>
      <c r="M563" s="695">
        <v>1</v>
      </c>
      <c r="N563" s="696">
        <v>0</v>
      </c>
      <c r="O563" s="697">
        <v>0</v>
      </c>
      <c r="P563" s="698">
        <v>0</v>
      </c>
      <c r="Q563" s="695">
        <v>0</v>
      </c>
    </row>
    <row r="564" spans="1:17" ht="18.75" customHeight="1">
      <c r="A564" s="707" t="s">
        <v>67</v>
      </c>
      <c r="B564" s="692">
        <v>6</v>
      </c>
      <c r="C564" s="693">
        <v>5.04</v>
      </c>
      <c r="D564" s="694">
        <v>22</v>
      </c>
      <c r="E564" s="695">
        <v>21.78</v>
      </c>
      <c r="F564" s="696">
        <v>0</v>
      </c>
      <c r="G564" s="697">
        <v>0</v>
      </c>
      <c r="H564" s="745">
        <v>0</v>
      </c>
      <c r="I564" s="720">
        <v>0</v>
      </c>
      <c r="J564" s="696">
        <v>0</v>
      </c>
      <c r="K564" s="697">
        <v>0</v>
      </c>
      <c r="L564" s="698">
        <v>0</v>
      </c>
      <c r="M564" s="695">
        <v>0</v>
      </c>
      <c r="N564" s="696">
        <v>0</v>
      </c>
      <c r="O564" s="697">
        <v>0</v>
      </c>
      <c r="P564" s="698">
        <v>0</v>
      </c>
      <c r="Q564" s="695">
        <v>0</v>
      </c>
    </row>
    <row r="565" spans="1:17" ht="18.75" customHeight="1">
      <c r="A565" s="707" t="s">
        <v>68</v>
      </c>
      <c r="B565" s="692">
        <v>6</v>
      </c>
      <c r="C565" s="693">
        <v>4.92</v>
      </c>
      <c r="D565" s="694">
        <v>20</v>
      </c>
      <c r="E565" s="695">
        <v>20.41</v>
      </c>
      <c r="F565" s="696">
        <v>0</v>
      </c>
      <c r="G565" s="697">
        <v>0</v>
      </c>
      <c r="H565" s="745">
        <v>0</v>
      </c>
      <c r="I565" s="720">
        <v>0</v>
      </c>
      <c r="J565" s="696">
        <v>0</v>
      </c>
      <c r="K565" s="697">
        <v>0</v>
      </c>
      <c r="L565" s="698">
        <v>0</v>
      </c>
      <c r="M565" s="695">
        <v>0</v>
      </c>
      <c r="N565" s="696">
        <v>0</v>
      </c>
      <c r="O565" s="697">
        <v>0</v>
      </c>
      <c r="P565" s="698">
        <v>0</v>
      </c>
      <c r="Q565" s="695">
        <v>0</v>
      </c>
    </row>
    <row r="566" spans="1:17" ht="18.75" customHeight="1">
      <c r="A566" s="707" t="s">
        <v>69</v>
      </c>
      <c r="B566" s="692">
        <v>11</v>
      </c>
      <c r="C566" s="693">
        <v>8.8</v>
      </c>
      <c r="D566" s="694">
        <v>16</v>
      </c>
      <c r="E566" s="695">
        <v>17.2</v>
      </c>
      <c r="F566" s="696">
        <v>0</v>
      </c>
      <c r="G566" s="697">
        <v>0</v>
      </c>
      <c r="H566" s="698">
        <v>1</v>
      </c>
      <c r="I566" s="695">
        <v>1.08</v>
      </c>
      <c r="J566" s="696">
        <v>0</v>
      </c>
      <c r="K566" s="697">
        <v>0</v>
      </c>
      <c r="L566" s="698">
        <v>0</v>
      </c>
      <c r="M566" s="695">
        <v>0</v>
      </c>
      <c r="N566" s="696">
        <v>0</v>
      </c>
      <c r="O566" s="697">
        <v>0</v>
      </c>
      <c r="P566" s="698">
        <v>0</v>
      </c>
      <c r="Q566" s="695">
        <v>0</v>
      </c>
    </row>
    <row r="567" spans="1:17" ht="18.75" customHeight="1">
      <c r="A567" s="707" t="s">
        <v>70</v>
      </c>
      <c r="B567" s="692">
        <v>9</v>
      </c>
      <c r="C567" s="693">
        <v>6.92</v>
      </c>
      <c r="D567" s="694">
        <v>20</v>
      </c>
      <c r="E567" s="695">
        <v>19.23</v>
      </c>
      <c r="F567" s="696">
        <v>0</v>
      </c>
      <c r="G567" s="697">
        <v>0</v>
      </c>
      <c r="H567" s="745">
        <v>0</v>
      </c>
      <c r="I567" s="720">
        <v>0</v>
      </c>
      <c r="J567" s="696">
        <v>0</v>
      </c>
      <c r="K567" s="697">
        <v>0</v>
      </c>
      <c r="L567" s="698">
        <v>0</v>
      </c>
      <c r="M567" s="695">
        <v>0</v>
      </c>
      <c r="N567" s="696">
        <v>0</v>
      </c>
      <c r="O567" s="697">
        <v>0</v>
      </c>
      <c r="P567" s="698">
        <v>0</v>
      </c>
      <c r="Q567" s="695">
        <v>0</v>
      </c>
    </row>
    <row r="568" spans="1:17" ht="18.75" customHeight="1">
      <c r="A568" s="707" t="s">
        <v>71</v>
      </c>
      <c r="B568" s="692">
        <v>8</v>
      </c>
      <c r="C568" s="693">
        <v>6.35</v>
      </c>
      <c r="D568" s="694">
        <v>18</v>
      </c>
      <c r="E568" s="695">
        <v>19.35</v>
      </c>
      <c r="F568" s="696">
        <v>0</v>
      </c>
      <c r="G568" s="697">
        <v>0</v>
      </c>
      <c r="H568" s="698">
        <v>0</v>
      </c>
      <c r="I568" s="695">
        <v>0</v>
      </c>
      <c r="J568" s="696">
        <v>0</v>
      </c>
      <c r="K568" s="697">
        <v>0</v>
      </c>
      <c r="L568" s="698">
        <v>0</v>
      </c>
      <c r="M568" s="695">
        <v>0</v>
      </c>
      <c r="N568" s="696">
        <v>0</v>
      </c>
      <c r="O568" s="697">
        <v>0</v>
      </c>
      <c r="P568" s="698">
        <v>0</v>
      </c>
      <c r="Q568" s="695">
        <v>0</v>
      </c>
    </row>
    <row r="569" spans="1:17" ht="18.75" customHeight="1">
      <c r="A569" s="707" t="s">
        <v>72</v>
      </c>
      <c r="B569" s="692">
        <v>10</v>
      </c>
      <c r="C569" s="693">
        <v>7.46</v>
      </c>
      <c r="D569" s="694">
        <v>19</v>
      </c>
      <c r="E569" s="695">
        <v>17.59</v>
      </c>
      <c r="F569" s="696">
        <v>0</v>
      </c>
      <c r="G569" s="697">
        <v>0</v>
      </c>
      <c r="H569" s="698">
        <v>0</v>
      </c>
      <c r="I569" s="695">
        <v>0</v>
      </c>
      <c r="J569" s="696">
        <v>0</v>
      </c>
      <c r="K569" s="697">
        <v>0</v>
      </c>
      <c r="L569" s="745">
        <v>0</v>
      </c>
      <c r="M569" s="720">
        <v>0</v>
      </c>
      <c r="N569" s="696">
        <v>0</v>
      </c>
      <c r="O569" s="697">
        <v>0</v>
      </c>
      <c r="P569" s="698">
        <v>0</v>
      </c>
      <c r="Q569" s="695">
        <v>0</v>
      </c>
    </row>
    <row r="570" spans="1:17" ht="18.75" customHeight="1">
      <c r="A570" s="707" t="s">
        <v>73</v>
      </c>
      <c r="B570" s="692">
        <v>9</v>
      </c>
      <c r="C570" s="693">
        <v>6.72</v>
      </c>
      <c r="D570" s="694">
        <v>19</v>
      </c>
      <c r="E570" s="695">
        <v>18.81</v>
      </c>
      <c r="F570" s="696">
        <v>0</v>
      </c>
      <c r="G570" s="697">
        <v>0</v>
      </c>
      <c r="H570" s="698">
        <v>0</v>
      </c>
      <c r="I570" s="695">
        <v>0</v>
      </c>
      <c r="J570" s="696">
        <v>0</v>
      </c>
      <c r="K570" s="697">
        <v>0</v>
      </c>
      <c r="L570" s="698">
        <v>0</v>
      </c>
      <c r="M570" s="695">
        <v>0</v>
      </c>
      <c r="N570" s="696">
        <v>0</v>
      </c>
      <c r="O570" s="697">
        <v>0</v>
      </c>
      <c r="P570" s="698">
        <v>0</v>
      </c>
      <c r="Q570" s="695">
        <v>0</v>
      </c>
    </row>
    <row r="571" spans="1:17" ht="18.75" customHeight="1">
      <c r="A571" s="707" t="s">
        <v>74</v>
      </c>
      <c r="B571" s="692">
        <v>9</v>
      </c>
      <c r="C571" s="693">
        <v>6.98</v>
      </c>
      <c r="D571" s="694">
        <v>17</v>
      </c>
      <c r="E571" s="695">
        <v>16.67</v>
      </c>
      <c r="F571" s="746">
        <v>0</v>
      </c>
      <c r="G571" s="728">
        <v>0</v>
      </c>
      <c r="H571" s="698">
        <v>0</v>
      </c>
      <c r="I571" s="695">
        <v>0</v>
      </c>
      <c r="J571" s="696">
        <v>0</v>
      </c>
      <c r="K571" s="697">
        <v>0</v>
      </c>
      <c r="L571" s="698">
        <v>0</v>
      </c>
      <c r="M571" s="695">
        <v>0</v>
      </c>
      <c r="N571" s="696">
        <v>0</v>
      </c>
      <c r="O571" s="697">
        <v>0</v>
      </c>
      <c r="P571" s="698">
        <v>0</v>
      </c>
      <c r="Q571" s="695">
        <v>0</v>
      </c>
    </row>
    <row r="572" spans="1:17" ht="18.75" customHeight="1">
      <c r="A572" s="707" t="s">
        <v>75</v>
      </c>
      <c r="B572" s="692">
        <v>6</v>
      </c>
      <c r="C572" s="693">
        <v>4.62</v>
      </c>
      <c r="D572" s="694">
        <v>16</v>
      </c>
      <c r="E572" s="695">
        <v>15.84</v>
      </c>
      <c r="F572" s="696">
        <v>0</v>
      </c>
      <c r="G572" s="697">
        <v>0</v>
      </c>
      <c r="H572" s="698">
        <v>2</v>
      </c>
      <c r="I572" s="695">
        <v>1.98</v>
      </c>
      <c r="J572" s="696">
        <v>0</v>
      </c>
      <c r="K572" s="697">
        <v>0</v>
      </c>
      <c r="L572" s="698">
        <v>0</v>
      </c>
      <c r="M572" s="695">
        <v>0</v>
      </c>
      <c r="N572" s="696">
        <v>0</v>
      </c>
      <c r="O572" s="697">
        <v>0</v>
      </c>
      <c r="P572" s="698">
        <v>0</v>
      </c>
      <c r="Q572" s="695">
        <v>0</v>
      </c>
    </row>
    <row r="573" spans="1:17" ht="18.75" customHeight="1">
      <c r="A573" s="707" t="s">
        <v>203</v>
      </c>
      <c r="B573" s="692">
        <v>10</v>
      </c>
      <c r="C573" s="693">
        <v>7.58</v>
      </c>
      <c r="D573" s="694">
        <v>23</v>
      </c>
      <c r="E573" s="695">
        <v>21.1</v>
      </c>
      <c r="F573" s="696">
        <v>0</v>
      </c>
      <c r="G573" s="697">
        <v>0</v>
      </c>
      <c r="H573" s="698">
        <v>1</v>
      </c>
      <c r="I573" s="695">
        <v>0.92</v>
      </c>
      <c r="J573" s="696">
        <v>0</v>
      </c>
      <c r="K573" s="697">
        <v>0</v>
      </c>
      <c r="L573" s="698">
        <v>0</v>
      </c>
      <c r="M573" s="695">
        <v>0</v>
      </c>
      <c r="N573" s="696">
        <v>0</v>
      </c>
      <c r="O573" s="697">
        <v>0</v>
      </c>
      <c r="P573" s="698">
        <v>0</v>
      </c>
      <c r="Q573" s="695">
        <v>0</v>
      </c>
    </row>
    <row r="574" spans="1:17" ht="18.75" customHeight="1">
      <c r="A574" s="707" t="s">
        <v>77</v>
      </c>
      <c r="B574" s="692">
        <v>7</v>
      </c>
      <c r="C574" s="693">
        <v>6.03</v>
      </c>
      <c r="D574" s="694">
        <v>21</v>
      </c>
      <c r="E574" s="695">
        <v>19.44</v>
      </c>
      <c r="F574" s="746">
        <v>0</v>
      </c>
      <c r="G574" s="728">
        <v>0</v>
      </c>
      <c r="H574" s="698">
        <v>0</v>
      </c>
      <c r="I574" s="695">
        <v>0</v>
      </c>
      <c r="J574" s="696">
        <v>0</v>
      </c>
      <c r="K574" s="697">
        <v>0</v>
      </c>
      <c r="L574" s="698">
        <v>0</v>
      </c>
      <c r="M574" s="695">
        <v>0</v>
      </c>
      <c r="N574" s="696">
        <v>0</v>
      </c>
      <c r="O574" s="697">
        <v>0</v>
      </c>
      <c r="P574" s="698">
        <v>0</v>
      </c>
      <c r="Q574" s="695">
        <v>0</v>
      </c>
    </row>
    <row r="575" spans="1:17" ht="18.75" customHeight="1" thickBot="1">
      <c r="A575" s="708" t="s">
        <v>78</v>
      </c>
      <c r="B575" s="709">
        <v>6</v>
      </c>
      <c r="C575" s="710">
        <v>5.13</v>
      </c>
      <c r="D575" s="711">
        <v>19</v>
      </c>
      <c r="E575" s="712">
        <v>18.1</v>
      </c>
      <c r="F575" s="713">
        <v>0</v>
      </c>
      <c r="G575" s="714">
        <v>0</v>
      </c>
      <c r="H575" s="715">
        <v>0</v>
      </c>
      <c r="I575" s="712">
        <v>0</v>
      </c>
      <c r="J575" s="713">
        <v>0</v>
      </c>
      <c r="K575" s="714">
        <v>0</v>
      </c>
      <c r="L575" s="715">
        <v>0</v>
      </c>
      <c r="M575" s="712">
        <v>0</v>
      </c>
      <c r="N575" s="713">
        <v>0</v>
      </c>
      <c r="O575" s="714">
        <v>0</v>
      </c>
      <c r="P575" s="715">
        <v>0</v>
      </c>
      <c r="Q575" s="712">
        <v>0</v>
      </c>
    </row>
    <row r="576" spans="1:2" ht="18.75" customHeight="1">
      <c r="A576" s="721" t="s">
        <v>536</v>
      </c>
      <c r="B576" s="722"/>
    </row>
    <row r="577" spans="1:2" ht="18.75" customHeight="1">
      <c r="A577" s="721"/>
      <c r="B577" s="722"/>
    </row>
    <row r="578" spans="1:2" ht="18.75" customHeight="1">
      <c r="A578" s="721"/>
      <c r="B578" s="722"/>
    </row>
    <row r="579" spans="1:2" ht="18.75" customHeight="1">
      <c r="A579" s="721"/>
      <c r="B579" s="722"/>
    </row>
    <row r="580" spans="1:2" ht="18.75" customHeight="1">
      <c r="A580" s="721"/>
      <c r="B580" s="722"/>
    </row>
    <row r="581" ht="18.75" customHeight="1">
      <c r="A581" s="743"/>
    </row>
  </sheetData>
  <sheetProtection/>
  <mergeCells count="192">
    <mergeCell ref="N542:O542"/>
    <mergeCell ref="P542:Q542"/>
    <mergeCell ref="B542:C542"/>
    <mergeCell ref="D542:E542"/>
    <mergeCell ref="F542:G542"/>
    <mergeCell ref="H542:I542"/>
    <mergeCell ref="J542:K542"/>
    <mergeCell ref="L542:M542"/>
    <mergeCell ref="B541:E541"/>
    <mergeCell ref="F541:I541"/>
    <mergeCell ref="J541:M541"/>
    <mergeCell ref="N541:Q541"/>
    <mergeCell ref="B504:C504"/>
    <mergeCell ref="D504:E504"/>
    <mergeCell ref="F504:G504"/>
    <mergeCell ref="H504:I504"/>
    <mergeCell ref="J504:K504"/>
    <mergeCell ref="L504:M504"/>
    <mergeCell ref="A498:Q498"/>
    <mergeCell ref="A499:Q499"/>
    <mergeCell ref="B503:E503"/>
    <mergeCell ref="F503:I503"/>
    <mergeCell ref="J503:M503"/>
    <mergeCell ref="N503:Q503"/>
    <mergeCell ref="N504:O504"/>
    <mergeCell ref="P504:Q504"/>
    <mergeCell ref="N459:O459"/>
    <mergeCell ref="P459:Q459"/>
    <mergeCell ref="B460:C460"/>
    <mergeCell ref="D460:E460"/>
    <mergeCell ref="F460:G460"/>
    <mergeCell ref="H460:I460"/>
    <mergeCell ref="J460:K460"/>
    <mergeCell ref="L460:M460"/>
    <mergeCell ref="N460:O460"/>
    <mergeCell ref="P460:Q460"/>
    <mergeCell ref="N417:O417"/>
    <mergeCell ref="P417:Q417"/>
    <mergeCell ref="A454:Q454"/>
    <mergeCell ref="A455:Q455"/>
    <mergeCell ref="B459:C459"/>
    <mergeCell ref="D459:E459"/>
    <mergeCell ref="F459:G459"/>
    <mergeCell ref="H459:I459"/>
    <mergeCell ref="J459:K459"/>
    <mergeCell ref="L459:M459"/>
    <mergeCell ref="B417:C417"/>
    <mergeCell ref="D417:E417"/>
    <mergeCell ref="F417:G417"/>
    <mergeCell ref="H417:I417"/>
    <mergeCell ref="J417:K417"/>
    <mergeCell ref="L417:M417"/>
    <mergeCell ref="N379:O379"/>
    <mergeCell ref="P379:Q379"/>
    <mergeCell ref="B416:E416"/>
    <mergeCell ref="F416:I416"/>
    <mergeCell ref="J416:M416"/>
    <mergeCell ref="N416:Q416"/>
    <mergeCell ref="B379:C379"/>
    <mergeCell ref="D379:E379"/>
    <mergeCell ref="F379:G379"/>
    <mergeCell ref="H379:I379"/>
    <mergeCell ref="J379:K379"/>
    <mergeCell ref="L379:M379"/>
    <mergeCell ref="N336:O336"/>
    <mergeCell ref="P336:Q336"/>
    <mergeCell ref="A373:Q373"/>
    <mergeCell ref="A374:Q374"/>
    <mergeCell ref="B378:E378"/>
    <mergeCell ref="F378:I378"/>
    <mergeCell ref="J378:M378"/>
    <mergeCell ref="N378:Q378"/>
    <mergeCell ref="B336:C336"/>
    <mergeCell ref="D336:E336"/>
    <mergeCell ref="F336:G336"/>
    <mergeCell ref="H336:I336"/>
    <mergeCell ref="J336:K336"/>
    <mergeCell ref="L336:M336"/>
    <mergeCell ref="N298:O298"/>
    <mergeCell ref="P298:Q298"/>
    <mergeCell ref="B335:E335"/>
    <mergeCell ref="F335:I335"/>
    <mergeCell ref="J335:M335"/>
    <mergeCell ref="N335:Q335"/>
    <mergeCell ref="B298:C298"/>
    <mergeCell ref="D298:E298"/>
    <mergeCell ref="F298:G298"/>
    <mergeCell ref="H298:I298"/>
    <mergeCell ref="J298:K298"/>
    <mergeCell ref="L298:M298"/>
    <mergeCell ref="N254:O254"/>
    <mergeCell ref="P254:Q254"/>
    <mergeCell ref="A292:Q292"/>
    <mergeCell ref="A293:Q293"/>
    <mergeCell ref="B297:E297"/>
    <mergeCell ref="F297:I297"/>
    <mergeCell ref="J297:M297"/>
    <mergeCell ref="N297:Q297"/>
    <mergeCell ref="B254:C254"/>
    <mergeCell ref="D254:E254"/>
    <mergeCell ref="F254:G254"/>
    <mergeCell ref="H254:I254"/>
    <mergeCell ref="J254:K254"/>
    <mergeCell ref="L254:M254"/>
    <mergeCell ref="B253:E253"/>
    <mergeCell ref="F253:I253"/>
    <mergeCell ref="J253:M253"/>
    <mergeCell ref="N253:Q253"/>
    <mergeCell ref="B216:C216"/>
    <mergeCell ref="D216:E216"/>
    <mergeCell ref="F216:G216"/>
    <mergeCell ref="H216:I216"/>
    <mergeCell ref="J216:K216"/>
    <mergeCell ref="L216:M216"/>
    <mergeCell ref="A210:Q210"/>
    <mergeCell ref="A211:Q211"/>
    <mergeCell ref="B215:E215"/>
    <mergeCell ref="F215:I215"/>
    <mergeCell ref="J215:M215"/>
    <mergeCell ref="N215:Q215"/>
    <mergeCell ref="N216:O216"/>
    <mergeCell ref="P216:Q216"/>
    <mergeCell ref="N170:O170"/>
    <mergeCell ref="P170:Q170"/>
    <mergeCell ref="B171:C171"/>
    <mergeCell ref="D171:E171"/>
    <mergeCell ref="F171:G171"/>
    <mergeCell ref="H171:I171"/>
    <mergeCell ref="J171:K171"/>
    <mergeCell ref="L171:M171"/>
    <mergeCell ref="N171:O171"/>
    <mergeCell ref="P171:Q171"/>
    <mergeCell ref="N127:O127"/>
    <mergeCell ref="P127:Q127"/>
    <mergeCell ref="A165:Q165"/>
    <mergeCell ref="A166:Q166"/>
    <mergeCell ref="B170:C170"/>
    <mergeCell ref="D170:E170"/>
    <mergeCell ref="F170:G170"/>
    <mergeCell ref="H170:I170"/>
    <mergeCell ref="J170:K170"/>
    <mergeCell ref="L170:M170"/>
    <mergeCell ref="B127:C127"/>
    <mergeCell ref="D127:E127"/>
    <mergeCell ref="F127:G127"/>
    <mergeCell ref="H127:I127"/>
    <mergeCell ref="J127:K127"/>
    <mergeCell ref="L127:M127"/>
    <mergeCell ref="N89:O89"/>
    <mergeCell ref="P89:Q89"/>
    <mergeCell ref="B126:E126"/>
    <mergeCell ref="F126:I126"/>
    <mergeCell ref="J126:M126"/>
    <mergeCell ref="N126:Q126"/>
    <mergeCell ref="B89:C89"/>
    <mergeCell ref="D89:E89"/>
    <mergeCell ref="F89:G89"/>
    <mergeCell ref="H89:I89"/>
    <mergeCell ref="J89:K89"/>
    <mergeCell ref="L89:M89"/>
    <mergeCell ref="N45:O45"/>
    <mergeCell ref="P45:Q45"/>
    <mergeCell ref="A83:Q83"/>
    <mergeCell ref="A84:Q84"/>
    <mergeCell ref="B88:E88"/>
    <mergeCell ref="F88:I88"/>
    <mergeCell ref="J88:M88"/>
    <mergeCell ref="N88:Q88"/>
    <mergeCell ref="B45:C45"/>
    <mergeCell ref="D45:E45"/>
    <mergeCell ref="F45:G45"/>
    <mergeCell ref="H45:I45"/>
    <mergeCell ref="J45:K45"/>
    <mergeCell ref="L45:M45"/>
    <mergeCell ref="B44:E44"/>
    <mergeCell ref="F44:I44"/>
    <mergeCell ref="J44:M44"/>
    <mergeCell ref="N44:Q44"/>
    <mergeCell ref="B7:C7"/>
    <mergeCell ref="D7:E7"/>
    <mergeCell ref="F7:G7"/>
    <mergeCell ref="H7:I7"/>
    <mergeCell ref="J7:K7"/>
    <mergeCell ref="L7:M7"/>
    <mergeCell ref="N7:O7"/>
    <mergeCell ref="P7:Q7"/>
    <mergeCell ref="A1:Q1"/>
    <mergeCell ref="A2:Q2"/>
    <mergeCell ref="B6:E6"/>
    <mergeCell ref="F6:I6"/>
    <mergeCell ref="J6:M6"/>
    <mergeCell ref="N6:Q6"/>
  </mergeCells>
  <printOptions horizontalCentered="1"/>
  <pageMargins left="0.2755905511811024" right="0.31496062992125984" top="0.2755905511811024" bottom="0.2362204724409449" header="0.4724409448818898" footer="0.15748031496062992"/>
  <pageSetup fitToHeight="10" horizontalDpi="600" verticalDpi="600" orientation="landscape" paperSize="9" scale="37" r:id="rId1"/>
  <rowBreaks count="7" manualBreakCount="7">
    <brk id="82" max="16" man="1"/>
    <brk id="164" max="255" man="1"/>
    <brk id="209" max="255" man="1"/>
    <brk id="291" max="255" man="1"/>
    <brk id="372" max="255" man="1"/>
    <brk id="453" max="255" man="1"/>
    <brk id="497" max="255" man="1"/>
  </rowBreaks>
</worksheet>
</file>

<file path=xl/worksheets/sheet44.xml><?xml version="1.0" encoding="utf-8"?>
<worksheet xmlns="http://schemas.openxmlformats.org/spreadsheetml/2006/main" xmlns:r="http://schemas.openxmlformats.org/officeDocument/2006/relationships">
  <sheetPr>
    <pageSetUpPr fitToPage="1"/>
  </sheetPr>
  <dimension ref="A1:R46"/>
  <sheetViews>
    <sheetView view="pageBreakPreview" zoomScaleNormal="70" zoomScaleSheetLayoutView="100" zoomScalePageLayoutView="0" workbookViewId="0" topLeftCell="A1">
      <selection activeCell="A1" sqref="A1:R1"/>
    </sheetView>
  </sheetViews>
  <sheetFormatPr defaultColWidth="9.00390625" defaultRowHeight="13.5"/>
  <cols>
    <col min="1" max="1" width="9.875" style="2" bestFit="1" customWidth="1"/>
    <col min="2" max="2" width="4.375" style="2" customWidth="1"/>
    <col min="3" max="3" width="11.875" style="2" customWidth="1"/>
    <col min="4" max="4" width="15.125" style="2" customWidth="1"/>
    <col min="5" max="5" width="11.875" style="2" customWidth="1"/>
    <col min="6" max="6" width="15.125" style="2" customWidth="1"/>
    <col min="7" max="7" width="11.875" style="2" customWidth="1"/>
    <col min="8" max="8" width="15.125" style="2" customWidth="1"/>
    <col min="9" max="9" width="11.875" style="2" customWidth="1"/>
    <col min="10" max="10" width="15.125" style="2" customWidth="1"/>
    <col min="11" max="11" width="11.875" style="2" customWidth="1"/>
    <col min="12" max="12" width="15.125" style="2" customWidth="1"/>
    <col min="13" max="13" width="11.875" style="2" customWidth="1"/>
    <col min="14" max="14" width="15.125" style="2" customWidth="1"/>
    <col min="15" max="15" width="11.875" style="2" customWidth="1"/>
    <col min="16" max="16" width="15.125" style="2" customWidth="1"/>
    <col min="17" max="17" width="11.875" style="2" customWidth="1"/>
    <col min="18" max="18" width="15.125" style="2" customWidth="1"/>
    <col min="19" max="16384" width="9.00390625" style="2" customWidth="1"/>
  </cols>
  <sheetData>
    <row r="1" spans="1:18" ht="16.5" customHeight="1">
      <c r="A1" s="1482" t="s">
        <v>542</v>
      </c>
      <c r="B1" s="1482"/>
      <c r="C1" s="1482"/>
      <c r="D1" s="1482"/>
      <c r="E1" s="1482"/>
      <c r="F1" s="1482"/>
      <c r="G1" s="1482"/>
      <c r="H1" s="1482"/>
      <c r="I1" s="1482"/>
      <c r="J1" s="1482"/>
      <c r="K1" s="1482"/>
      <c r="L1" s="1482"/>
      <c r="M1" s="1482"/>
      <c r="N1" s="1482"/>
      <c r="O1" s="1482"/>
      <c r="P1" s="1482"/>
      <c r="Q1" s="1482"/>
      <c r="R1" s="1482"/>
    </row>
    <row r="2" spans="1:18" ht="16.5" customHeight="1">
      <c r="A2" s="1447" t="s">
        <v>543</v>
      </c>
      <c r="B2" s="1447"/>
      <c r="C2" s="1447"/>
      <c r="D2" s="1447"/>
      <c r="E2" s="1447"/>
      <c r="F2" s="1447"/>
      <c r="G2" s="1447"/>
      <c r="H2" s="1447"/>
      <c r="I2" s="1447"/>
      <c r="J2" s="1447"/>
      <c r="K2" s="1447"/>
      <c r="L2" s="1447"/>
      <c r="M2" s="1447"/>
      <c r="N2" s="1447"/>
      <c r="O2" s="1447"/>
      <c r="P2" s="1447"/>
      <c r="Q2" s="1447"/>
      <c r="R2" s="1447"/>
    </row>
    <row r="3" ht="14.25" customHeight="1"/>
    <row r="4" spans="1:2" ht="14.25" customHeight="1">
      <c r="A4" s="611"/>
      <c r="B4" s="611"/>
    </row>
    <row r="5" spans="1:18" ht="14.25" customHeight="1" thickBot="1">
      <c r="A5" s="771"/>
      <c r="B5" s="771"/>
      <c r="R5" s="772" t="s">
        <v>544</v>
      </c>
    </row>
    <row r="6" spans="1:18" ht="24" customHeight="1">
      <c r="A6" s="1483"/>
      <c r="B6" s="1484"/>
      <c r="C6" s="1484"/>
      <c r="D6" s="1485"/>
      <c r="E6" s="1489" t="s">
        <v>545</v>
      </c>
      <c r="F6" s="1490"/>
      <c r="G6" s="1490"/>
      <c r="H6" s="1490"/>
      <c r="I6" s="1490"/>
      <c r="J6" s="1490"/>
      <c r="K6" s="1490"/>
      <c r="L6" s="1490"/>
      <c r="M6" s="1490"/>
      <c r="N6" s="1490"/>
      <c r="O6" s="1490"/>
      <c r="P6" s="1490"/>
      <c r="Q6" s="1490"/>
      <c r="R6" s="1491"/>
    </row>
    <row r="7" spans="1:18" ht="11.25" customHeight="1">
      <c r="A7" s="1486"/>
      <c r="B7" s="1487"/>
      <c r="C7" s="1487"/>
      <c r="D7" s="1488"/>
      <c r="E7" s="1492"/>
      <c r="F7" s="1493"/>
      <c r="G7" s="1493"/>
      <c r="H7" s="1493"/>
      <c r="I7" s="1493"/>
      <c r="J7" s="1493"/>
      <c r="K7" s="1493"/>
      <c r="L7" s="1493"/>
      <c r="M7" s="1493"/>
      <c r="N7" s="1493"/>
      <c r="O7" s="1493"/>
      <c r="P7" s="1493"/>
      <c r="Q7" s="1493"/>
      <c r="R7" s="1494"/>
    </row>
    <row r="8" spans="1:18" ht="45.75" customHeight="1">
      <c r="A8" s="1495" t="s">
        <v>546</v>
      </c>
      <c r="B8" s="1496"/>
      <c r="C8" s="1457" t="s">
        <v>547</v>
      </c>
      <c r="D8" s="1498"/>
      <c r="E8" s="1501" t="s">
        <v>548</v>
      </c>
      <c r="F8" s="1502"/>
      <c r="G8" s="1505" t="s">
        <v>549</v>
      </c>
      <c r="H8" s="1506"/>
      <c r="I8" s="1507"/>
      <c r="J8" s="1507"/>
      <c r="K8" s="1507"/>
      <c r="L8" s="1507"/>
      <c r="M8" s="1507"/>
      <c r="N8" s="1508"/>
      <c r="O8" s="1495" t="s">
        <v>550</v>
      </c>
      <c r="P8" s="1502"/>
      <c r="Q8" s="1510" t="s">
        <v>499</v>
      </c>
      <c r="R8" s="1502"/>
    </row>
    <row r="9" spans="1:18" ht="34.5" customHeight="1">
      <c r="A9" s="1453"/>
      <c r="B9" s="1497"/>
      <c r="C9" s="1499"/>
      <c r="D9" s="1500"/>
      <c r="E9" s="1503"/>
      <c r="F9" s="1504"/>
      <c r="G9" s="1453" t="s">
        <v>551</v>
      </c>
      <c r="H9" s="1512"/>
      <c r="I9" s="1513" t="s">
        <v>552</v>
      </c>
      <c r="J9" s="1512"/>
      <c r="K9" s="1514" t="s">
        <v>553</v>
      </c>
      <c r="L9" s="1512"/>
      <c r="M9" s="1513" t="s">
        <v>554</v>
      </c>
      <c r="N9" s="1504"/>
      <c r="O9" s="1509"/>
      <c r="P9" s="1504"/>
      <c r="Q9" s="1511"/>
      <c r="R9" s="1504"/>
    </row>
    <row r="10" spans="1:18" ht="5.25" customHeight="1">
      <c r="A10" s="1453"/>
      <c r="B10" s="1497"/>
      <c r="C10" s="1515"/>
      <c r="D10" s="1516"/>
      <c r="E10" s="1517"/>
      <c r="F10" s="1518"/>
      <c r="G10" s="1519"/>
      <c r="H10" s="1520"/>
      <c r="I10" s="1515"/>
      <c r="J10" s="1520"/>
      <c r="K10" s="1515"/>
      <c r="L10" s="1520"/>
      <c r="M10" s="1515"/>
      <c r="N10" s="1518"/>
      <c r="O10" s="1519"/>
      <c r="P10" s="1518"/>
      <c r="Q10" s="1516"/>
      <c r="R10" s="1518"/>
    </row>
    <row r="11" spans="1:18" ht="10.5" customHeight="1">
      <c r="A11" s="1453"/>
      <c r="B11" s="1497"/>
      <c r="C11" s="1457" t="s">
        <v>108</v>
      </c>
      <c r="D11" s="1521" t="s">
        <v>555</v>
      </c>
      <c r="E11" s="1501" t="s">
        <v>108</v>
      </c>
      <c r="F11" s="1524" t="s">
        <v>555</v>
      </c>
      <c r="G11" s="1495" t="s">
        <v>108</v>
      </c>
      <c r="H11" s="1527" t="s">
        <v>555</v>
      </c>
      <c r="I11" s="1457" t="s">
        <v>108</v>
      </c>
      <c r="J11" s="1527" t="s">
        <v>555</v>
      </c>
      <c r="K11" s="1457" t="s">
        <v>108</v>
      </c>
      <c r="L11" s="1527" t="s">
        <v>555</v>
      </c>
      <c r="M11" s="1457" t="s">
        <v>108</v>
      </c>
      <c r="N11" s="1524" t="s">
        <v>555</v>
      </c>
      <c r="O11" s="1495" t="s">
        <v>108</v>
      </c>
      <c r="P11" s="1524" t="s">
        <v>555</v>
      </c>
      <c r="Q11" s="1510" t="s">
        <v>108</v>
      </c>
      <c r="R11" s="1524" t="s">
        <v>555</v>
      </c>
    </row>
    <row r="12" spans="1:18" ht="10.5" customHeight="1" thickBot="1">
      <c r="A12" s="1530"/>
      <c r="B12" s="1531"/>
      <c r="C12" s="1458"/>
      <c r="D12" s="1522"/>
      <c r="E12" s="1523"/>
      <c r="F12" s="1525"/>
      <c r="G12" s="1526"/>
      <c r="H12" s="1528"/>
      <c r="I12" s="1458"/>
      <c r="J12" s="1528"/>
      <c r="K12" s="1458"/>
      <c r="L12" s="1528"/>
      <c r="M12" s="1458"/>
      <c r="N12" s="1525"/>
      <c r="O12" s="1526"/>
      <c r="P12" s="1525"/>
      <c r="Q12" s="1529"/>
      <c r="R12" s="1525"/>
    </row>
    <row r="13" spans="1:18" ht="17.25" customHeight="1" thickTop="1">
      <c r="A13" s="777"/>
      <c r="B13" s="774"/>
      <c r="C13" s="778"/>
      <c r="D13" s="779"/>
      <c r="E13" s="780"/>
      <c r="F13" s="781"/>
      <c r="G13" s="415"/>
      <c r="H13" s="782"/>
      <c r="I13" s="414"/>
      <c r="J13" s="782"/>
      <c r="K13" s="414"/>
      <c r="L13" s="782"/>
      <c r="M13" s="414"/>
      <c r="N13" s="781"/>
      <c r="O13" s="783"/>
      <c r="P13" s="781"/>
      <c r="Q13" s="784"/>
      <c r="R13" s="781"/>
    </row>
    <row r="14" spans="1:18" ht="17.25" customHeight="1">
      <c r="A14" s="785" t="s">
        <v>994</v>
      </c>
      <c r="B14" s="786" t="s">
        <v>995</v>
      </c>
      <c r="C14" s="787">
        <v>3078</v>
      </c>
      <c r="D14" s="788">
        <v>19785813</v>
      </c>
      <c r="E14" s="789">
        <v>215</v>
      </c>
      <c r="F14" s="790">
        <v>2528700</v>
      </c>
      <c r="G14" s="421">
        <v>47</v>
      </c>
      <c r="H14" s="791">
        <v>1121000</v>
      </c>
      <c r="I14" s="497">
        <v>1442</v>
      </c>
      <c r="J14" s="791">
        <v>9070600</v>
      </c>
      <c r="K14" s="497">
        <v>404</v>
      </c>
      <c r="L14" s="791">
        <v>5494800</v>
      </c>
      <c r="M14" s="497">
        <v>1893</v>
      </c>
      <c r="N14" s="790">
        <v>15686400</v>
      </c>
      <c r="O14" s="792">
        <v>970</v>
      </c>
      <c r="P14" s="790">
        <v>1570713</v>
      </c>
      <c r="Q14" s="792">
        <v>0</v>
      </c>
      <c r="R14" s="790">
        <v>0</v>
      </c>
    </row>
    <row r="15" spans="1:18" ht="17.25" customHeight="1">
      <c r="A15" s="785"/>
      <c r="B15" s="786" t="s">
        <v>996</v>
      </c>
      <c r="C15" s="787">
        <v>3272</v>
      </c>
      <c r="D15" s="788">
        <v>25350066</v>
      </c>
      <c r="E15" s="789">
        <v>214</v>
      </c>
      <c r="F15" s="790">
        <v>2614300</v>
      </c>
      <c r="G15" s="421">
        <v>71</v>
      </c>
      <c r="H15" s="791">
        <v>1759000</v>
      </c>
      <c r="I15" s="497">
        <v>1492</v>
      </c>
      <c r="J15" s="791">
        <v>10572000</v>
      </c>
      <c r="K15" s="497">
        <v>536</v>
      </c>
      <c r="L15" s="791">
        <v>8638500</v>
      </c>
      <c r="M15" s="497">
        <v>2099</v>
      </c>
      <c r="N15" s="790">
        <v>20969500</v>
      </c>
      <c r="O15" s="792">
        <v>959</v>
      </c>
      <c r="P15" s="790">
        <v>1766266</v>
      </c>
      <c r="Q15" s="792">
        <v>0</v>
      </c>
      <c r="R15" s="790">
        <v>0</v>
      </c>
    </row>
    <row r="16" spans="1:18" ht="17.25" customHeight="1">
      <c r="A16" s="785"/>
      <c r="B16" s="786" t="s">
        <v>997</v>
      </c>
      <c r="C16" s="787">
        <v>3208</v>
      </c>
      <c r="D16" s="788">
        <v>26218235</v>
      </c>
      <c r="E16" s="789">
        <v>224</v>
      </c>
      <c r="F16" s="790">
        <v>2716400</v>
      </c>
      <c r="G16" s="421">
        <v>81</v>
      </c>
      <c r="H16" s="791">
        <v>1832000</v>
      </c>
      <c r="I16" s="497">
        <v>1475</v>
      </c>
      <c r="J16" s="791">
        <v>10826800</v>
      </c>
      <c r="K16" s="497">
        <v>581</v>
      </c>
      <c r="L16" s="791">
        <v>9230900</v>
      </c>
      <c r="M16" s="497">
        <v>2137</v>
      </c>
      <c r="N16" s="790">
        <v>21889700</v>
      </c>
      <c r="O16" s="792">
        <v>847</v>
      </c>
      <c r="P16" s="790">
        <v>1612135</v>
      </c>
      <c r="Q16" s="792">
        <v>0</v>
      </c>
      <c r="R16" s="790">
        <v>0</v>
      </c>
    </row>
    <row r="17" spans="1:18" ht="17.25" customHeight="1">
      <c r="A17" s="785"/>
      <c r="B17" s="786" t="s">
        <v>998</v>
      </c>
      <c r="C17" s="787">
        <v>3226</v>
      </c>
      <c r="D17" s="788">
        <v>24747512</v>
      </c>
      <c r="E17" s="789">
        <v>241</v>
      </c>
      <c r="F17" s="790">
        <v>2972000</v>
      </c>
      <c r="G17" s="421">
        <v>99</v>
      </c>
      <c r="H17" s="791">
        <v>2170000</v>
      </c>
      <c r="I17" s="497">
        <v>1436</v>
      </c>
      <c r="J17" s="791">
        <v>9940900</v>
      </c>
      <c r="K17" s="497">
        <v>538</v>
      </c>
      <c r="L17" s="791">
        <v>7925100</v>
      </c>
      <c r="M17" s="497">
        <v>2073</v>
      </c>
      <c r="N17" s="790">
        <v>20036000</v>
      </c>
      <c r="O17" s="792">
        <v>912</v>
      </c>
      <c r="P17" s="790">
        <v>1739512</v>
      </c>
      <c r="Q17" s="792">
        <v>0</v>
      </c>
      <c r="R17" s="790">
        <v>0</v>
      </c>
    </row>
    <row r="18" spans="1:18" ht="17.25" customHeight="1">
      <c r="A18" s="785"/>
      <c r="B18" s="786" t="s">
        <v>999</v>
      </c>
      <c r="C18" s="787">
        <v>3386</v>
      </c>
      <c r="D18" s="788">
        <v>28170542</v>
      </c>
      <c r="E18" s="789">
        <v>247</v>
      </c>
      <c r="F18" s="790">
        <v>3003000</v>
      </c>
      <c r="G18" s="421">
        <v>109</v>
      </c>
      <c r="H18" s="791">
        <v>2180000</v>
      </c>
      <c r="I18" s="497">
        <v>1478</v>
      </c>
      <c r="J18" s="791">
        <v>11054600</v>
      </c>
      <c r="K18" s="497">
        <v>658</v>
      </c>
      <c r="L18" s="791">
        <v>10274300</v>
      </c>
      <c r="M18" s="497">
        <v>2245</v>
      </c>
      <c r="N18" s="790">
        <v>23508900</v>
      </c>
      <c r="O18" s="792">
        <v>894</v>
      </c>
      <c r="P18" s="790">
        <v>1658642</v>
      </c>
      <c r="Q18" s="792">
        <v>0</v>
      </c>
      <c r="R18" s="790">
        <v>0</v>
      </c>
    </row>
    <row r="19" spans="1:18" ht="17.25" customHeight="1">
      <c r="A19" s="785"/>
      <c r="B19" s="786" t="s">
        <v>1000</v>
      </c>
      <c r="C19" s="787">
        <v>3314</v>
      </c>
      <c r="D19" s="788">
        <v>28175851</v>
      </c>
      <c r="E19" s="789">
        <v>251</v>
      </c>
      <c r="F19" s="790">
        <v>3011500</v>
      </c>
      <c r="G19" s="421">
        <v>109</v>
      </c>
      <c r="H19" s="791">
        <v>2232000</v>
      </c>
      <c r="I19" s="497">
        <v>1489</v>
      </c>
      <c r="J19" s="791">
        <v>11068200</v>
      </c>
      <c r="K19" s="497">
        <v>672</v>
      </c>
      <c r="L19" s="791">
        <v>10307600</v>
      </c>
      <c r="M19" s="497">
        <v>2270</v>
      </c>
      <c r="N19" s="790">
        <v>23607800</v>
      </c>
      <c r="O19" s="792">
        <v>793</v>
      </c>
      <c r="P19" s="790">
        <v>1556551</v>
      </c>
      <c r="Q19" s="792">
        <v>0</v>
      </c>
      <c r="R19" s="790">
        <v>0</v>
      </c>
    </row>
    <row r="20" spans="1:18" ht="17.25" customHeight="1">
      <c r="A20" s="785"/>
      <c r="B20" s="786" t="s">
        <v>556</v>
      </c>
      <c r="C20" s="787">
        <v>3182</v>
      </c>
      <c r="D20" s="788">
        <v>23057996</v>
      </c>
      <c r="E20" s="789">
        <v>249</v>
      </c>
      <c r="F20" s="790">
        <v>2914000</v>
      </c>
      <c r="G20" s="421">
        <v>105</v>
      </c>
      <c r="H20" s="791">
        <v>2103000</v>
      </c>
      <c r="I20" s="497">
        <v>1395</v>
      </c>
      <c r="J20" s="791">
        <v>9508700</v>
      </c>
      <c r="K20" s="497">
        <v>540</v>
      </c>
      <c r="L20" s="791">
        <v>6762700</v>
      </c>
      <c r="M20" s="497">
        <v>2040</v>
      </c>
      <c r="N20" s="790">
        <v>18374400</v>
      </c>
      <c r="O20" s="792">
        <v>893</v>
      </c>
      <c r="P20" s="790">
        <v>1769596</v>
      </c>
      <c r="Q20" s="792">
        <v>0</v>
      </c>
      <c r="R20" s="790">
        <v>0</v>
      </c>
    </row>
    <row r="21" spans="1:18" ht="16.5" customHeight="1">
      <c r="A21" s="785"/>
      <c r="B21" s="786" t="s">
        <v>73</v>
      </c>
      <c r="C21" s="787">
        <v>3307</v>
      </c>
      <c r="D21" s="788">
        <v>26101120</v>
      </c>
      <c r="E21" s="789">
        <v>245</v>
      </c>
      <c r="F21" s="790">
        <v>2856500</v>
      </c>
      <c r="G21" s="421">
        <v>99</v>
      </c>
      <c r="H21" s="791">
        <v>2040000</v>
      </c>
      <c r="I21" s="497">
        <v>1502</v>
      </c>
      <c r="J21" s="791">
        <v>10791900</v>
      </c>
      <c r="K21" s="497">
        <v>603</v>
      </c>
      <c r="L21" s="791">
        <v>8867000</v>
      </c>
      <c r="M21" s="497">
        <v>2204</v>
      </c>
      <c r="N21" s="790">
        <v>21698900</v>
      </c>
      <c r="O21" s="792">
        <v>858</v>
      </c>
      <c r="P21" s="790">
        <v>1545720</v>
      </c>
      <c r="Q21" s="792">
        <v>0</v>
      </c>
      <c r="R21" s="790">
        <v>0</v>
      </c>
    </row>
    <row r="22" spans="1:18" ht="16.5" customHeight="1">
      <c r="A22" s="785"/>
      <c r="B22" s="786" t="s">
        <v>74</v>
      </c>
      <c r="C22" s="787">
        <v>3363</v>
      </c>
      <c r="D22" s="788">
        <v>28004756</v>
      </c>
      <c r="E22" s="789">
        <v>242</v>
      </c>
      <c r="F22" s="790">
        <v>2796000</v>
      </c>
      <c r="G22" s="421">
        <v>98</v>
      </c>
      <c r="H22" s="791">
        <v>1945000</v>
      </c>
      <c r="I22" s="497">
        <v>1522</v>
      </c>
      <c r="J22" s="791">
        <v>11207500</v>
      </c>
      <c r="K22" s="497">
        <v>668</v>
      </c>
      <c r="L22" s="791">
        <v>10441500</v>
      </c>
      <c r="M22" s="497">
        <v>2288</v>
      </c>
      <c r="N22" s="790">
        <v>23594000</v>
      </c>
      <c r="O22" s="792">
        <v>833</v>
      </c>
      <c r="P22" s="790">
        <v>1614756</v>
      </c>
      <c r="Q22" s="792">
        <v>0</v>
      </c>
      <c r="R22" s="790">
        <v>0</v>
      </c>
    </row>
    <row r="23" spans="1:18" ht="16.5" customHeight="1">
      <c r="A23" s="785"/>
      <c r="B23" s="786" t="s">
        <v>75</v>
      </c>
      <c r="C23" s="787">
        <v>3472</v>
      </c>
      <c r="D23" s="788">
        <v>24997340</v>
      </c>
      <c r="E23" s="789">
        <v>255</v>
      </c>
      <c r="F23" s="790">
        <v>2840800</v>
      </c>
      <c r="G23" s="421">
        <v>83</v>
      </c>
      <c r="H23" s="791">
        <v>1689000</v>
      </c>
      <c r="I23" s="497">
        <v>1501</v>
      </c>
      <c r="J23" s="791">
        <v>10615400</v>
      </c>
      <c r="K23" s="497">
        <v>604</v>
      </c>
      <c r="L23" s="791">
        <v>7959300</v>
      </c>
      <c r="M23" s="497">
        <v>2188</v>
      </c>
      <c r="N23" s="790">
        <v>20263700</v>
      </c>
      <c r="O23" s="792">
        <v>1029</v>
      </c>
      <c r="P23" s="790">
        <v>1892840</v>
      </c>
      <c r="Q23" s="792">
        <v>0</v>
      </c>
      <c r="R23" s="790">
        <v>0</v>
      </c>
    </row>
    <row r="24" spans="1:18" ht="16.5" customHeight="1">
      <c r="A24" s="785" t="s">
        <v>1001</v>
      </c>
      <c r="B24" s="786" t="s">
        <v>1002</v>
      </c>
      <c r="C24" s="787">
        <v>3427</v>
      </c>
      <c r="D24" s="788">
        <v>27806308</v>
      </c>
      <c r="E24" s="789">
        <v>252</v>
      </c>
      <c r="F24" s="790">
        <v>2695500</v>
      </c>
      <c r="G24" s="421">
        <v>76</v>
      </c>
      <c r="H24" s="791">
        <v>1562000</v>
      </c>
      <c r="I24" s="497">
        <v>1539</v>
      </c>
      <c r="J24" s="791">
        <v>11605100</v>
      </c>
      <c r="K24" s="497">
        <v>680</v>
      </c>
      <c r="L24" s="791">
        <v>10317000</v>
      </c>
      <c r="M24" s="497">
        <v>2295</v>
      </c>
      <c r="N24" s="790">
        <v>23484100</v>
      </c>
      <c r="O24" s="792">
        <v>880</v>
      </c>
      <c r="P24" s="790">
        <v>1626708</v>
      </c>
      <c r="Q24" s="792">
        <v>0</v>
      </c>
      <c r="R24" s="790">
        <v>0</v>
      </c>
    </row>
    <row r="25" spans="1:18" ht="16.5" customHeight="1">
      <c r="A25" s="785"/>
      <c r="B25" s="786" t="s">
        <v>1003</v>
      </c>
      <c r="C25" s="787">
        <v>3305</v>
      </c>
      <c r="D25" s="788">
        <v>26781576</v>
      </c>
      <c r="E25" s="789">
        <v>253</v>
      </c>
      <c r="F25" s="790">
        <v>2658700</v>
      </c>
      <c r="G25" s="421">
        <v>66</v>
      </c>
      <c r="H25" s="791">
        <v>1201500</v>
      </c>
      <c r="I25" s="497">
        <v>1507</v>
      </c>
      <c r="J25" s="791">
        <v>11311000</v>
      </c>
      <c r="K25" s="497">
        <v>654</v>
      </c>
      <c r="L25" s="791">
        <v>10028000</v>
      </c>
      <c r="M25" s="497">
        <v>2227</v>
      </c>
      <c r="N25" s="790">
        <v>22540500</v>
      </c>
      <c r="O25" s="792">
        <v>824</v>
      </c>
      <c r="P25" s="790">
        <v>1552376</v>
      </c>
      <c r="Q25" s="792">
        <v>1</v>
      </c>
      <c r="R25" s="790">
        <v>30000</v>
      </c>
    </row>
    <row r="26" spans="1:18" ht="16.5" customHeight="1">
      <c r="A26" s="785"/>
      <c r="B26" s="786" t="s">
        <v>995</v>
      </c>
      <c r="C26" s="787">
        <v>3052</v>
      </c>
      <c r="D26" s="788">
        <v>19709584</v>
      </c>
      <c r="E26" s="789">
        <v>256</v>
      </c>
      <c r="F26" s="790">
        <v>2780700</v>
      </c>
      <c r="G26" s="421">
        <v>49</v>
      </c>
      <c r="H26" s="791">
        <v>739000</v>
      </c>
      <c r="I26" s="497">
        <v>1337</v>
      </c>
      <c r="J26" s="791">
        <v>9061100</v>
      </c>
      <c r="K26" s="497">
        <v>443</v>
      </c>
      <c r="L26" s="791">
        <v>4957600</v>
      </c>
      <c r="M26" s="497">
        <v>1829</v>
      </c>
      <c r="N26" s="790">
        <v>14757700</v>
      </c>
      <c r="O26" s="792">
        <v>967</v>
      </c>
      <c r="P26" s="790">
        <v>2171184</v>
      </c>
      <c r="Q26" s="792">
        <v>0</v>
      </c>
      <c r="R26" s="790">
        <v>0</v>
      </c>
    </row>
    <row r="27" spans="1:18" ht="16.5" customHeight="1">
      <c r="A27" s="785"/>
      <c r="B27" s="786" t="s">
        <v>996</v>
      </c>
      <c r="C27" s="787">
        <v>3233</v>
      </c>
      <c r="D27" s="788">
        <v>24259638</v>
      </c>
      <c r="E27" s="789">
        <v>265</v>
      </c>
      <c r="F27" s="790">
        <v>2979700</v>
      </c>
      <c r="G27" s="421">
        <v>55</v>
      </c>
      <c r="H27" s="791">
        <v>837000</v>
      </c>
      <c r="I27" s="497">
        <v>1462</v>
      </c>
      <c r="J27" s="791">
        <v>10872700</v>
      </c>
      <c r="K27" s="497">
        <v>528</v>
      </c>
      <c r="L27" s="791">
        <v>7605500</v>
      </c>
      <c r="M27" s="497">
        <v>2045</v>
      </c>
      <c r="N27" s="790">
        <v>19315200</v>
      </c>
      <c r="O27" s="792">
        <v>923</v>
      </c>
      <c r="P27" s="790">
        <v>1964738</v>
      </c>
      <c r="Q27" s="792">
        <v>0</v>
      </c>
      <c r="R27" s="790">
        <v>0</v>
      </c>
    </row>
    <row r="28" spans="1:18" ht="16.5" customHeight="1">
      <c r="A28" s="785"/>
      <c r="B28" s="786" t="s">
        <v>997</v>
      </c>
      <c r="C28" s="787">
        <v>3187</v>
      </c>
      <c r="D28" s="788">
        <v>25220265</v>
      </c>
      <c r="E28" s="789">
        <v>267</v>
      </c>
      <c r="F28" s="790">
        <v>2844500</v>
      </c>
      <c r="G28" s="421">
        <v>52</v>
      </c>
      <c r="H28" s="791">
        <v>804000</v>
      </c>
      <c r="I28" s="497">
        <v>1479</v>
      </c>
      <c r="J28" s="791">
        <v>11313400</v>
      </c>
      <c r="K28" s="497">
        <v>557</v>
      </c>
      <c r="L28" s="791">
        <v>8533900</v>
      </c>
      <c r="M28" s="497">
        <v>2088</v>
      </c>
      <c r="N28" s="790">
        <v>20651300</v>
      </c>
      <c r="O28" s="792">
        <v>832</v>
      </c>
      <c r="P28" s="790">
        <v>1724465</v>
      </c>
      <c r="Q28" s="792">
        <v>0</v>
      </c>
      <c r="R28" s="790">
        <v>0</v>
      </c>
    </row>
    <row r="29" spans="1:18" ht="16.5" customHeight="1">
      <c r="A29" s="785"/>
      <c r="B29" s="786" t="s">
        <v>998</v>
      </c>
      <c r="C29" s="787">
        <v>3221</v>
      </c>
      <c r="D29" s="788">
        <v>23466630</v>
      </c>
      <c r="E29" s="789">
        <v>270</v>
      </c>
      <c r="F29" s="790">
        <v>2866800</v>
      </c>
      <c r="G29" s="421">
        <v>46</v>
      </c>
      <c r="H29" s="791">
        <v>752000</v>
      </c>
      <c r="I29" s="497">
        <v>1481</v>
      </c>
      <c r="J29" s="791">
        <v>10445600</v>
      </c>
      <c r="K29" s="497">
        <v>518</v>
      </c>
      <c r="L29" s="791">
        <v>7441200</v>
      </c>
      <c r="M29" s="497">
        <v>2045</v>
      </c>
      <c r="N29" s="790">
        <v>18638800</v>
      </c>
      <c r="O29" s="792">
        <v>906</v>
      </c>
      <c r="P29" s="790">
        <v>1961030</v>
      </c>
      <c r="Q29" s="792">
        <v>0</v>
      </c>
      <c r="R29" s="790">
        <v>0</v>
      </c>
    </row>
    <row r="30" spans="1:18" ht="16.5" customHeight="1">
      <c r="A30" s="785"/>
      <c r="B30" s="786" t="s">
        <v>999</v>
      </c>
      <c r="C30" s="787">
        <v>3316</v>
      </c>
      <c r="D30" s="788">
        <v>27917058</v>
      </c>
      <c r="E30" s="789">
        <v>288</v>
      </c>
      <c r="F30" s="790">
        <v>3231400</v>
      </c>
      <c r="G30" s="421">
        <v>39</v>
      </c>
      <c r="H30" s="791">
        <v>668000</v>
      </c>
      <c r="I30" s="497">
        <v>1519</v>
      </c>
      <c r="J30" s="791">
        <v>11769100</v>
      </c>
      <c r="K30" s="497">
        <v>638</v>
      </c>
      <c r="L30" s="791">
        <v>10576600</v>
      </c>
      <c r="M30" s="497">
        <v>2196</v>
      </c>
      <c r="N30" s="790">
        <v>23013700</v>
      </c>
      <c r="O30" s="792">
        <v>832</v>
      </c>
      <c r="P30" s="790">
        <v>1671958</v>
      </c>
      <c r="Q30" s="792">
        <v>0</v>
      </c>
      <c r="R30" s="790">
        <v>0</v>
      </c>
    </row>
    <row r="31" spans="1:18" ht="16.5" customHeight="1">
      <c r="A31" s="785"/>
      <c r="B31" s="786" t="s">
        <v>1000</v>
      </c>
      <c r="C31" s="787">
        <v>3228</v>
      </c>
      <c r="D31" s="788">
        <v>27171152</v>
      </c>
      <c r="E31" s="789">
        <v>293</v>
      </c>
      <c r="F31" s="790">
        <v>3117600</v>
      </c>
      <c r="G31" s="421">
        <v>25</v>
      </c>
      <c r="H31" s="791">
        <v>441000</v>
      </c>
      <c r="I31" s="497">
        <v>1475</v>
      </c>
      <c r="J31" s="791">
        <v>11657300</v>
      </c>
      <c r="K31" s="497">
        <v>630</v>
      </c>
      <c r="L31" s="791">
        <v>10386100</v>
      </c>
      <c r="M31" s="497">
        <v>2130</v>
      </c>
      <c r="N31" s="790">
        <v>22484400</v>
      </c>
      <c r="O31" s="792">
        <v>805</v>
      </c>
      <c r="P31" s="790">
        <v>1569152</v>
      </c>
      <c r="Q31" s="792">
        <v>0</v>
      </c>
      <c r="R31" s="790">
        <v>0</v>
      </c>
    </row>
    <row r="32" spans="1:18" ht="16.5" customHeight="1">
      <c r="A32" s="785"/>
      <c r="B32" s="786" t="s">
        <v>556</v>
      </c>
      <c r="C32" s="787">
        <v>3159</v>
      </c>
      <c r="D32" s="788">
        <v>22480485</v>
      </c>
      <c r="E32" s="789">
        <v>303</v>
      </c>
      <c r="F32" s="790">
        <v>3267200</v>
      </c>
      <c r="G32" s="421">
        <v>18</v>
      </c>
      <c r="H32" s="791">
        <v>329000</v>
      </c>
      <c r="I32" s="497">
        <v>1393</v>
      </c>
      <c r="J32" s="791">
        <v>9782700</v>
      </c>
      <c r="K32" s="497">
        <v>500</v>
      </c>
      <c r="L32" s="791">
        <v>7041800</v>
      </c>
      <c r="M32" s="497">
        <v>1911</v>
      </c>
      <c r="N32" s="790">
        <v>17153500</v>
      </c>
      <c r="O32" s="792">
        <v>945</v>
      </c>
      <c r="P32" s="790">
        <v>2059785</v>
      </c>
      <c r="Q32" s="792">
        <v>0</v>
      </c>
      <c r="R32" s="790">
        <v>0</v>
      </c>
    </row>
    <row r="33" spans="1:18" ht="16.5" customHeight="1">
      <c r="A33" s="785"/>
      <c r="B33" s="786" t="s">
        <v>73</v>
      </c>
      <c r="C33" s="787">
        <v>3213</v>
      </c>
      <c r="D33" s="788">
        <v>25894743</v>
      </c>
      <c r="E33" s="789">
        <v>304</v>
      </c>
      <c r="F33" s="790">
        <v>3249000</v>
      </c>
      <c r="G33" s="421">
        <v>9</v>
      </c>
      <c r="H33" s="791">
        <v>158000</v>
      </c>
      <c r="I33" s="497">
        <v>1510</v>
      </c>
      <c r="J33" s="791">
        <v>11779800</v>
      </c>
      <c r="K33" s="497">
        <v>570</v>
      </c>
      <c r="L33" s="791">
        <v>9040500</v>
      </c>
      <c r="M33" s="497">
        <v>2089</v>
      </c>
      <c r="N33" s="790">
        <v>20978300</v>
      </c>
      <c r="O33" s="792">
        <v>820</v>
      </c>
      <c r="P33" s="790">
        <v>1667443</v>
      </c>
      <c r="Q33" s="792">
        <v>0</v>
      </c>
      <c r="R33" s="790">
        <v>0</v>
      </c>
    </row>
    <row r="34" spans="1:18" ht="16.5" customHeight="1">
      <c r="A34" s="785"/>
      <c r="B34" s="786" t="s">
        <v>74</v>
      </c>
      <c r="C34" s="787">
        <v>3223</v>
      </c>
      <c r="D34" s="788">
        <v>27425588</v>
      </c>
      <c r="E34" s="789">
        <v>303</v>
      </c>
      <c r="F34" s="790">
        <v>3245200</v>
      </c>
      <c r="G34" s="421">
        <v>8</v>
      </c>
      <c r="H34" s="791">
        <v>148000</v>
      </c>
      <c r="I34" s="497">
        <v>1531</v>
      </c>
      <c r="J34" s="791">
        <v>11918100</v>
      </c>
      <c r="K34" s="497">
        <v>596</v>
      </c>
      <c r="L34" s="791">
        <v>10505700</v>
      </c>
      <c r="M34" s="497">
        <v>2135</v>
      </c>
      <c r="N34" s="790">
        <v>22571800</v>
      </c>
      <c r="O34" s="792">
        <v>784</v>
      </c>
      <c r="P34" s="790">
        <v>1578588</v>
      </c>
      <c r="Q34" s="792">
        <v>1</v>
      </c>
      <c r="R34" s="790">
        <v>30000</v>
      </c>
    </row>
    <row r="35" spans="1:18" ht="16.5" customHeight="1">
      <c r="A35" s="785"/>
      <c r="B35" s="786" t="s">
        <v>75</v>
      </c>
      <c r="C35" s="787">
        <v>3207</v>
      </c>
      <c r="D35" s="788">
        <v>24550196</v>
      </c>
      <c r="E35" s="789">
        <v>295</v>
      </c>
      <c r="F35" s="790">
        <v>3155700</v>
      </c>
      <c r="G35" s="421">
        <v>16</v>
      </c>
      <c r="H35" s="791">
        <v>345000</v>
      </c>
      <c r="I35" s="497">
        <v>1451</v>
      </c>
      <c r="J35" s="791">
        <v>10743500</v>
      </c>
      <c r="K35" s="497">
        <v>506</v>
      </c>
      <c r="L35" s="791">
        <v>8272400</v>
      </c>
      <c r="M35" s="497">
        <v>1973</v>
      </c>
      <c r="N35" s="790">
        <v>19360900</v>
      </c>
      <c r="O35" s="792">
        <v>939</v>
      </c>
      <c r="P35" s="790">
        <v>2033596</v>
      </c>
      <c r="Q35" s="792">
        <v>0</v>
      </c>
      <c r="R35" s="790">
        <v>0</v>
      </c>
    </row>
    <row r="36" spans="1:18" ht="16.5" customHeight="1">
      <c r="A36" s="785" t="s">
        <v>1004</v>
      </c>
      <c r="B36" s="786" t="s">
        <v>1002</v>
      </c>
      <c r="C36" s="787">
        <v>3197</v>
      </c>
      <c r="D36" s="788">
        <v>26932273</v>
      </c>
      <c r="E36" s="789">
        <v>281</v>
      </c>
      <c r="F36" s="790">
        <v>2938700</v>
      </c>
      <c r="G36" s="421">
        <v>16</v>
      </c>
      <c r="H36" s="791">
        <v>380000</v>
      </c>
      <c r="I36" s="497">
        <v>1493</v>
      </c>
      <c r="J36" s="791">
        <v>11964800</v>
      </c>
      <c r="K36" s="497">
        <v>571</v>
      </c>
      <c r="L36" s="791">
        <v>9937900</v>
      </c>
      <c r="M36" s="497">
        <v>2080</v>
      </c>
      <c r="N36" s="790">
        <v>22282700</v>
      </c>
      <c r="O36" s="792">
        <v>836</v>
      </c>
      <c r="P36" s="790">
        <v>1710873</v>
      </c>
      <c r="Q36" s="792">
        <v>0</v>
      </c>
      <c r="R36" s="790">
        <v>0</v>
      </c>
    </row>
    <row r="37" spans="1:18" ht="16.5" customHeight="1">
      <c r="A37" s="785"/>
      <c r="B37" s="786" t="s">
        <v>1003</v>
      </c>
      <c r="C37" s="787">
        <v>3136</v>
      </c>
      <c r="D37" s="788">
        <v>26518791</v>
      </c>
      <c r="E37" s="789">
        <v>272</v>
      </c>
      <c r="F37" s="790">
        <v>2965200</v>
      </c>
      <c r="G37" s="421">
        <v>14</v>
      </c>
      <c r="H37" s="791">
        <v>324000</v>
      </c>
      <c r="I37" s="497">
        <v>1467</v>
      </c>
      <c r="J37" s="791">
        <v>11459200</v>
      </c>
      <c r="K37" s="497">
        <v>568</v>
      </c>
      <c r="L37" s="791">
        <v>10189200</v>
      </c>
      <c r="M37" s="497">
        <v>2049</v>
      </c>
      <c r="N37" s="790">
        <v>21972400</v>
      </c>
      <c r="O37" s="792">
        <v>814</v>
      </c>
      <c r="P37" s="790">
        <v>1561191</v>
      </c>
      <c r="Q37" s="792">
        <v>1</v>
      </c>
      <c r="R37" s="790">
        <v>20000</v>
      </c>
    </row>
    <row r="38" spans="1:18" ht="16.5" customHeight="1" thickBot="1">
      <c r="A38" s="793"/>
      <c r="B38" s="786" t="s">
        <v>995</v>
      </c>
      <c r="C38" s="794">
        <v>2909</v>
      </c>
      <c r="D38" s="795">
        <v>19738974</v>
      </c>
      <c r="E38" s="796">
        <v>262</v>
      </c>
      <c r="F38" s="797">
        <v>3251500</v>
      </c>
      <c r="G38" s="436">
        <v>8</v>
      </c>
      <c r="H38" s="798">
        <v>127000</v>
      </c>
      <c r="I38" s="508">
        <v>1260</v>
      </c>
      <c r="J38" s="798">
        <v>9435000</v>
      </c>
      <c r="K38" s="508">
        <v>377</v>
      </c>
      <c r="L38" s="798">
        <v>4642700</v>
      </c>
      <c r="M38" s="508">
        <v>1645</v>
      </c>
      <c r="N38" s="797">
        <v>14204700</v>
      </c>
      <c r="O38" s="799">
        <v>1002</v>
      </c>
      <c r="P38" s="797">
        <v>2282774</v>
      </c>
      <c r="Q38" s="799">
        <v>0</v>
      </c>
      <c r="R38" s="797">
        <v>0</v>
      </c>
    </row>
    <row r="39" spans="1:2" s="12" customFormat="1" ht="11.25" customHeight="1">
      <c r="A39" s="240" t="s">
        <v>557</v>
      </c>
      <c r="B39" s="800"/>
    </row>
    <row r="40" spans="1:4" ht="11.25" customHeight="1">
      <c r="A40" s="240" t="s">
        <v>558</v>
      </c>
      <c r="B40" s="12"/>
      <c r="C40" s="12"/>
      <c r="D40" s="12"/>
    </row>
    <row r="41" spans="1:4" ht="11.25" customHeight="1">
      <c r="A41" s="240"/>
      <c r="B41" s="12"/>
      <c r="C41" s="12"/>
      <c r="D41" s="12"/>
    </row>
    <row r="42" spans="1:4" ht="11.25" customHeight="1">
      <c r="A42" s="240"/>
      <c r="B42" s="12"/>
      <c r="C42" s="12"/>
      <c r="D42" s="12"/>
    </row>
    <row r="43" ht="13.5">
      <c r="A43" s="282"/>
    </row>
    <row r="44" ht="13.5">
      <c r="A44" s="282"/>
    </row>
    <row r="45" ht="13.5">
      <c r="A45" s="282"/>
    </row>
    <row r="46" ht="13.5">
      <c r="A46" s="282"/>
    </row>
  </sheetData>
  <sheetProtection/>
  <mergeCells count="39">
    <mergeCell ref="Q11:Q12"/>
    <mergeCell ref="R11:R12"/>
    <mergeCell ref="A12:B12"/>
    <mergeCell ref="K11:K12"/>
    <mergeCell ref="L11:L12"/>
    <mergeCell ref="M11:M12"/>
    <mergeCell ref="N11:N12"/>
    <mergeCell ref="O11:O12"/>
    <mergeCell ref="P11:P12"/>
    <mergeCell ref="O10:P10"/>
    <mergeCell ref="Q10:R10"/>
    <mergeCell ref="C11:C12"/>
    <mergeCell ref="D11:D12"/>
    <mergeCell ref="E11:E12"/>
    <mergeCell ref="F11:F12"/>
    <mergeCell ref="G11:G12"/>
    <mergeCell ref="H11:H12"/>
    <mergeCell ref="I11:I12"/>
    <mergeCell ref="J11:J12"/>
    <mergeCell ref="G9:H9"/>
    <mergeCell ref="I9:J9"/>
    <mergeCell ref="K9:L9"/>
    <mergeCell ref="M9:N9"/>
    <mergeCell ref="C10:D10"/>
    <mergeCell ref="E10:F10"/>
    <mergeCell ref="G10:H10"/>
    <mergeCell ref="I10:J10"/>
    <mergeCell ref="K10:L10"/>
    <mergeCell ref="M10:N10"/>
    <mergeCell ref="A1:R1"/>
    <mergeCell ref="A2:R2"/>
    <mergeCell ref="A6:D7"/>
    <mergeCell ref="E6:R7"/>
    <mergeCell ref="A8:B11"/>
    <mergeCell ref="C8:D9"/>
    <mergeCell ref="E8:F9"/>
    <mergeCell ref="G8:N8"/>
    <mergeCell ref="O8:P9"/>
    <mergeCell ref="Q8:R9"/>
  </mergeCells>
  <printOptions/>
  <pageMargins left="0.5905511811023623" right="0.5905511811023623" top="0.5905511811023623" bottom="0.5905511811023623" header="0.5118110236220472" footer="0.5118110236220472"/>
  <pageSetup fitToHeight="1" fitToWidth="1" horizontalDpi="600" verticalDpi="600" orientation="landscape" paperSize="9" scale="59" r:id="rId1"/>
</worksheet>
</file>

<file path=xl/worksheets/sheet45.xml><?xml version="1.0" encoding="utf-8"?>
<worksheet xmlns="http://schemas.openxmlformats.org/spreadsheetml/2006/main" xmlns:r="http://schemas.openxmlformats.org/officeDocument/2006/relationships">
  <dimension ref="A1:G89"/>
  <sheetViews>
    <sheetView view="pageBreakPreview" zoomScaleNormal="85" zoomScaleSheetLayoutView="100" zoomScalePageLayoutView="0" workbookViewId="0" topLeftCell="A1">
      <selection activeCell="A1" sqref="A1:G1"/>
    </sheetView>
  </sheetViews>
  <sheetFormatPr defaultColWidth="21.25390625" defaultRowHeight="13.5"/>
  <cols>
    <col min="1" max="4" width="21.25390625" style="2" customWidth="1"/>
    <col min="5" max="5" width="21.25390625" style="801" customWidth="1"/>
    <col min="6" max="7" width="21.25390625" style="2" customWidth="1"/>
    <col min="8" max="16384" width="21.25390625" style="2" customWidth="1"/>
  </cols>
  <sheetData>
    <row r="1" spans="1:7" ht="14.25">
      <c r="A1" s="1482" t="s">
        <v>559</v>
      </c>
      <c r="B1" s="1482"/>
      <c r="C1" s="1482"/>
      <c r="D1" s="1482"/>
      <c r="E1" s="1482"/>
      <c r="F1" s="1482"/>
      <c r="G1" s="1482"/>
    </row>
    <row r="2" spans="1:7" ht="13.5">
      <c r="A2" s="1532" t="s">
        <v>560</v>
      </c>
      <c r="B2" s="1532"/>
      <c r="C2" s="1532"/>
      <c r="D2" s="1532"/>
      <c r="E2" s="1532"/>
      <c r="F2" s="1532"/>
      <c r="G2" s="1532"/>
    </row>
    <row r="3" ht="13.5">
      <c r="E3" s="2"/>
    </row>
    <row r="5" ht="14.25" thickBot="1">
      <c r="A5" s="2" t="s">
        <v>166</v>
      </c>
    </row>
    <row r="6" spans="1:7" ht="13.5">
      <c r="A6" s="5"/>
      <c r="B6" s="1533" t="s">
        <v>561</v>
      </c>
      <c r="C6" s="1535" t="s">
        <v>562</v>
      </c>
      <c r="D6" s="1535" t="s">
        <v>563</v>
      </c>
      <c r="E6" s="1535" t="s">
        <v>564</v>
      </c>
      <c r="F6" s="1535" t="s">
        <v>565</v>
      </c>
      <c r="G6" s="1537" t="s">
        <v>566</v>
      </c>
    </row>
    <row r="7" spans="1:7" ht="14.25" thickBot="1">
      <c r="A7" s="335"/>
      <c r="B7" s="1534"/>
      <c r="C7" s="1536"/>
      <c r="D7" s="1536"/>
      <c r="E7" s="1536"/>
      <c r="F7" s="1536"/>
      <c r="G7" s="1538"/>
    </row>
    <row r="8" spans="1:7" s="99" customFormat="1" ht="14.25" thickTop="1">
      <c r="A8" s="528"/>
      <c r="B8" s="802" t="s">
        <v>97</v>
      </c>
      <c r="C8" s="626" t="s">
        <v>97</v>
      </c>
      <c r="D8" s="626" t="s">
        <v>97</v>
      </c>
      <c r="E8" s="626" t="s">
        <v>97</v>
      </c>
      <c r="F8" s="626" t="s">
        <v>97</v>
      </c>
      <c r="G8" s="412" t="s">
        <v>97</v>
      </c>
    </row>
    <row r="9" spans="1:7" ht="13.5">
      <c r="A9" s="624"/>
      <c r="B9" s="803"/>
      <c r="C9" s="804"/>
      <c r="D9" s="804"/>
      <c r="E9" s="804"/>
      <c r="F9" s="804"/>
      <c r="G9" s="805"/>
    </row>
    <row r="10" spans="1:7" ht="13.5">
      <c r="A10" s="35" t="s">
        <v>62</v>
      </c>
      <c r="B10" s="789">
        <v>4046060</v>
      </c>
      <c r="C10" s="177">
        <v>20370078</v>
      </c>
      <c r="D10" s="177">
        <v>22947028</v>
      </c>
      <c r="E10" s="177">
        <v>19873085</v>
      </c>
      <c r="F10" s="177">
        <v>26111203</v>
      </c>
      <c r="G10" s="422">
        <v>15668871</v>
      </c>
    </row>
    <row r="11" spans="1:7" ht="13.5">
      <c r="A11" s="35" t="s">
        <v>63</v>
      </c>
      <c r="B11" s="789">
        <v>1905500</v>
      </c>
      <c r="C11" s="177">
        <v>9926785</v>
      </c>
      <c r="D11" s="177">
        <v>18853304</v>
      </c>
      <c r="E11" s="177">
        <v>16384847</v>
      </c>
      <c r="F11" s="177">
        <v>31668277</v>
      </c>
      <c r="G11" s="422">
        <v>19706661</v>
      </c>
    </row>
    <row r="12" spans="1:7" ht="13.5">
      <c r="A12" s="35" t="s">
        <v>64</v>
      </c>
      <c r="B12" s="789">
        <v>2187210</v>
      </c>
      <c r="C12" s="177">
        <v>14749486</v>
      </c>
      <c r="D12" s="177">
        <v>23556573</v>
      </c>
      <c r="E12" s="177">
        <v>17711213</v>
      </c>
      <c r="F12" s="177">
        <v>28593753</v>
      </c>
      <c r="G12" s="422">
        <v>18083531</v>
      </c>
    </row>
    <row r="13" spans="1:7" ht="13.5">
      <c r="A13" s="35" t="s">
        <v>65</v>
      </c>
      <c r="B13" s="789">
        <v>2403630</v>
      </c>
      <c r="C13" s="177">
        <v>21627080</v>
      </c>
      <c r="D13" s="177">
        <v>35904879</v>
      </c>
      <c r="E13" s="177">
        <v>26995825</v>
      </c>
      <c r="F13" s="177">
        <v>34530943</v>
      </c>
      <c r="G13" s="422">
        <v>11811858</v>
      </c>
    </row>
    <row r="14" spans="1:7" ht="13.5">
      <c r="A14" s="45" t="s">
        <v>840</v>
      </c>
      <c r="B14" s="806">
        <v>2045190</v>
      </c>
      <c r="C14" s="379">
        <v>32675507</v>
      </c>
      <c r="D14" s="379">
        <v>40099379</v>
      </c>
      <c r="E14" s="379">
        <v>28821901</v>
      </c>
      <c r="F14" s="379">
        <v>40399494</v>
      </c>
      <c r="G14" s="430">
        <v>7056748</v>
      </c>
    </row>
    <row r="15" spans="1:7" ht="13.5">
      <c r="A15" s="644"/>
      <c r="B15" s="807"/>
      <c r="C15" s="808"/>
      <c r="D15" s="808"/>
      <c r="E15" s="808"/>
      <c r="F15" s="808"/>
      <c r="G15" s="809"/>
    </row>
    <row r="16" spans="1:7" ht="13.5">
      <c r="A16" s="54" t="s">
        <v>66</v>
      </c>
      <c r="B16" s="789">
        <v>242420</v>
      </c>
      <c r="C16" s="177">
        <v>2897272</v>
      </c>
      <c r="D16" s="177">
        <v>1061975</v>
      </c>
      <c r="E16" s="177">
        <v>1481730</v>
      </c>
      <c r="F16" s="177">
        <v>2562394</v>
      </c>
      <c r="G16" s="422">
        <v>1746208</v>
      </c>
    </row>
    <row r="17" spans="1:7" ht="13.5">
      <c r="A17" s="54" t="s">
        <v>67</v>
      </c>
      <c r="B17" s="789">
        <v>146900</v>
      </c>
      <c r="C17" s="177">
        <v>1470081</v>
      </c>
      <c r="D17" s="177">
        <v>2569684</v>
      </c>
      <c r="E17" s="177">
        <v>2827255</v>
      </c>
      <c r="F17" s="177">
        <v>3431801</v>
      </c>
      <c r="G17" s="422">
        <v>1623726</v>
      </c>
    </row>
    <row r="18" spans="1:7" ht="13.5">
      <c r="A18" s="54" t="s">
        <v>68</v>
      </c>
      <c r="B18" s="789">
        <v>133400</v>
      </c>
      <c r="C18" s="177">
        <v>1135330</v>
      </c>
      <c r="D18" s="177">
        <v>3488057</v>
      </c>
      <c r="E18" s="177">
        <v>605846</v>
      </c>
      <c r="F18" s="177">
        <v>2299171</v>
      </c>
      <c r="G18" s="422">
        <v>1232328</v>
      </c>
    </row>
    <row r="19" spans="1:7" ht="13.5">
      <c r="A19" s="54" t="s">
        <v>69</v>
      </c>
      <c r="B19" s="789">
        <v>302080</v>
      </c>
      <c r="C19" s="177">
        <v>2709562</v>
      </c>
      <c r="D19" s="177">
        <v>1670057</v>
      </c>
      <c r="E19" s="177">
        <v>1229033</v>
      </c>
      <c r="F19" s="177">
        <v>3635186</v>
      </c>
      <c r="G19" s="422">
        <v>1741636</v>
      </c>
    </row>
    <row r="20" spans="1:7" ht="13.5">
      <c r="A20" s="54" t="s">
        <v>70</v>
      </c>
      <c r="B20" s="789">
        <v>62700</v>
      </c>
      <c r="C20" s="177">
        <v>1467285</v>
      </c>
      <c r="D20" s="177">
        <v>2980502</v>
      </c>
      <c r="E20" s="177">
        <v>3379810</v>
      </c>
      <c r="F20" s="177">
        <v>3439343</v>
      </c>
      <c r="G20" s="422">
        <v>1244042</v>
      </c>
    </row>
    <row r="21" spans="1:7" ht="13.5">
      <c r="A21" s="54" t="s">
        <v>71</v>
      </c>
      <c r="B21" s="789">
        <v>175400</v>
      </c>
      <c r="C21" s="177">
        <v>945256</v>
      </c>
      <c r="D21" s="177">
        <v>3267357</v>
      </c>
      <c r="E21" s="177">
        <v>1385273</v>
      </c>
      <c r="F21" s="177">
        <v>2431658</v>
      </c>
      <c r="G21" s="422">
        <v>772524</v>
      </c>
    </row>
    <row r="22" spans="1:7" ht="13.5">
      <c r="A22" s="54" t="s">
        <v>72</v>
      </c>
      <c r="B22" s="789">
        <v>202380</v>
      </c>
      <c r="C22" s="177">
        <v>1204188</v>
      </c>
      <c r="D22" s="177">
        <v>2450596</v>
      </c>
      <c r="E22" s="177">
        <v>1861205</v>
      </c>
      <c r="F22" s="177">
        <v>2747750</v>
      </c>
      <c r="G22" s="422">
        <v>1006545</v>
      </c>
    </row>
    <row r="23" spans="1:7" ht="13.5">
      <c r="A23" s="54" t="s">
        <v>73</v>
      </c>
      <c r="B23" s="789">
        <v>121300</v>
      </c>
      <c r="C23" s="177">
        <v>926375</v>
      </c>
      <c r="D23" s="177">
        <v>3197238</v>
      </c>
      <c r="E23" s="177">
        <v>3799019</v>
      </c>
      <c r="F23" s="177">
        <v>3209108</v>
      </c>
      <c r="G23" s="422">
        <v>1089958</v>
      </c>
    </row>
    <row r="24" spans="1:7" ht="13.5">
      <c r="A24" s="54" t="s">
        <v>74</v>
      </c>
      <c r="B24" s="789">
        <v>135300</v>
      </c>
      <c r="C24" s="177">
        <v>1744637</v>
      </c>
      <c r="D24" s="177">
        <v>3083187</v>
      </c>
      <c r="E24" s="177">
        <v>1684210</v>
      </c>
      <c r="F24" s="177">
        <v>3144211</v>
      </c>
      <c r="G24" s="422">
        <v>738082</v>
      </c>
    </row>
    <row r="25" spans="1:7" ht="13.5">
      <c r="A25" s="54" t="s">
        <v>75</v>
      </c>
      <c r="B25" s="789">
        <v>376850</v>
      </c>
      <c r="C25" s="177">
        <v>1564907</v>
      </c>
      <c r="D25" s="177">
        <v>3140497</v>
      </c>
      <c r="E25" s="177">
        <v>2557589</v>
      </c>
      <c r="F25" s="177">
        <v>3892928</v>
      </c>
      <c r="G25" s="422">
        <v>778568</v>
      </c>
    </row>
    <row r="26" spans="1:7" ht="13.5">
      <c r="A26" s="54" t="s">
        <v>76</v>
      </c>
      <c r="B26" s="789">
        <v>112600</v>
      </c>
      <c r="C26" s="177">
        <v>2643917</v>
      </c>
      <c r="D26" s="177">
        <v>4031257</v>
      </c>
      <c r="E26" s="177">
        <v>4215255</v>
      </c>
      <c r="F26" s="177">
        <v>1890427</v>
      </c>
      <c r="G26" s="422">
        <v>427812</v>
      </c>
    </row>
    <row r="27" spans="1:7" ht="13.5">
      <c r="A27" s="54" t="s">
        <v>77</v>
      </c>
      <c r="B27" s="789">
        <v>100640</v>
      </c>
      <c r="C27" s="177">
        <v>2240220</v>
      </c>
      <c r="D27" s="177">
        <v>4299444</v>
      </c>
      <c r="E27" s="177">
        <v>1957058</v>
      </c>
      <c r="F27" s="177">
        <v>1278564</v>
      </c>
      <c r="G27" s="422">
        <v>461831</v>
      </c>
    </row>
    <row r="28" spans="1:7" ht="13.5">
      <c r="A28" s="54" t="s">
        <v>78</v>
      </c>
      <c r="B28" s="789">
        <v>534080</v>
      </c>
      <c r="C28" s="177">
        <v>3575322</v>
      </c>
      <c r="D28" s="177">
        <v>1727003</v>
      </c>
      <c r="E28" s="177">
        <v>1494272</v>
      </c>
      <c r="F28" s="177">
        <v>3130796</v>
      </c>
      <c r="G28" s="422">
        <v>694806</v>
      </c>
    </row>
    <row r="29" spans="1:7" ht="13.5">
      <c r="A29" s="54" t="s">
        <v>67</v>
      </c>
      <c r="B29" s="789">
        <v>61600</v>
      </c>
      <c r="C29" s="177">
        <v>1335809</v>
      </c>
      <c r="D29" s="177">
        <v>3318129</v>
      </c>
      <c r="E29" s="177">
        <v>4543492</v>
      </c>
      <c r="F29" s="177">
        <v>3384311</v>
      </c>
      <c r="G29" s="422">
        <v>786736</v>
      </c>
    </row>
    <row r="30" spans="1:7" ht="13.5">
      <c r="A30" s="54" t="s">
        <v>68</v>
      </c>
      <c r="B30" s="789">
        <v>76400</v>
      </c>
      <c r="C30" s="177">
        <v>1403059</v>
      </c>
      <c r="D30" s="177">
        <v>3267857</v>
      </c>
      <c r="E30" s="177">
        <v>1213402</v>
      </c>
      <c r="F30" s="177">
        <v>3457925</v>
      </c>
      <c r="G30" s="422">
        <v>618106</v>
      </c>
    </row>
    <row r="31" spans="1:7" ht="13.5">
      <c r="A31" s="54" t="s">
        <v>69</v>
      </c>
      <c r="B31" s="789">
        <v>236750</v>
      </c>
      <c r="C31" s="177">
        <v>1660794</v>
      </c>
      <c r="D31" s="177">
        <v>3045195</v>
      </c>
      <c r="E31" s="177">
        <v>2114294</v>
      </c>
      <c r="F31" s="177">
        <v>4405592</v>
      </c>
      <c r="G31" s="422">
        <v>816340</v>
      </c>
    </row>
    <row r="32" spans="1:7" ht="13.5">
      <c r="A32" s="54" t="s">
        <v>70</v>
      </c>
      <c r="B32" s="789">
        <v>109800</v>
      </c>
      <c r="C32" s="177">
        <v>1781725</v>
      </c>
      <c r="D32" s="177">
        <v>3715712</v>
      </c>
      <c r="E32" s="177">
        <v>4440996</v>
      </c>
      <c r="F32" s="177">
        <v>3567687</v>
      </c>
      <c r="G32" s="422">
        <v>721676</v>
      </c>
    </row>
    <row r="33" spans="1:7" ht="13.5">
      <c r="A33" s="54" t="s">
        <v>71</v>
      </c>
      <c r="B33" s="789">
        <v>212300</v>
      </c>
      <c r="C33" s="177">
        <v>2657277</v>
      </c>
      <c r="D33" s="177">
        <v>2447392</v>
      </c>
      <c r="E33" s="177">
        <v>1254804</v>
      </c>
      <c r="F33" s="177">
        <v>3224190</v>
      </c>
      <c r="G33" s="422">
        <v>421414</v>
      </c>
    </row>
    <row r="34" spans="1:7" ht="13.5">
      <c r="A34" s="54" t="s">
        <v>72</v>
      </c>
      <c r="B34" s="789">
        <v>210760</v>
      </c>
      <c r="C34" s="177">
        <v>1940167</v>
      </c>
      <c r="D34" s="177">
        <v>2674061</v>
      </c>
      <c r="E34" s="177">
        <v>1950504</v>
      </c>
      <c r="F34" s="177">
        <v>4285666</v>
      </c>
      <c r="G34" s="422">
        <v>633209</v>
      </c>
    </row>
    <row r="35" spans="1:7" ht="13.5">
      <c r="A35" s="54" t="s">
        <v>73</v>
      </c>
      <c r="B35" s="789">
        <v>130600</v>
      </c>
      <c r="C35" s="177">
        <v>1554590</v>
      </c>
      <c r="D35" s="177">
        <v>4019703</v>
      </c>
      <c r="E35" s="177">
        <v>3599635</v>
      </c>
      <c r="F35" s="177">
        <v>3343591</v>
      </c>
      <c r="G35" s="422">
        <v>674634</v>
      </c>
    </row>
    <row r="36" spans="1:7" ht="13.5">
      <c r="A36" s="54" t="s">
        <v>74</v>
      </c>
      <c r="B36" s="789">
        <v>146400</v>
      </c>
      <c r="C36" s="177">
        <v>3365900</v>
      </c>
      <c r="D36" s="177">
        <v>2290287</v>
      </c>
      <c r="E36" s="177">
        <v>1972438</v>
      </c>
      <c r="F36" s="177">
        <v>3083404</v>
      </c>
      <c r="G36" s="422">
        <v>626907</v>
      </c>
    </row>
    <row r="37" spans="1:7" ht="13.5">
      <c r="A37" s="54" t="s">
        <v>75</v>
      </c>
      <c r="B37" s="789">
        <v>205400</v>
      </c>
      <c r="C37" s="177">
        <v>2950396</v>
      </c>
      <c r="D37" s="177">
        <v>4153281</v>
      </c>
      <c r="E37" s="177">
        <v>2171648</v>
      </c>
      <c r="F37" s="177">
        <v>4030817</v>
      </c>
      <c r="G37" s="422">
        <v>474235</v>
      </c>
    </row>
    <row r="38" spans="1:7" ht="13.5">
      <c r="A38" s="54" t="s">
        <v>203</v>
      </c>
      <c r="B38" s="789">
        <v>91850</v>
      </c>
      <c r="C38" s="177">
        <v>4540512</v>
      </c>
      <c r="D38" s="177">
        <v>4701194</v>
      </c>
      <c r="E38" s="177">
        <v>2902304</v>
      </c>
      <c r="F38" s="177">
        <v>2404472</v>
      </c>
      <c r="G38" s="422">
        <v>447772</v>
      </c>
    </row>
    <row r="39" spans="1:7" ht="13.5">
      <c r="A39" s="54" t="s">
        <v>77</v>
      </c>
      <c r="B39" s="789">
        <v>183500</v>
      </c>
      <c r="C39" s="177">
        <v>5885674</v>
      </c>
      <c r="D39" s="177">
        <v>2796005</v>
      </c>
      <c r="E39" s="177">
        <v>1225664</v>
      </c>
      <c r="F39" s="177">
        <v>2341106</v>
      </c>
      <c r="G39" s="422">
        <v>383851</v>
      </c>
    </row>
    <row r="40" spans="1:7" s="810" customFormat="1" ht="14.25" thickBot="1">
      <c r="A40" s="58" t="s">
        <v>78</v>
      </c>
      <c r="B40" s="796">
        <v>379830</v>
      </c>
      <c r="C40" s="179">
        <v>3599604</v>
      </c>
      <c r="D40" s="179">
        <v>3670563</v>
      </c>
      <c r="E40" s="179">
        <v>1432720</v>
      </c>
      <c r="F40" s="179">
        <v>2870733</v>
      </c>
      <c r="G40" s="437">
        <v>451868</v>
      </c>
    </row>
    <row r="41" spans="1:5" s="29" customFormat="1" ht="12">
      <c r="A41" s="84" t="s">
        <v>567</v>
      </c>
      <c r="E41" s="811"/>
    </row>
    <row r="42" spans="1:5" s="29" customFormat="1" ht="12">
      <c r="A42" s="84" t="s">
        <v>183</v>
      </c>
      <c r="E42" s="812"/>
    </row>
    <row r="43" spans="1:5" s="29" customFormat="1" ht="12">
      <c r="A43" s="84" t="s">
        <v>183</v>
      </c>
      <c r="E43" s="812"/>
    </row>
    <row r="44" spans="1:7" ht="14.25">
      <c r="A44" s="1482" t="s">
        <v>559</v>
      </c>
      <c r="B44" s="1482"/>
      <c r="C44" s="1482"/>
      <c r="D44" s="1482"/>
      <c r="E44" s="1482"/>
      <c r="F44" s="1482"/>
      <c r="G44" s="1482"/>
    </row>
    <row r="45" spans="1:7" ht="13.5">
      <c r="A45" s="1532" t="s">
        <v>568</v>
      </c>
      <c r="B45" s="1532"/>
      <c r="C45" s="1532"/>
      <c r="D45" s="1532"/>
      <c r="E45" s="1532"/>
      <c r="F45" s="1532"/>
      <c r="G45" s="1532"/>
    </row>
    <row r="46" spans="1:7" ht="14.25">
      <c r="A46" s="3"/>
      <c r="B46" s="3"/>
      <c r="C46" s="3"/>
      <c r="D46" s="3"/>
      <c r="E46" s="3"/>
      <c r="F46" s="3"/>
      <c r="G46" s="3"/>
    </row>
    <row r="47" spans="1:7" ht="14.25">
      <c r="A47" s="3"/>
      <c r="B47" s="3"/>
      <c r="C47" s="3"/>
      <c r="D47" s="3"/>
      <c r="E47" s="3"/>
      <c r="F47" s="3"/>
      <c r="G47" s="3"/>
    </row>
    <row r="48" ht="14.25" thickBot="1">
      <c r="A48" s="2" t="s">
        <v>45</v>
      </c>
    </row>
    <row r="49" spans="1:7" ht="13.5">
      <c r="A49" s="5"/>
      <c r="B49" s="1533" t="s">
        <v>561</v>
      </c>
      <c r="C49" s="1535" t="s">
        <v>562</v>
      </c>
      <c r="D49" s="1535" t="s">
        <v>563</v>
      </c>
      <c r="E49" s="1535" t="s">
        <v>564</v>
      </c>
      <c r="F49" s="1535" t="s">
        <v>565</v>
      </c>
      <c r="G49" s="1537" t="s">
        <v>566</v>
      </c>
    </row>
    <row r="50" spans="1:7" ht="14.25" thickBot="1">
      <c r="A50" s="335"/>
      <c r="B50" s="1534"/>
      <c r="C50" s="1539"/>
      <c r="D50" s="1539"/>
      <c r="E50" s="1539"/>
      <c r="F50" s="1539"/>
      <c r="G50" s="1538"/>
    </row>
    <row r="51" spans="1:7" ht="14.25" thickTop="1">
      <c r="A51" s="528"/>
      <c r="B51" s="360" t="s">
        <v>569</v>
      </c>
      <c r="C51" s="22" t="s">
        <v>569</v>
      </c>
      <c r="D51" s="22" t="s">
        <v>569</v>
      </c>
      <c r="E51" s="22" t="s">
        <v>569</v>
      </c>
      <c r="F51" s="22" t="s">
        <v>569</v>
      </c>
      <c r="G51" s="412" t="s">
        <v>569</v>
      </c>
    </row>
    <row r="52" spans="1:7" ht="13.5">
      <c r="A52" s="624"/>
      <c r="B52" s="803"/>
      <c r="C52" s="804"/>
      <c r="D52" s="804"/>
      <c r="E52" s="804"/>
      <c r="F52" s="804"/>
      <c r="G52" s="805"/>
    </row>
    <row r="53" spans="1:7" ht="13.5">
      <c r="A53" s="35" t="s">
        <v>62</v>
      </c>
      <c r="B53" s="789">
        <v>451</v>
      </c>
      <c r="C53" s="177">
        <v>2217</v>
      </c>
      <c r="D53" s="177">
        <v>3408</v>
      </c>
      <c r="E53" s="177">
        <v>2418</v>
      </c>
      <c r="F53" s="177">
        <v>4957</v>
      </c>
      <c r="G53" s="422">
        <v>2367</v>
      </c>
    </row>
    <row r="54" spans="1:7" ht="13.5">
      <c r="A54" s="35" t="s">
        <v>63</v>
      </c>
      <c r="B54" s="789">
        <v>285</v>
      </c>
      <c r="C54" s="177">
        <v>1578</v>
      </c>
      <c r="D54" s="177">
        <v>3147</v>
      </c>
      <c r="E54" s="177">
        <v>2530</v>
      </c>
      <c r="F54" s="177">
        <v>4746</v>
      </c>
      <c r="G54" s="422">
        <v>2359</v>
      </c>
    </row>
    <row r="55" spans="1:7" ht="13.5">
      <c r="A55" s="35" t="s">
        <v>64</v>
      </c>
      <c r="B55" s="789">
        <v>305</v>
      </c>
      <c r="C55" s="177">
        <v>1890</v>
      </c>
      <c r="D55" s="177">
        <v>3151</v>
      </c>
      <c r="E55" s="177">
        <v>2225</v>
      </c>
      <c r="F55" s="177">
        <v>4259</v>
      </c>
      <c r="G55" s="422">
        <v>2294</v>
      </c>
    </row>
    <row r="56" spans="1:7" ht="13.5">
      <c r="A56" s="35" t="s">
        <v>65</v>
      </c>
      <c r="B56" s="789">
        <v>242</v>
      </c>
      <c r="C56" s="177">
        <v>2115</v>
      </c>
      <c r="D56" s="177">
        <v>3659</v>
      </c>
      <c r="E56" s="177">
        <v>2799</v>
      </c>
      <c r="F56" s="177">
        <v>4711</v>
      </c>
      <c r="G56" s="422">
        <v>1793</v>
      </c>
    </row>
    <row r="57" spans="1:7" ht="13.5">
      <c r="A57" s="45" t="s">
        <v>840</v>
      </c>
      <c r="B57" s="806">
        <v>238</v>
      </c>
      <c r="C57" s="379">
        <v>2634</v>
      </c>
      <c r="D57" s="379">
        <v>4146</v>
      </c>
      <c r="E57" s="379">
        <v>2822</v>
      </c>
      <c r="F57" s="379">
        <v>5095</v>
      </c>
      <c r="G57" s="430">
        <v>1419</v>
      </c>
    </row>
    <row r="58" spans="1:7" ht="13.5">
      <c r="A58" s="13"/>
      <c r="B58" s="814"/>
      <c r="C58" s="815"/>
      <c r="D58" s="815"/>
      <c r="E58" s="815"/>
      <c r="F58" s="815"/>
      <c r="G58" s="816"/>
    </row>
    <row r="59" spans="1:7" ht="13.5">
      <c r="A59" s="54" t="s">
        <v>66</v>
      </c>
      <c r="B59" s="789">
        <v>29</v>
      </c>
      <c r="C59" s="177">
        <v>264</v>
      </c>
      <c r="D59" s="177">
        <v>210</v>
      </c>
      <c r="E59" s="177">
        <v>202</v>
      </c>
      <c r="F59" s="177">
        <v>409</v>
      </c>
      <c r="G59" s="420">
        <v>212</v>
      </c>
    </row>
    <row r="60" spans="1:7" ht="13.5">
      <c r="A60" s="54" t="s">
        <v>67</v>
      </c>
      <c r="B60" s="789">
        <v>15</v>
      </c>
      <c r="C60" s="177">
        <v>124</v>
      </c>
      <c r="D60" s="177">
        <v>269</v>
      </c>
      <c r="E60" s="177">
        <v>212</v>
      </c>
      <c r="F60" s="177">
        <v>375</v>
      </c>
      <c r="G60" s="420">
        <v>196</v>
      </c>
    </row>
    <row r="61" spans="1:7" ht="13.5">
      <c r="A61" s="54" t="s">
        <v>68</v>
      </c>
      <c r="B61" s="789">
        <v>20</v>
      </c>
      <c r="C61" s="177">
        <v>105</v>
      </c>
      <c r="D61" s="177">
        <v>288</v>
      </c>
      <c r="E61" s="177">
        <v>147</v>
      </c>
      <c r="F61" s="177">
        <v>363</v>
      </c>
      <c r="G61" s="420">
        <v>165</v>
      </c>
    </row>
    <row r="62" spans="1:7" ht="13.5">
      <c r="A62" s="54" t="s">
        <v>69</v>
      </c>
      <c r="B62" s="789">
        <v>29</v>
      </c>
      <c r="C62" s="177">
        <v>250</v>
      </c>
      <c r="D62" s="177">
        <v>215</v>
      </c>
      <c r="E62" s="177">
        <v>157</v>
      </c>
      <c r="F62" s="177">
        <v>444</v>
      </c>
      <c r="G62" s="420">
        <v>204</v>
      </c>
    </row>
    <row r="63" spans="1:7" ht="13.5">
      <c r="A63" s="54" t="s">
        <v>70</v>
      </c>
      <c r="B63" s="789">
        <v>13</v>
      </c>
      <c r="C63" s="177">
        <v>115</v>
      </c>
      <c r="D63" s="177">
        <v>289</v>
      </c>
      <c r="E63" s="177">
        <v>251</v>
      </c>
      <c r="F63" s="177">
        <v>406</v>
      </c>
      <c r="G63" s="420">
        <v>169</v>
      </c>
    </row>
    <row r="64" spans="1:7" ht="13.5">
      <c r="A64" s="54" t="s">
        <v>71</v>
      </c>
      <c r="B64" s="789">
        <v>20</v>
      </c>
      <c r="C64" s="177">
        <v>113</v>
      </c>
      <c r="D64" s="177">
        <v>323</v>
      </c>
      <c r="E64" s="177">
        <v>174</v>
      </c>
      <c r="F64" s="177">
        <v>396</v>
      </c>
      <c r="G64" s="420">
        <v>117</v>
      </c>
    </row>
    <row r="65" spans="1:7" ht="13.5">
      <c r="A65" s="54" t="s">
        <v>72</v>
      </c>
      <c r="B65" s="789">
        <v>25</v>
      </c>
      <c r="C65" s="177">
        <v>174</v>
      </c>
      <c r="D65" s="177">
        <v>285</v>
      </c>
      <c r="E65" s="177">
        <v>240</v>
      </c>
      <c r="F65" s="177">
        <v>419</v>
      </c>
      <c r="G65" s="420">
        <v>162</v>
      </c>
    </row>
    <row r="66" spans="1:7" ht="13.5">
      <c r="A66" s="54" t="s">
        <v>73</v>
      </c>
      <c r="B66" s="789">
        <v>13</v>
      </c>
      <c r="C66" s="177">
        <v>117</v>
      </c>
      <c r="D66" s="177">
        <v>327</v>
      </c>
      <c r="E66" s="177">
        <v>283</v>
      </c>
      <c r="F66" s="177">
        <v>410</v>
      </c>
      <c r="G66" s="420">
        <v>171</v>
      </c>
    </row>
    <row r="67" spans="1:7" ht="13.5">
      <c r="A67" s="54" t="s">
        <v>74</v>
      </c>
      <c r="B67" s="789">
        <v>13</v>
      </c>
      <c r="C67" s="177">
        <v>177</v>
      </c>
      <c r="D67" s="177">
        <v>277</v>
      </c>
      <c r="E67" s="177">
        <v>206</v>
      </c>
      <c r="F67" s="177">
        <v>433</v>
      </c>
      <c r="G67" s="420">
        <v>139</v>
      </c>
    </row>
    <row r="68" spans="1:7" ht="13.5">
      <c r="A68" s="54" t="s">
        <v>75</v>
      </c>
      <c r="B68" s="789">
        <v>29</v>
      </c>
      <c r="C68" s="177">
        <v>160</v>
      </c>
      <c r="D68" s="177">
        <v>358</v>
      </c>
      <c r="E68" s="177">
        <v>310</v>
      </c>
      <c r="F68" s="177">
        <v>498</v>
      </c>
      <c r="G68" s="420">
        <v>144</v>
      </c>
    </row>
    <row r="69" spans="1:7" ht="13.5">
      <c r="A69" s="54" t="s">
        <v>76</v>
      </c>
      <c r="B69" s="789">
        <v>17</v>
      </c>
      <c r="C69" s="177">
        <v>242</v>
      </c>
      <c r="D69" s="177">
        <v>374</v>
      </c>
      <c r="E69" s="177">
        <v>314</v>
      </c>
      <c r="F69" s="177">
        <v>284</v>
      </c>
      <c r="G69" s="420">
        <v>101</v>
      </c>
    </row>
    <row r="70" spans="1:7" ht="13.5">
      <c r="A70" s="54" t="s">
        <v>77</v>
      </c>
      <c r="B70" s="789">
        <v>14</v>
      </c>
      <c r="C70" s="177">
        <v>234</v>
      </c>
      <c r="D70" s="177">
        <v>367</v>
      </c>
      <c r="E70" s="177">
        <v>266</v>
      </c>
      <c r="F70" s="177">
        <v>211</v>
      </c>
      <c r="G70" s="420">
        <v>88</v>
      </c>
    </row>
    <row r="71" spans="1:7" ht="13.5">
      <c r="A71" s="54" t="s">
        <v>78</v>
      </c>
      <c r="B71" s="789">
        <v>34</v>
      </c>
      <c r="C71" s="177">
        <v>304</v>
      </c>
      <c r="D71" s="177">
        <v>287</v>
      </c>
      <c r="E71" s="177">
        <v>239</v>
      </c>
      <c r="F71" s="177">
        <v>472</v>
      </c>
      <c r="G71" s="420">
        <v>137</v>
      </c>
    </row>
    <row r="72" spans="1:7" ht="13.5">
      <c r="A72" s="54" t="s">
        <v>67</v>
      </c>
      <c r="B72" s="789">
        <v>9</v>
      </c>
      <c r="C72" s="177">
        <v>140</v>
      </c>
      <c r="D72" s="177">
        <v>333</v>
      </c>
      <c r="E72" s="177">
        <v>285</v>
      </c>
      <c r="F72" s="177">
        <v>435</v>
      </c>
      <c r="G72" s="420">
        <v>133</v>
      </c>
    </row>
    <row r="73" spans="1:7" ht="13.5">
      <c r="A73" s="54" t="s">
        <v>68</v>
      </c>
      <c r="B73" s="789">
        <v>12</v>
      </c>
      <c r="C73" s="177">
        <v>131</v>
      </c>
      <c r="D73" s="177">
        <v>339</v>
      </c>
      <c r="E73" s="177">
        <v>181</v>
      </c>
      <c r="F73" s="177">
        <v>448</v>
      </c>
      <c r="G73" s="420">
        <v>146</v>
      </c>
    </row>
    <row r="74" spans="1:7" ht="13.5">
      <c r="A74" s="54" t="s">
        <v>69</v>
      </c>
      <c r="B74" s="789">
        <v>24</v>
      </c>
      <c r="C74" s="177">
        <v>190</v>
      </c>
      <c r="D74" s="177">
        <v>324</v>
      </c>
      <c r="E74" s="177">
        <v>235</v>
      </c>
      <c r="F74" s="177">
        <v>540</v>
      </c>
      <c r="G74" s="420">
        <v>151</v>
      </c>
    </row>
    <row r="75" spans="1:7" ht="13.5">
      <c r="A75" s="54" t="s">
        <v>70</v>
      </c>
      <c r="B75" s="789">
        <v>14</v>
      </c>
      <c r="C75" s="177">
        <v>133</v>
      </c>
      <c r="D75" s="177">
        <v>338</v>
      </c>
      <c r="E75" s="177">
        <v>315</v>
      </c>
      <c r="F75" s="177">
        <v>435</v>
      </c>
      <c r="G75" s="420">
        <v>115</v>
      </c>
    </row>
    <row r="76" spans="1:7" ht="13.5">
      <c r="A76" s="54" t="s">
        <v>71</v>
      </c>
      <c r="B76" s="789">
        <v>21</v>
      </c>
      <c r="C76" s="177">
        <v>223</v>
      </c>
      <c r="D76" s="177">
        <v>266</v>
      </c>
      <c r="E76" s="177">
        <v>163</v>
      </c>
      <c r="F76" s="177">
        <v>397</v>
      </c>
      <c r="G76" s="420">
        <v>102</v>
      </c>
    </row>
    <row r="77" spans="1:7" ht="13.5">
      <c r="A77" s="54" t="s">
        <v>72</v>
      </c>
      <c r="B77" s="789">
        <v>28</v>
      </c>
      <c r="C77" s="177">
        <v>180</v>
      </c>
      <c r="D77" s="177">
        <v>338</v>
      </c>
      <c r="E77" s="177">
        <v>271</v>
      </c>
      <c r="F77" s="177">
        <v>501</v>
      </c>
      <c r="G77" s="420">
        <v>136</v>
      </c>
    </row>
    <row r="78" spans="1:7" ht="13.5">
      <c r="A78" s="54" t="s">
        <v>73</v>
      </c>
      <c r="B78" s="789">
        <v>18</v>
      </c>
      <c r="C78" s="177">
        <v>157</v>
      </c>
      <c r="D78" s="177">
        <v>417</v>
      </c>
      <c r="E78" s="177">
        <v>258</v>
      </c>
      <c r="F78" s="177">
        <v>426</v>
      </c>
      <c r="G78" s="420">
        <v>110</v>
      </c>
    </row>
    <row r="79" spans="1:7" ht="13.5">
      <c r="A79" s="54" t="s">
        <v>74</v>
      </c>
      <c r="B79" s="789">
        <v>22</v>
      </c>
      <c r="C79" s="177">
        <v>267</v>
      </c>
      <c r="D79" s="177">
        <v>249</v>
      </c>
      <c r="E79" s="177">
        <v>203</v>
      </c>
      <c r="F79" s="177">
        <v>403</v>
      </c>
      <c r="G79" s="420">
        <v>121</v>
      </c>
    </row>
    <row r="80" spans="1:7" ht="13.5">
      <c r="A80" s="54" t="s">
        <v>75</v>
      </c>
      <c r="B80" s="789">
        <v>22</v>
      </c>
      <c r="C80" s="177">
        <v>219</v>
      </c>
      <c r="D80" s="177">
        <v>433</v>
      </c>
      <c r="E80" s="177">
        <v>256</v>
      </c>
      <c r="F80" s="177">
        <v>481</v>
      </c>
      <c r="G80" s="420">
        <v>105</v>
      </c>
    </row>
    <row r="81" spans="1:7" ht="13.5">
      <c r="A81" s="54" t="s">
        <v>203</v>
      </c>
      <c r="B81" s="789">
        <v>13</v>
      </c>
      <c r="C81" s="177">
        <v>287</v>
      </c>
      <c r="D81" s="177">
        <v>397</v>
      </c>
      <c r="E81" s="177">
        <v>273</v>
      </c>
      <c r="F81" s="177">
        <v>350</v>
      </c>
      <c r="G81" s="420">
        <v>95</v>
      </c>
    </row>
    <row r="82" spans="1:7" ht="13.5">
      <c r="A82" s="54" t="s">
        <v>77</v>
      </c>
      <c r="B82" s="789">
        <v>20</v>
      </c>
      <c r="C82" s="177">
        <v>432</v>
      </c>
      <c r="D82" s="177">
        <v>263</v>
      </c>
      <c r="E82" s="177">
        <v>171</v>
      </c>
      <c r="F82" s="177">
        <v>308</v>
      </c>
      <c r="G82" s="420">
        <v>93</v>
      </c>
    </row>
    <row r="83" spans="1:7" ht="14.25" thickBot="1">
      <c r="A83" s="58" t="s">
        <v>78</v>
      </c>
      <c r="B83" s="796">
        <v>35</v>
      </c>
      <c r="C83" s="179">
        <v>275</v>
      </c>
      <c r="D83" s="179">
        <v>449</v>
      </c>
      <c r="E83" s="179">
        <v>211</v>
      </c>
      <c r="F83" s="179">
        <v>371</v>
      </c>
      <c r="G83" s="435">
        <v>112</v>
      </c>
    </row>
    <row r="84" spans="1:5" s="29" customFormat="1" ht="12">
      <c r="A84" s="84" t="s">
        <v>570</v>
      </c>
      <c r="E84" s="817"/>
    </row>
    <row r="85" spans="1:5" s="29" customFormat="1" ht="12">
      <c r="A85" s="84"/>
      <c r="E85" s="817"/>
    </row>
    <row r="86" spans="1:5" s="29" customFormat="1" ht="12">
      <c r="A86" s="84"/>
      <c r="E86" s="817"/>
    </row>
    <row r="87" spans="1:5" s="29" customFormat="1" ht="12">
      <c r="A87" s="84"/>
      <c r="E87" s="817"/>
    </row>
    <row r="88" spans="1:5" s="29" customFormat="1" ht="12">
      <c r="A88" s="84"/>
      <c r="E88" s="817"/>
    </row>
    <row r="89" spans="1:5" s="29" customFormat="1" ht="12">
      <c r="A89" s="84"/>
      <c r="E89" s="817"/>
    </row>
  </sheetData>
  <sheetProtection/>
  <mergeCells count="16">
    <mergeCell ref="A44:G44"/>
    <mergeCell ref="A45:G45"/>
    <mergeCell ref="B49:B50"/>
    <mergeCell ref="C49:C50"/>
    <mergeCell ref="D49:D50"/>
    <mergeCell ref="E49:E50"/>
    <mergeCell ref="F49:F50"/>
    <mergeCell ref="G49:G50"/>
    <mergeCell ref="A1:G1"/>
    <mergeCell ref="A2:G2"/>
    <mergeCell ref="B6:B7"/>
    <mergeCell ref="C6:C7"/>
    <mergeCell ref="D6:D7"/>
    <mergeCell ref="E6:E7"/>
    <mergeCell ref="F6:F7"/>
    <mergeCell ref="G6:G7"/>
  </mergeCells>
  <printOptions horizontalCentered="1"/>
  <pageMargins left="0.1968503937007874" right="0.1968503937007874" top="0.3937007874015748" bottom="0.3937007874015748" header="0.5118110236220472" footer="0.31496062992125984"/>
  <pageSetup fitToHeight="2" horizontalDpi="600" verticalDpi="600" orientation="landscape" paperSize="9" scale="82" r:id="rId1"/>
  <rowBreaks count="1" manualBreakCount="1">
    <brk id="43" max="6" man="1"/>
  </rowBreaks>
</worksheet>
</file>

<file path=xl/worksheets/sheet46.xml><?xml version="1.0" encoding="utf-8"?>
<worksheet xmlns="http://schemas.openxmlformats.org/spreadsheetml/2006/main" xmlns:r="http://schemas.openxmlformats.org/officeDocument/2006/relationships">
  <dimension ref="A1:I89"/>
  <sheetViews>
    <sheetView view="pageBreakPreview" zoomScaleNormal="85" zoomScaleSheetLayoutView="100" zoomScalePageLayoutView="0" workbookViewId="0" topLeftCell="A1">
      <selection activeCell="A1" sqref="A1:I1"/>
    </sheetView>
  </sheetViews>
  <sheetFormatPr defaultColWidth="17.75390625" defaultRowHeight="13.5"/>
  <cols>
    <col min="1" max="4" width="17.75390625" style="2" customWidth="1"/>
    <col min="5" max="5" width="17.75390625" style="801" customWidth="1"/>
    <col min="6" max="8" width="17.75390625" style="2" customWidth="1"/>
    <col min="9" max="16384" width="17.75390625" style="2" customWidth="1"/>
  </cols>
  <sheetData>
    <row r="1" spans="1:9" ht="14.25">
      <c r="A1" s="1482" t="s">
        <v>571</v>
      </c>
      <c r="B1" s="1482"/>
      <c r="C1" s="1482"/>
      <c r="D1" s="1482"/>
      <c r="E1" s="1482"/>
      <c r="F1" s="1482"/>
      <c r="G1" s="1482"/>
      <c r="H1" s="1482"/>
      <c r="I1" s="1482"/>
    </row>
    <row r="2" spans="1:9" ht="13.5">
      <c r="A2" s="1532" t="s">
        <v>572</v>
      </c>
      <c r="B2" s="1532"/>
      <c r="C2" s="1532"/>
      <c r="D2" s="1532"/>
      <c r="E2" s="1532"/>
      <c r="F2" s="1532"/>
      <c r="G2" s="1532"/>
      <c r="H2" s="1532"/>
      <c r="I2" s="1532"/>
    </row>
    <row r="3" spans="1:9" ht="14.25">
      <c r="A3" s="3"/>
      <c r="B3" s="3"/>
      <c r="C3" s="3"/>
      <c r="D3" s="3"/>
      <c r="E3" s="3"/>
      <c r="F3" s="3"/>
      <c r="G3" s="3"/>
      <c r="H3" s="3"/>
      <c r="I3" s="3"/>
    </row>
    <row r="4" spans="1:9" ht="14.25">
      <c r="A4" s="3"/>
      <c r="B4" s="3"/>
      <c r="C4" s="3"/>
      <c r="D4" s="3"/>
      <c r="E4" s="3"/>
      <c r="F4" s="3"/>
      <c r="G4" s="3"/>
      <c r="H4" s="3"/>
      <c r="I4" s="3"/>
    </row>
    <row r="5" spans="1:5" ht="14.25" thickBot="1">
      <c r="A5" s="2" t="s">
        <v>166</v>
      </c>
      <c r="E5" s="2"/>
    </row>
    <row r="6" spans="1:9" ht="13.5" customHeight="1">
      <c r="A6" s="5"/>
      <c r="B6" s="1533" t="s">
        <v>573</v>
      </c>
      <c r="C6" s="1540" t="s">
        <v>574</v>
      </c>
      <c r="D6" s="1540" t="s">
        <v>575</v>
      </c>
      <c r="E6" s="1540" t="s">
        <v>576</v>
      </c>
      <c r="F6" s="1540" t="s">
        <v>577</v>
      </c>
      <c r="G6" s="1540" t="s">
        <v>578</v>
      </c>
      <c r="H6" s="1540" t="s">
        <v>579</v>
      </c>
      <c r="I6" s="1537" t="s">
        <v>580</v>
      </c>
    </row>
    <row r="7" spans="1:9" ht="13.5" customHeight="1" thickBot="1">
      <c r="A7" s="335"/>
      <c r="B7" s="1534"/>
      <c r="C7" s="1536"/>
      <c r="D7" s="1536"/>
      <c r="E7" s="1536"/>
      <c r="F7" s="1536"/>
      <c r="G7" s="1536"/>
      <c r="H7" s="1536"/>
      <c r="I7" s="1538"/>
    </row>
    <row r="8" spans="1:9" ht="14.25" thickTop="1">
      <c r="A8" s="528"/>
      <c r="B8" s="802" t="s">
        <v>97</v>
      </c>
      <c r="C8" s="626" t="s">
        <v>97</v>
      </c>
      <c r="D8" s="626" t="s">
        <v>97</v>
      </c>
      <c r="E8" s="626" t="s">
        <v>97</v>
      </c>
      <c r="F8" s="626" t="s">
        <v>97</v>
      </c>
      <c r="G8" s="626" t="s">
        <v>97</v>
      </c>
      <c r="H8" s="626" t="s">
        <v>97</v>
      </c>
      <c r="I8" s="412" t="s">
        <v>97</v>
      </c>
    </row>
    <row r="9" spans="1:9" ht="13.5">
      <c r="A9" s="624"/>
      <c r="B9" s="803"/>
      <c r="C9" s="804"/>
      <c r="D9" s="804"/>
      <c r="E9" s="804"/>
      <c r="F9" s="804"/>
      <c r="G9" s="804"/>
      <c r="H9" s="804"/>
      <c r="I9" s="805"/>
    </row>
    <row r="10" spans="1:9" ht="13.5">
      <c r="A10" s="35" t="s">
        <v>62</v>
      </c>
      <c r="B10" s="789">
        <v>732381</v>
      </c>
      <c r="C10" s="177">
        <v>1725194</v>
      </c>
      <c r="D10" s="177">
        <v>3494309</v>
      </c>
      <c r="E10" s="177">
        <v>17568477</v>
      </c>
      <c r="F10" s="177">
        <v>19248446</v>
      </c>
      <c r="G10" s="177">
        <v>54548518</v>
      </c>
      <c r="H10" s="177">
        <v>10849000</v>
      </c>
      <c r="I10" s="422">
        <v>850000</v>
      </c>
    </row>
    <row r="11" spans="1:9" ht="13.5">
      <c r="A11" s="35" t="s">
        <v>63</v>
      </c>
      <c r="B11" s="789">
        <v>678209</v>
      </c>
      <c r="C11" s="177">
        <v>1627990</v>
      </c>
      <c r="D11" s="177">
        <v>3025844</v>
      </c>
      <c r="E11" s="177">
        <v>16266043</v>
      </c>
      <c r="F11" s="177">
        <v>19902056</v>
      </c>
      <c r="G11" s="177">
        <v>48715032</v>
      </c>
      <c r="H11" s="177">
        <v>6241200</v>
      </c>
      <c r="I11" s="422">
        <v>1989000</v>
      </c>
    </row>
    <row r="12" spans="1:9" ht="13.5">
      <c r="A12" s="35" t="s">
        <v>64</v>
      </c>
      <c r="B12" s="789">
        <v>735324</v>
      </c>
      <c r="C12" s="177">
        <v>1529288</v>
      </c>
      <c r="D12" s="177">
        <v>2566185</v>
      </c>
      <c r="E12" s="177">
        <v>13110658</v>
      </c>
      <c r="F12" s="177">
        <v>18851220</v>
      </c>
      <c r="G12" s="177">
        <v>58146091</v>
      </c>
      <c r="H12" s="177">
        <v>7396000</v>
      </c>
      <c r="I12" s="422">
        <v>2547000</v>
      </c>
    </row>
    <row r="13" spans="1:9" ht="13.5">
      <c r="A13" s="35" t="s">
        <v>65</v>
      </c>
      <c r="B13" s="789">
        <v>706372</v>
      </c>
      <c r="C13" s="177">
        <v>1299562</v>
      </c>
      <c r="D13" s="177">
        <v>2755900</v>
      </c>
      <c r="E13" s="177">
        <v>13606569</v>
      </c>
      <c r="F13" s="177">
        <v>23708312</v>
      </c>
      <c r="G13" s="177">
        <v>79247500</v>
      </c>
      <c r="H13" s="177">
        <v>8830000</v>
      </c>
      <c r="I13" s="422">
        <v>3120000</v>
      </c>
    </row>
    <row r="14" spans="1:9" ht="13.5">
      <c r="A14" s="45" t="s">
        <v>840</v>
      </c>
      <c r="B14" s="806">
        <v>684108</v>
      </c>
      <c r="C14" s="379">
        <v>1278288</v>
      </c>
      <c r="D14" s="379">
        <v>2667799</v>
      </c>
      <c r="E14" s="379">
        <v>14990547</v>
      </c>
      <c r="F14" s="379">
        <v>26625257</v>
      </c>
      <c r="G14" s="379">
        <v>92667220</v>
      </c>
      <c r="H14" s="379">
        <v>9005000</v>
      </c>
      <c r="I14" s="430">
        <v>3180000</v>
      </c>
    </row>
    <row r="15" spans="1:9" ht="13.5">
      <c r="A15" s="644"/>
      <c r="B15" s="807"/>
      <c r="C15" s="808"/>
      <c r="D15" s="808"/>
      <c r="E15" s="808"/>
      <c r="F15" s="808"/>
      <c r="G15" s="808"/>
      <c r="H15" s="808"/>
      <c r="I15" s="809"/>
    </row>
    <row r="16" spans="1:9" ht="13.5">
      <c r="A16" s="54" t="s">
        <v>66</v>
      </c>
      <c r="B16" s="789">
        <v>86086</v>
      </c>
      <c r="C16" s="177">
        <v>128210</v>
      </c>
      <c r="D16" s="177">
        <v>243443</v>
      </c>
      <c r="E16" s="177">
        <v>984460</v>
      </c>
      <c r="F16" s="177">
        <v>1918600</v>
      </c>
      <c r="G16" s="177">
        <v>5637200</v>
      </c>
      <c r="H16" s="177">
        <v>864000</v>
      </c>
      <c r="I16" s="422">
        <v>130000</v>
      </c>
    </row>
    <row r="17" spans="1:9" ht="13.5">
      <c r="A17" s="54" t="s">
        <v>67</v>
      </c>
      <c r="B17" s="789">
        <v>50621</v>
      </c>
      <c r="C17" s="177">
        <v>103603</v>
      </c>
      <c r="D17" s="177">
        <v>223303</v>
      </c>
      <c r="E17" s="177">
        <v>991420</v>
      </c>
      <c r="F17" s="177">
        <v>1894800</v>
      </c>
      <c r="G17" s="177">
        <v>7265700</v>
      </c>
      <c r="H17" s="177">
        <v>1020000</v>
      </c>
      <c r="I17" s="422">
        <v>520000</v>
      </c>
    </row>
    <row r="18" spans="1:9" ht="13.5">
      <c r="A18" s="54" t="s">
        <v>68</v>
      </c>
      <c r="B18" s="789">
        <v>52230</v>
      </c>
      <c r="C18" s="177">
        <v>99954</v>
      </c>
      <c r="D18" s="177">
        <v>212298</v>
      </c>
      <c r="E18" s="177">
        <v>973050</v>
      </c>
      <c r="F18" s="177">
        <v>1673500</v>
      </c>
      <c r="G18" s="177">
        <v>4485100</v>
      </c>
      <c r="H18" s="177">
        <v>748000</v>
      </c>
      <c r="I18" s="422">
        <v>650000</v>
      </c>
    </row>
    <row r="19" spans="1:9" ht="13.5">
      <c r="A19" s="54" t="s">
        <v>69</v>
      </c>
      <c r="B19" s="789">
        <v>70220</v>
      </c>
      <c r="C19" s="177">
        <v>108085</v>
      </c>
      <c r="D19" s="177">
        <v>242552</v>
      </c>
      <c r="E19" s="177">
        <v>1078197</v>
      </c>
      <c r="F19" s="177">
        <v>1828000</v>
      </c>
      <c r="G19" s="177">
        <v>6928500</v>
      </c>
      <c r="H19" s="177">
        <v>832000</v>
      </c>
      <c r="I19" s="422">
        <v>200000</v>
      </c>
    </row>
    <row r="20" spans="1:9" ht="13.5">
      <c r="A20" s="54" t="s">
        <v>70</v>
      </c>
      <c r="B20" s="789">
        <v>50319</v>
      </c>
      <c r="C20" s="177">
        <v>106865</v>
      </c>
      <c r="D20" s="177">
        <v>242135</v>
      </c>
      <c r="E20" s="177">
        <v>1135063</v>
      </c>
      <c r="F20" s="177">
        <v>1651200</v>
      </c>
      <c r="G20" s="177">
        <v>7722100</v>
      </c>
      <c r="H20" s="177">
        <v>1516000</v>
      </c>
      <c r="I20" s="422">
        <v>150000</v>
      </c>
    </row>
    <row r="21" spans="1:9" ht="13.5">
      <c r="A21" s="54" t="s">
        <v>71</v>
      </c>
      <c r="B21" s="789">
        <v>51646</v>
      </c>
      <c r="C21" s="177">
        <v>105515</v>
      </c>
      <c r="D21" s="177">
        <v>200211</v>
      </c>
      <c r="E21" s="177">
        <v>1044696</v>
      </c>
      <c r="F21" s="177">
        <v>1698100</v>
      </c>
      <c r="G21" s="177">
        <v>5575300</v>
      </c>
      <c r="H21" s="177">
        <v>302000</v>
      </c>
      <c r="I21" s="422">
        <v>0</v>
      </c>
    </row>
    <row r="22" spans="1:9" ht="13.5">
      <c r="A22" s="54" t="s">
        <v>72</v>
      </c>
      <c r="B22" s="789">
        <v>72077</v>
      </c>
      <c r="C22" s="177">
        <v>119828</v>
      </c>
      <c r="D22" s="177">
        <v>247218</v>
      </c>
      <c r="E22" s="177">
        <v>1152841</v>
      </c>
      <c r="F22" s="177">
        <v>1872200</v>
      </c>
      <c r="G22" s="177">
        <v>5690500</v>
      </c>
      <c r="H22" s="177">
        <v>318000</v>
      </c>
      <c r="I22" s="422">
        <v>0</v>
      </c>
    </row>
    <row r="23" spans="1:9" ht="13.5">
      <c r="A23" s="54" t="s">
        <v>73</v>
      </c>
      <c r="B23" s="789">
        <v>52416</v>
      </c>
      <c r="C23" s="177">
        <v>111688</v>
      </c>
      <c r="D23" s="177">
        <v>223469</v>
      </c>
      <c r="E23" s="177">
        <v>1147625</v>
      </c>
      <c r="F23" s="177">
        <v>2170700</v>
      </c>
      <c r="G23" s="177">
        <v>7609100</v>
      </c>
      <c r="H23" s="177">
        <v>898000</v>
      </c>
      <c r="I23" s="422">
        <v>130000</v>
      </c>
    </row>
    <row r="24" spans="1:9" ht="13.5">
      <c r="A24" s="54" t="s">
        <v>74</v>
      </c>
      <c r="B24" s="789">
        <v>51977</v>
      </c>
      <c r="C24" s="177">
        <v>93202</v>
      </c>
      <c r="D24" s="177">
        <v>216082</v>
      </c>
      <c r="E24" s="177">
        <v>1194676</v>
      </c>
      <c r="F24" s="177">
        <v>2194190</v>
      </c>
      <c r="G24" s="177">
        <v>6309500</v>
      </c>
      <c r="H24" s="177">
        <v>470000</v>
      </c>
      <c r="I24" s="422">
        <v>0</v>
      </c>
    </row>
    <row r="25" spans="1:9" ht="13.5">
      <c r="A25" s="54" t="s">
        <v>75</v>
      </c>
      <c r="B25" s="789">
        <v>75284</v>
      </c>
      <c r="C25" s="177">
        <v>121268</v>
      </c>
      <c r="D25" s="177">
        <v>223488</v>
      </c>
      <c r="E25" s="177">
        <v>1267199</v>
      </c>
      <c r="F25" s="177">
        <v>2449400</v>
      </c>
      <c r="G25" s="177">
        <v>7076700</v>
      </c>
      <c r="H25" s="177">
        <v>828000</v>
      </c>
      <c r="I25" s="422">
        <v>270000</v>
      </c>
    </row>
    <row r="26" spans="1:9" ht="13.5">
      <c r="A26" s="54" t="s">
        <v>76</v>
      </c>
      <c r="B26" s="789">
        <v>52576</v>
      </c>
      <c r="C26" s="177">
        <v>113027</v>
      </c>
      <c r="D26" s="177">
        <v>229397</v>
      </c>
      <c r="E26" s="177">
        <v>1183568</v>
      </c>
      <c r="F26" s="177">
        <v>2237900</v>
      </c>
      <c r="G26" s="177">
        <v>7882800</v>
      </c>
      <c r="H26" s="177">
        <v>972000</v>
      </c>
      <c r="I26" s="422">
        <v>650000</v>
      </c>
    </row>
    <row r="27" spans="1:9" ht="13.5">
      <c r="A27" s="54" t="s">
        <v>77</v>
      </c>
      <c r="B27" s="789">
        <v>47738</v>
      </c>
      <c r="C27" s="177">
        <v>85716</v>
      </c>
      <c r="D27" s="177">
        <v>229614</v>
      </c>
      <c r="E27" s="177">
        <v>1148689</v>
      </c>
      <c r="F27" s="177">
        <v>1917000</v>
      </c>
      <c r="G27" s="177">
        <v>6039000</v>
      </c>
      <c r="H27" s="177">
        <v>470000</v>
      </c>
      <c r="I27" s="422">
        <v>400000</v>
      </c>
    </row>
    <row r="28" spans="1:9" ht="13.5">
      <c r="A28" s="54" t="s">
        <v>78</v>
      </c>
      <c r="B28" s="789">
        <v>79268</v>
      </c>
      <c r="C28" s="177">
        <v>130811</v>
      </c>
      <c r="D28" s="177">
        <v>266133</v>
      </c>
      <c r="E28" s="177">
        <v>1289545</v>
      </c>
      <c r="F28" s="177">
        <v>2121322</v>
      </c>
      <c r="G28" s="177">
        <v>6663200</v>
      </c>
      <c r="H28" s="177">
        <v>456000</v>
      </c>
      <c r="I28" s="422">
        <v>150000</v>
      </c>
    </row>
    <row r="29" spans="1:9" ht="13.5">
      <c r="A29" s="54" t="s">
        <v>67</v>
      </c>
      <c r="B29" s="789">
        <v>44807</v>
      </c>
      <c r="C29" s="177">
        <v>115201</v>
      </c>
      <c r="D29" s="177">
        <v>251386</v>
      </c>
      <c r="E29" s="177">
        <v>1271683</v>
      </c>
      <c r="F29" s="177">
        <v>2189400</v>
      </c>
      <c r="G29" s="177">
        <v>7995600</v>
      </c>
      <c r="H29" s="177">
        <v>1082000</v>
      </c>
      <c r="I29" s="422">
        <v>480000</v>
      </c>
    </row>
    <row r="30" spans="1:9" ht="13.5">
      <c r="A30" s="54" t="s">
        <v>68</v>
      </c>
      <c r="B30" s="789">
        <v>60318</v>
      </c>
      <c r="C30" s="177">
        <v>113910</v>
      </c>
      <c r="D30" s="177">
        <v>206659</v>
      </c>
      <c r="E30" s="177">
        <v>1223262</v>
      </c>
      <c r="F30" s="177">
        <v>1698300</v>
      </c>
      <c r="G30" s="177">
        <v>6181300</v>
      </c>
      <c r="H30" s="177">
        <v>403000</v>
      </c>
      <c r="I30" s="422">
        <v>150000</v>
      </c>
    </row>
    <row r="31" spans="1:9" ht="13.5">
      <c r="A31" s="54" t="s">
        <v>69</v>
      </c>
      <c r="B31" s="789">
        <v>71103</v>
      </c>
      <c r="C31" s="177">
        <v>126573</v>
      </c>
      <c r="D31" s="177">
        <v>237432</v>
      </c>
      <c r="E31" s="177">
        <v>1304457</v>
      </c>
      <c r="F31" s="177">
        <v>2293600</v>
      </c>
      <c r="G31" s="177">
        <v>7654800</v>
      </c>
      <c r="H31" s="177">
        <v>591000</v>
      </c>
      <c r="I31" s="422">
        <v>0</v>
      </c>
    </row>
    <row r="32" spans="1:9" ht="13.5">
      <c r="A32" s="54" t="s">
        <v>70</v>
      </c>
      <c r="B32" s="789">
        <v>50615</v>
      </c>
      <c r="C32" s="177">
        <v>117876</v>
      </c>
      <c r="D32" s="177">
        <v>209130</v>
      </c>
      <c r="E32" s="177">
        <v>1211075</v>
      </c>
      <c r="F32" s="177">
        <v>2106400</v>
      </c>
      <c r="G32" s="177">
        <v>9103500</v>
      </c>
      <c r="H32" s="177">
        <v>789000</v>
      </c>
      <c r="I32" s="422">
        <v>750000</v>
      </c>
    </row>
    <row r="33" spans="1:9" ht="13.5">
      <c r="A33" s="54" t="s">
        <v>71</v>
      </c>
      <c r="B33" s="789">
        <v>52456</v>
      </c>
      <c r="C33" s="177">
        <v>84860</v>
      </c>
      <c r="D33" s="177">
        <v>187936</v>
      </c>
      <c r="E33" s="177">
        <v>1004525</v>
      </c>
      <c r="F33" s="177">
        <v>1944100</v>
      </c>
      <c r="G33" s="177">
        <v>6555500</v>
      </c>
      <c r="H33" s="177">
        <v>238000</v>
      </c>
      <c r="I33" s="422">
        <v>150000</v>
      </c>
    </row>
    <row r="34" spans="1:9" ht="13.5">
      <c r="A34" s="54" t="s">
        <v>72</v>
      </c>
      <c r="B34" s="789">
        <v>68196</v>
      </c>
      <c r="C34" s="177">
        <v>118648</v>
      </c>
      <c r="D34" s="177">
        <v>274326</v>
      </c>
      <c r="E34" s="177">
        <v>1261016</v>
      </c>
      <c r="F34" s="177">
        <v>2366981</v>
      </c>
      <c r="G34" s="177">
        <v>6828200</v>
      </c>
      <c r="H34" s="177">
        <v>777000</v>
      </c>
      <c r="I34" s="422">
        <v>0</v>
      </c>
    </row>
    <row r="35" spans="1:9" ht="13.5">
      <c r="A35" s="54" t="s">
        <v>73</v>
      </c>
      <c r="B35" s="789">
        <v>46065</v>
      </c>
      <c r="C35" s="177">
        <v>110777</v>
      </c>
      <c r="D35" s="177">
        <v>216058</v>
      </c>
      <c r="E35" s="177">
        <v>1335353</v>
      </c>
      <c r="F35" s="177">
        <v>2399000</v>
      </c>
      <c r="G35" s="177">
        <v>7722500</v>
      </c>
      <c r="H35" s="177">
        <v>1143000</v>
      </c>
      <c r="I35" s="422">
        <v>350000</v>
      </c>
    </row>
    <row r="36" spans="1:9" ht="13.5">
      <c r="A36" s="54" t="s">
        <v>74</v>
      </c>
      <c r="B36" s="789">
        <v>50435</v>
      </c>
      <c r="C36" s="177">
        <v>81550</v>
      </c>
      <c r="D36" s="177">
        <v>205111</v>
      </c>
      <c r="E36" s="177">
        <v>1260040</v>
      </c>
      <c r="F36" s="177">
        <v>2161300</v>
      </c>
      <c r="G36" s="177">
        <v>7132900</v>
      </c>
      <c r="H36" s="177">
        <v>444000</v>
      </c>
      <c r="I36" s="422">
        <v>150000</v>
      </c>
    </row>
    <row r="37" spans="1:9" ht="13.5">
      <c r="A37" s="54" t="s">
        <v>75</v>
      </c>
      <c r="B37" s="789">
        <v>65932</v>
      </c>
      <c r="C37" s="177">
        <v>104498</v>
      </c>
      <c r="D37" s="177">
        <v>258854</v>
      </c>
      <c r="E37" s="177">
        <v>1474662</v>
      </c>
      <c r="F37" s="177">
        <v>2215731</v>
      </c>
      <c r="G37" s="177">
        <v>8868100</v>
      </c>
      <c r="H37" s="177">
        <v>998000</v>
      </c>
      <c r="I37" s="422">
        <v>0</v>
      </c>
    </row>
    <row r="38" spans="1:9" ht="13.5">
      <c r="A38" s="54" t="s">
        <v>203</v>
      </c>
      <c r="B38" s="789">
        <v>51816</v>
      </c>
      <c r="C38" s="177">
        <v>92044</v>
      </c>
      <c r="D38" s="177">
        <v>198350</v>
      </c>
      <c r="E38" s="177">
        <v>1311058</v>
      </c>
      <c r="F38" s="177">
        <v>2550936</v>
      </c>
      <c r="G38" s="177">
        <v>8875900</v>
      </c>
      <c r="H38" s="177">
        <v>1058000</v>
      </c>
      <c r="I38" s="422">
        <v>950000</v>
      </c>
    </row>
    <row r="39" spans="1:9" ht="13.5">
      <c r="A39" s="54" t="s">
        <v>77</v>
      </c>
      <c r="B39" s="789">
        <v>52272</v>
      </c>
      <c r="C39" s="177">
        <v>88041</v>
      </c>
      <c r="D39" s="177">
        <v>187630</v>
      </c>
      <c r="E39" s="177">
        <v>1180970</v>
      </c>
      <c r="F39" s="177">
        <v>2313787</v>
      </c>
      <c r="G39" s="177">
        <v>7979100</v>
      </c>
      <c r="H39" s="177">
        <v>1014000</v>
      </c>
      <c r="I39" s="422">
        <v>0</v>
      </c>
    </row>
    <row r="40" spans="1:9" ht="14.25" thickBot="1">
      <c r="A40" s="58" t="s">
        <v>78</v>
      </c>
      <c r="B40" s="796">
        <v>70093</v>
      </c>
      <c r="C40" s="179">
        <v>124310</v>
      </c>
      <c r="D40" s="179">
        <v>234927</v>
      </c>
      <c r="E40" s="179">
        <v>1152446</v>
      </c>
      <c r="F40" s="179">
        <v>2385722</v>
      </c>
      <c r="G40" s="179">
        <v>7769820</v>
      </c>
      <c r="H40" s="179">
        <v>468000</v>
      </c>
      <c r="I40" s="437">
        <v>200000</v>
      </c>
    </row>
    <row r="41" spans="1:5" s="29" customFormat="1" ht="12">
      <c r="A41" s="84" t="s">
        <v>581</v>
      </c>
      <c r="E41" s="817"/>
    </row>
    <row r="42" spans="1:5" s="29" customFormat="1" ht="13.5" customHeight="1">
      <c r="A42" s="84" t="s">
        <v>183</v>
      </c>
      <c r="E42" s="817"/>
    </row>
    <row r="43" spans="1:5" s="29" customFormat="1" ht="12">
      <c r="A43" s="84" t="s">
        <v>183</v>
      </c>
      <c r="E43" s="817"/>
    </row>
    <row r="44" spans="1:9" ht="14.25">
      <c r="A44" s="1482" t="s">
        <v>571</v>
      </c>
      <c r="B44" s="1482"/>
      <c r="C44" s="1482"/>
      <c r="D44" s="1482"/>
      <c r="E44" s="1482"/>
      <c r="F44" s="1482"/>
      <c r="G44" s="1482"/>
      <c r="H44" s="1482"/>
      <c r="I44" s="1482"/>
    </row>
    <row r="45" spans="1:9" ht="13.5">
      <c r="A45" s="1532" t="s">
        <v>582</v>
      </c>
      <c r="B45" s="1532"/>
      <c r="C45" s="1532"/>
      <c r="D45" s="1532"/>
      <c r="E45" s="1532"/>
      <c r="F45" s="1532"/>
      <c r="G45" s="1532"/>
      <c r="H45" s="1532"/>
      <c r="I45" s="1532"/>
    </row>
    <row r="46" spans="1:9" ht="14.25">
      <c r="A46" s="3"/>
      <c r="B46" s="3"/>
      <c r="C46" s="3"/>
      <c r="D46" s="3"/>
      <c r="E46" s="3"/>
      <c r="F46" s="3"/>
      <c r="G46" s="3"/>
      <c r="H46" s="3"/>
      <c r="I46" s="3"/>
    </row>
    <row r="47" spans="1:9" ht="14.25">
      <c r="A47" s="3"/>
      <c r="B47" s="3"/>
      <c r="C47" s="3"/>
      <c r="D47" s="3"/>
      <c r="E47" s="3"/>
      <c r="F47" s="3"/>
      <c r="G47" s="3"/>
      <c r="H47" s="3"/>
      <c r="I47" s="3"/>
    </row>
    <row r="48" ht="14.25" thickBot="1">
      <c r="A48" s="2" t="s">
        <v>45</v>
      </c>
    </row>
    <row r="49" spans="1:9" ht="13.5" customHeight="1">
      <c r="A49" s="5"/>
      <c r="B49" s="1533" t="s">
        <v>573</v>
      </c>
      <c r="C49" s="1540" t="s">
        <v>574</v>
      </c>
      <c r="D49" s="1540" t="s">
        <v>575</v>
      </c>
      <c r="E49" s="1540" t="s">
        <v>576</v>
      </c>
      <c r="F49" s="1540" t="s">
        <v>577</v>
      </c>
      <c r="G49" s="1540" t="s">
        <v>578</v>
      </c>
      <c r="H49" s="1540" t="s">
        <v>579</v>
      </c>
      <c r="I49" s="1537" t="s">
        <v>580</v>
      </c>
    </row>
    <row r="50" spans="1:9" ht="14.25" thickBot="1">
      <c r="A50" s="335"/>
      <c r="B50" s="1534"/>
      <c r="C50" s="1536"/>
      <c r="D50" s="1536"/>
      <c r="E50" s="1536"/>
      <c r="F50" s="1536"/>
      <c r="G50" s="1536"/>
      <c r="H50" s="1536"/>
      <c r="I50" s="1538"/>
    </row>
    <row r="51" spans="1:9" ht="14.25" thickTop="1">
      <c r="A51" s="13"/>
      <c r="B51" s="360" t="s">
        <v>569</v>
      </c>
      <c r="C51" s="22" t="s">
        <v>569</v>
      </c>
      <c r="D51" s="22" t="s">
        <v>569</v>
      </c>
      <c r="E51" s="22" t="s">
        <v>569</v>
      </c>
      <c r="F51" s="22" t="s">
        <v>569</v>
      </c>
      <c r="G51" s="22" t="s">
        <v>569</v>
      </c>
      <c r="H51" s="22" t="s">
        <v>569</v>
      </c>
      <c r="I51" s="24" t="s">
        <v>569</v>
      </c>
    </row>
    <row r="52" spans="1:9" ht="13.5">
      <c r="A52" s="624"/>
      <c r="B52" s="818"/>
      <c r="C52" s="813"/>
      <c r="D52" s="813"/>
      <c r="E52" s="813"/>
      <c r="F52" s="813"/>
      <c r="G52" s="813"/>
      <c r="H52" s="813"/>
      <c r="I52" s="819"/>
    </row>
    <row r="53" spans="1:9" ht="13.5">
      <c r="A53" s="35" t="s">
        <v>62</v>
      </c>
      <c r="B53" s="789">
        <v>3332</v>
      </c>
      <c r="C53" s="177">
        <v>1853</v>
      </c>
      <c r="D53" s="177">
        <v>1837</v>
      </c>
      <c r="E53" s="177">
        <v>4180</v>
      </c>
      <c r="F53" s="177">
        <v>2227</v>
      </c>
      <c r="G53" s="177">
        <v>2252</v>
      </c>
      <c r="H53" s="177">
        <v>132</v>
      </c>
      <c r="I53" s="422">
        <v>5</v>
      </c>
    </row>
    <row r="54" spans="1:9" ht="13.5">
      <c r="A54" s="35" t="s">
        <v>63</v>
      </c>
      <c r="B54" s="789">
        <v>3202</v>
      </c>
      <c r="C54" s="177">
        <v>1743</v>
      </c>
      <c r="D54" s="177">
        <v>1585</v>
      </c>
      <c r="E54" s="177">
        <v>3809</v>
      </c>
      <c r="F54" s="177">
        <v>2258</v>
      </c>
      <c r="G54" s="177">
        <v>1961</v>
      </c>
      <c r="H54" s="177">
        <v>75</v>
      </c>
      <c r="I54" s="422">
        <v>12</v>
      </c>
    </row>
    <row r="55" spans="1:9" ht="13.5">
      <c r="A55" s="35" t="s">
        <v>64</v>
      </c>
      <c r="B55" s="789">
        <v>3495</v>
      </c>
      <c r="C55" s="177">
        <v>1650</v>
      </c>
      <c r="D55" s="177">
        <v>1351</v>
      </c>
      <c r="E55" s="177">
        <v>3096</v>
      </c>
      <c r="F55" s="177">
        <v>2173</v>
      </c>
      <c r="G55" s="177">
        <v>2262</v>
      </c>
      <c r="H55" s="177">
        <v>83</v>
      </c>
      <c r="I55" s="422">
        <v>14</v>
      </c>
    </row>
    <row r="56" spans="1:9" ht="13.5">
      <c r="A56" s="35" t="s">
        <v>65</v>
      </c>
      <c r="B56" s="789">
        <v>3380</v>
      </c>
      <c r="C56" s="177">
        <v>1398</v>
      </c>
      <c r="D56" s="177">
        <v>1467</v>
      </c>
      <c r="E56" s="177">
        <v>3239</v>
      </c>
      <c r="F56" s="177">
        <v>2689</v>
      </c>
      <c r="G56" s="177">
        <v>3025</v>
      </c>
      <c r="H56" s="177">
        <v>106</v>
      </c>
      <c r="I56" s="422">
        <v>15</v>
      </c>
    </row>
    <row r="57" spans="1:9" ht="13.5">
      <c r="A57" s="45" t="s">
        <v>840</v>
      </c>
      <c r="B57" s="806">
        <v>3305</v>
      </c>
      <c r="C57" s="379">
        <v>1365</v>
      </c>
      <c r="D57" s="379">
        <v>1417</v>
      </c>
      <c r="E57" s="379">
        <v>3527</v>
      </c>
      <c r="F57" s="379">
        <v>3017</v>
      </c>
      <c r="G57" s="379">
        <v>3595</v>
      </c>
      <c r="H57" s="379">
        <v>113</v>
      </c>
      <c r="I57" s="430">
        <v>15</v>
      </c>
    </row>
    <row r="58" spans="1:9" ht="13.5">
      <c r="A58" s="644"/>
      <c r="B58" s="807"/>
      <c r="C58" s="808"/>
      <c r="D58" s="808"/>
      <c r="E58" s="808"/>
      <c r="F58" s="808"/>
      <c r="G58" s="808"/>
      <c r="H58" s="808"/>
      <c r="I58" s="809"/>
    </row>
    <row r="59" spans="1:9" ht="13.5">
      <c r="A59" s="54" t="s">
        <v>66</v>
      </c>
      <c r="B59" s="789">
        <v>389</v>
      </c>
      <c r="C59" s="177">
        <v>141</v>
      </c>
      <c r="D59" s="177">
        <v>126</v>
      </c>
      <c r="E59" s="177">
        <v>235</v>
      </c>
      <c r="F59" s="177">
        <v>219</v>
      </c>
      <c r="G59" s="177">
        <v>205</v>
      </c>
      <c r="H59" s="177">
        <v>10</v>
      </c>
      <c r="I59" s="422">
        <v>1</v>
      </c>
    </row>
    <row r="60" spans="1:9" ht="13.5">
      <c r="A60" s="54" t="s">
        <v>67</v>
      </c>
      <c r="B60" s="789">
        <v>242</v>
      </c>
      <c r="C60" s="177">
        <v>110</v>
      </c>
      <c r="D60" s="177">
        <v>118</v>
      </c>
      <c r="E60" s="177">
        <v>234</v>
      </c>
      <c r="F60" s="177">
        <v>217</v>
      </c>
      <c r="G60" s="177">
        <v>257</v>
      </c>
      <c r="H60" s="177">
        <v>11</v>
      </c>
      <c r="I60" s="422">
        <v>2</v>
      </c>
    </row>
    <row r="61" spans="1:9" ht="13.5">
      <c r="A61" s="54" t="s">
        <v>68</v>
      </c>
      <c r="B61" s="789">
        <v>268</v>
      </c>
      <c r="C61" s="177">
        <v>107</v>
      </c>
      <c r="D61" s="177">
        <v>110</v>
      </c>
      <c r="E61" s="177">
        <v>230</v>
      </c>
      <c r="F61" s="177">
        <v>191</v>
      </c>
      <c r="G61" s="177">
        <v>171</v>
      </c>
      <c r="H61" s="177">
        <v>9</v>
      </c>
      <c r="I61" s="422">
        <v>2</v>
      </c>
    </row>
    <row r="62" spans="1:9" ht="13.5">
      <c r="A62" s="54" t="s">
        <v>69</v>
      </c>
      <c r="B62" s="789">
        <v>314</v>
      </c>
      <c r="C62" s="177">
        <v>118</v>
      </c>
      <c r="D62" s="177">
        <v>128</v>
      </c>
      <c r="E62" s="177">
        <v>258</v>
      </c>
      <c r="F62" s="177">
        <v>207</v>
      </c>
      <c r="G62" s="177">
        <v>263</v>
      </c>
      <c r="H62" s="177">
        <v>10</v>
      </c>
      <c r="I62" s="422">
        <v>1</v>
      </c>
    </row>
    <row r="63" spans="1:9" ht="13.5">
      <c r="A63" s="54" t="s">
        <v>70</v>
      </c>
      <c r="B63" s="789">
        <v>247</v>
      </c>
      <c r="C63" s="177">
        <v>114</v>
      </c>
      <c r="D63" s="177">
        <v>129</v>
      </c>
      <c r="E63" s="177">
        <v>267</v>
      </c>
      <c r="F63" s="177">
        <v>188</v>
      </c>
      <c r="G63" s="177">
        <v>279</v>
      </c>
      <c r="H63" s="177">
        <v>18</v>
      </c>
      <c r="I63" s="422">
        <v>1</v>
      </c>
    </row>
    <row r="64" spans="1:9" ht="13.5">
      <c r="A64" s="54" t="s">
        <v>71</v>
      </c>
      <c r="B64" s="789">
        <v>262</v>
      </c>
      <c r="C64" s="177">
        <v>112</v>
      </c>
      <c r="D64" s="177">
        <v>106</v>
      </c>
      <c r="E64" s="177">
        <v>252</v>
      </c>
      <c r="F64" s="177">
        <v>191</v>
      </c>
      <c r="G64" s="177">
        <v>216</v>
      </c>
      <c r="H64" s="177">
        <v>4</v>
      </c>
      <c r="I64" s="422">
        <v>0</v>
      </c>
    </row>
    <row r="65" spans="1:9" ht="13.5">
      <c r="A65" s="54" t="s">
        <v>72</v>
      </c>
      <c r="B65" s="789">
        <v>327</v>
      </c>
      <c r="C65" s="177">
        <v>128</v>
      </c>
      <c r="D65" s="177">
        <v>132</v>
      </c>
      <c r="E65" s="177">
        <v>279</v>
      </c>
      <c r="F65" s="177">
        <v>212</v>
      </c>
      <c r="G65" s="177">
        <v>223</v>
      </c>
      <c r="H65" s="177">
        <v>4</v>
      </c>
      <c r="I65" s="422">
        <v>0</v>
      </c>
    </row>
    <row r="66" spans="1:9" ht="13.5">
      <c r="A66" s="54" t="s">
        <v>73</v>
      </c>
      <c r="B66" s="789">
        <v>259</v>
      </c>
      <c r="C66" s="177">
        <v>119</v>
      </c>
      <c r="D66" s="177">
        <v>117</v>
      </c>
      <c r="E66" s="177">
        <v>272</v>
      </c>
      <c r="F66" s="177">
        <v>247</v>
      </c>
      <c r="G66" s="177">
        <v>296</v>
      </c>
      <c r="H66" s="177">
        <v>10</v>
      </c>
      <c r="I66" s="422">
        <v>1</v>
      </c>
    </row>
    <row r="67" spans="1:9" ht="13.5">
      <c r="A67" s="54" t="s">
        <v>74</v>
      </c>
      <c r="B67" s="789">
        <v>243</v>
      </c>
      <c r="C67" s="177">
        <v>100</v>
      </c>
      <c r="D67" s="177">
        <v>117</v>
      </c>
      <c r="E67" s="177">
        <v>285</v>
      </c>
      <c r="F67" s="177">
        <v>251</v>
      </c>
      <c r="G67" s="177">
        <v>244</v>
      </c>
      <c r="H67" s="177">
        <v>5</v>
      </c>
      <c r="I67" s="422">
        <v>0</v>
      </c>
    </row>
    <row r="68" spans="1:9" ht="13.5">
      <c r="A68" s="54" t="s">
        <v>75</v>
      </c>
      <c r="B68" s="789">
        <v>365</v>
      </c>
      <c r="C68" s="177">
        <v>131</v>
      </c>
      <c r="D68" s="177">
        <v>123</v>
      </c>
      <c r="E68" s="177">
        <v>305</v>
      </c>
      <c r="F68" s="177">
        <v>278</v>
      </c>
      <c r="G68" s="177">
        <v>284</v>
      </c>
      <c r="H68" s="177">
        <v>11</v>
      </c>
      <c r="I68" s="422">
        <v>2</v>
      </c>
    </row>
    <row r="69" spans="1:9" ht="13.5">
      <c r="A69" s="54" t="s">
        <v>76</v>
      </c>
      <c r="B69" s="789">
        <v>249</v>
      </c>
      <c r="C69" s="177">
        <v>120</v>
      </c>
      <c r="D69" s="177">
        <v>124</v>
      </c>
      <c r="E69" s="177">
        <v>279</v>
      </c>
      <c r="F69" s="177">
        <v>247</v>
      </c>
      <c r="G69" s="177">
        <v>299</v>
      </c>
      <c r="H69" s="177">
        <v>11</v>
      </c>
      <c r="I69" s="422">
        <v>3</v>
      </c>
    </row>
    <row r="70" spans="1:9" ht="13.5">
      <c r="A70" s="54" t="s">
        <v>77</v>
      </c>
      <c r="B70" s="789">
        <v>234</v>
      </c>
      <c r="C70" s="177">
        <v>93</v>
      </c>
      <c r="D70" s="177">
        <v>122</v>
      </c>
      <c r="E70" s="177">
        <v>274</v>
      </c>
      <c r="F70" s="177">
        <v>217</v>
      </c>
      <c r="G70" s="177">
        <v>232</v>
      </c>
      <c r="H70" s="177">
        <v>6</v>
      </c>
      <c r="I70" s="422">
        <v>2</v>
      </c>
    </row>
    <row r="71" spans="1:9" ht="13.5">
      <c r="A71" s="54" t="s">
        <v>78</v>
      </c>
      <c r="B71" s="789">
        <v>370</v>
      </c>
      <c r="C71" s="177">
        <v>146</v>
      </c>
      <c r="D71" s="177">
        <v>141</v>
      </c>
      <c r="E71" s="177">
        <v>304</v>
      </c>
      <c r="F71" s="177">
        <v>243</v>
      </c>
      <c r="G71" s="177">
        <v>261</v>
      </c>
      <c r="H71" s="177">
        <v>7</v>
      </c>
      <c r="I71" s="422">
        <v>1</v>
      </c>
    </row>
    <row r="72" spans="1:9" ht="13.5">
      <c r="A72" s="54" t="s">
        <v>67</v>
      </c>
      <c r="B72" s="789">
        <v>221</v>
      </c>
      <c r="C72" s="177">
        <v>122</v>
      </c>
      <c r="D72" s="177">
        <v>134</v>
      </c>
      <c r="E72" s="177">
        <v>300</v>
      </c>
      <c r="F72" s="177">
        <v>247</v>
      </c>
      <c r="G72" s="177">
        <v>297</v>
      </c>
      <c r="H72" s="177">
        <v>12</v>
      </c>
      <c r="I72" s="422">
        <v>2</v>
      </c>
    </row>
    <row r="73" spans="1:9" ht="13.5">
      <c r="A73" s="54" t="s">
        <v>68</v>
      </c>
      <c r="B73" s="789">
        <v>290</v>
      </c>
      <c r="C73" s="177">
        <v>122</v>
      </c>
      <c r="D73" s="177">
        <v>112</v>
      </c>
      <c r="E73" s="177">
        <v>294</v>
      </c>
      <c r="F73" s="177">
        <v>196</v>
      </c>
      <c r="G73" s="177">
        <v>237</v>
      </c>
      <c r="H73" s="177">
        <v>5</v>
      </c>
      <c r="I73" s="422">
        <v>1</v>
      </c>
    </row>
    <row r="74" spans="1:9" ht="13.5">
      <c r="A74" s="54" t="s">
        <v>69</v>
      </c>
      <c r="B74" s="789">
        <v>325</v>
      </c>
      <c r="C74" s="177">
        <v>136</v>
      </c>
      <c r="D74" s="177">
        <v>125</v>
      </c>
      <c r="E74" s="177">
        <v>307</v>
      </c>
      <c r="F74" s="177">
        <v>261</v>
      </c>
      <c r="G74" s="177">
        <v>303</v>
      </c>
      <c r="H74" s="177">
        <v>7</v>
      </c>
      <c r="I74" s="422">
        <v>0</v>
      </c>
    </row>
    <row r="75" spans="1:9" ht="13.5">
      <c r="A75" s="54" t="s">
        <v>70</v>
      </c>
      <c r="B75" s="789">
        <v>244</v>
      </c>
      <c r="C75" s="177">
        <v>123</v>
      </c>
      <c r="D75" s="177">
        <v>110</v>
      </c>
      <c r="E75" s="177">
        <v>285</v>
      </c>
      <c r="F75" s="177">
        <v>237</v>
      </c>
      <c r="G75" s="177">
        <v>337</v>
      </c>
      <c r="H75" s="177">
        <v>10</v>
      </c>
      <c r="I75" s="422">
        <v>4</v>
      </c>
    </row>
    <row r="76" spans="1:9" ht="13.5">
      <c r="A76" s="54" t="s">
        <v>71</v>
      </c>
      <c r="B76" s="789">
        <v>253</v>
      </c>
      <c r="C76" s="177">
        <v>90</v>
      </c>
      <c r="D76" s="177">
        <v>102</v>
      </c>
      <c r="E76" s="177">
        <v>239</v>
      </c>
      <c r="F76" s="177">
        <v>219</v>
      </c>
      <c r="G76" s="177">
        <v>265</v>
      </c>
      <c r="H76" s="177">
        <v>3</v>
      </c>
      <c r="I76" s="422">
        <v>1</v>
      </c>
    </row>
    <row r="77" spans="1:9" ht="13.5">
      <c r="A77" s="54" t="s">
        <v>72</v>
      </c>
      <c r="B77" s="789">
        <v>322</v>
      </c>
      <c r="C77" s="177">
        <v>126</v>
      </c>
      <c r="D77" s="177">
        <v>145</v>
      </c>
      <c r="E77" s="177">
        <v>299</v>
      </c>
      <c r="F77" s="177">
        <v>275</v>
      </c>
      <c r="G77" s="177">
        <v>276</v>
      </c>
      <c r="H77" s="177">
        <v>11</v>
      </c>
      <c r="I77" s="422">
        <v>0</v>
      </c>
    </row>
    <row r="78" spans="1:9" ht="13.5">
      <c r="A78" s="54" t="s">
        <v>73</v>
      </c>
      <c r="B78" s="789">
        <v>237</v>
      </c>
      <c r="C78" s="177">
        <v>117</v>
      </c>
      <c r="D78" s="177">
        <v>113</v>
      </c>
      <c r="E78" s="177">
        <v>312</v>
      </c>
      <c r="F78" s="177">
        <v>271</v>
      </c>
      <c r="G78" s="177">
        <v>321</v>
      </c>
      <c r="H78" s="177">
        <v>14</v>
      </c>
      <c r="I78" s="422">
        <v>1</v>
      </c>
    </row>
    <row r="79" spans="1:9" ht="13.5">
      <c r="A79" s="54" t="s">
        <v>74</v>
      </c>
      <c r="B79" s="789">
        <v>240</v>
      </c>
      <c r="C79" s="177">
        <v>90</v>
      </c>
      <c r="D79" s="177">
        <v>110</v>
      </c>
      <c r="E79" s="177">
        <v>295</v>
      </c>
      <c r="F79" s="177">
        <v>242</v>
      </c>
      <c r="G79" s="177">
        <v>281</v>
      </c>
      <c r="H79" s="177">
        <v>6</v>
      </c>
      <c r="I79" s="422">
        <v>1</v>
      </c>
    </row>
    <row r="80" spans="1:9" ht="13.5">
      <c r="A80" s="54" t="s">
        <v>75</v>
      </c>
      <c r="B80" s="789">
        <v>322</v>
      </c>
      <c r="C80" s="177">
        <v>116</v>
      </c>
      <c r="D80" s="177">
        <v>137</v>
      </c>
      <c r="E80" s="177">
        <v>344</v>
      </c>
      <c r="F80" s="177">
        <v>250</v>
      </c>
      <c r="G80" s="177">
        <v>335</v>
      </c>
      <c r="H80" s="177">
        <v>12</v>
      </c>
      <c r="I80" s="422">
        <v>0</v>
      </c>
    </row>
    <row r="81" spans="1:9" ht="13.5">
      <c r="A81" s="54" t="s">
        <v>203</v>
      </c>
      <c r="B81" s="789">
        <v>260</v>
      </c>
      <c r="C81" s="177">
        <v>97</v>
      </c>
      <c r="D81" s="177">
        <v>106</v>
      </c>
      <c r="E81" s="177">
        <v>303</v>
      </c>
      <c r="F81" s="177">
        <v>288</v>
      </c>
      <c r="G81" s="177">
        <v>343</v>
      </c>
      <c r="H81" s="177">
        <v>14</v>
      </c>
      <c r="I81" s="422">
        <v>4</v>
      </c>
    </row>
    <row r="82" spans="1:9" ht="13.5">
      <c r="A82" s="54" t="s">
        <v>77</v>
      </c>
      <c r="B82" s="789">
        <v>246</v>
      </c>
      <c r="C82" s="177">
        <v>93</v>
      </c>
      <c r="D82" s="177">
        <v>101</v>
      </c>
      <c r="E82" s="177">
        <v>273</v>
      </c>
      <c r="F82" s="177">
        <v>261</v>
      </c>
      <c r="G82" s="177">
        <v>300</v>
      </c>
      <c r="H82" s="177">
        <v>13</v>
      </c>
      <c r="I82" s="422">
        <v>0</v>
      </c>
    </row>
    <row r="83" spans="1:9" ht="14.25" thickBot="1">
      <c r="A83" s="58" t="s">
        <v>78</v>
      </c>
      <c r="B83" s="796">
        <v>345</v>
      </c>
      <c r="C83" s="179">
        <v>133</v>
      </c>
      <c r="D83" s="179">
        <v>122</v>
      </c>
      <c r="E83" s="179">
        <v>276</v>
      </c>
      <c r="F83" s="179">
        <v>270</v>
      </c>
      <c r="G83" s="179">
        <v>300</v>
      </c>
      <c r="H83" s="179">
        <v>6</v>
      </c>
      <c r="I83" s="437">
        <v>1</v>
      </c>
    </row>
    <row r="84" spans="1:5" s="29" customFormat="1" ht="12">
      <c r="A84" s="84" t="s">
        <v>583</v>
      </c>
      <c r="E84" s="817"/>
    </row>
    <row r="85" spans="1:5" s="29" customFormat="1" ht="12">
      <c r="A85" s="84"/>
      <c r="E85" s="817"/>
    </row>
    <row r="86" spans="1:5" s="29" customFormat="1" ht="12">
      <c r="A86" s="84"/>
      <c r="E86" s="817"/>
    </row>
    <row r="87" spans="1:5" s="29" customFormat="1" ht="12">
      <c r="A87" s="84"/>
      <c r="E87" s="817"/>
    </row>
    <row r="88" spans="1:5" s="29" customFormat="1" ht="12">
      <c r="A88" s="84"/>
      <c r="E88" s="817"/>
    </row>
    <row r="89" spans="1:5" s="29" customFormat="1" ht="12">
      <c r="A89" s="84"/>
      <c r="E89" s="817"/>
    </row>
  </sheetData>
  <sheetProtection/>
  <mergeCells count="20">
    <mergeCell ref="A44:I44"/>
    <mergeCell ref="A45:I45"/>
    <mergeCell ref="B49:B50"/>
    <mergeCell ref="C49:C50"/>
    <mergeCell ref="D49:D50"/>
    <mergeCell ref="E49:E50"/>
    <mergeCell ref="F49:F50"/>
    <mergeCell ref="G49:G50"/>
    <mergeCell ref="H49:H50"/>
    <mergeCell ref="I49:I50"/>
    <mergeCell ref="A1:I1"/>
    <mergeCell ref="A2:I2"/>
    <mergeCell ref="B6:B7"/>
    <mergeCell ref="C6:C7"/>
    <mergeCell ref="D6:D7"/>
    <mergeCell ref="E6:E7"/>
    <mergeCell ref="F6:F7"/>
    <mergeCell ref="G6:G7"/>
    <mergeCell ref="H6:H7"/>
    <mergeCell ref="I6:I7"/>
  </mergeCells>
  <printOptions horizontalCentered="1"/>
  <pageMargins left="0.1968503937007874" right="0.1968503937007874" top="0.3937007874015748" bottom="0.3937007874015748" header="0.5118110236220472" footer="0.31496062992125984"/>
  <pageSetup fitToHeight="2" horizontalDpi="600" verticalDpi="600" orientation="landscape" paperSize="9" scale="78" r:id="rId1"/>
  <rowBreaks count="1" manualBreakCount="1">
    <brk id="43" max="8" man="1"/>
  </rowBreaks>
</worksheet>
</file>

<file path=xl/worksheets/sheet47.xml><?xml version="1.0" encoding="utf-8"?>
<worksheet xmlns="http://schemas.openxmlformats.org/spreadsheetml/2006/main" xmlns:r="http://schemas.openxmlformats.org/officeDocument/2006/relationships">
  <dimension ref="A1:T97"/>
  <sheetViews>
    <sheetView view="pageBreakPreview" zoomScaleNormal="70" zoomScaleSheetLayoutView="100" zoomScalePageLayoutView="0" workbookViewId="0" topLeftCell="A1">
      <selection activeCell="A1" sqref="A1:M1"/>
    </sheetView>
  </sheetViews>
  <sheetFormatPr defaultColWidth="9.00390625" defaultRowHeight="13.5"/>
  <cols>
    <col min="1" max="1" width="15.625" style="2" customWidth="1"/>
    <col min="2" max="2" width="12.625" style="2" customWidth="1"/>
    <col min="3" max="3" width="13.50390625" style="2" bestFit="1" customWidth="1"/>
    <col min="4" max="4" width="12.625" style="2" customWidth="1"/>
    <col min="5" max="5" width="12.625" style="801" customWidth="1"/>
    <col min="6" max="8" width="12.625" style="2" customWidth="1"/>
    <col min="9" max="9" width="14.625" style="2" bestFit="1" customWidth="1"/>
    <col min="10" max="10" width="12.625" style="2" customWidth="1"/>
    <col min="11" max="11" width="14.625" style="2" bestFit="1" customWidth="1"/>
    <col min="12" max="12" width="1.625" style="2" customWidth="1"/>
    <col min="13" max="13" width="17.25390625" style="2" customWidth="1"/>
    <col min="14" max="18" width="9.00390625" style="2" customWidth="1"/>
    <col min="19" max="20" width="12.75390625" style="2" customWidth="1"/>
    <col min="21" max="16384" width="9.00390625" style="2" customWidth="1"/>
  </cols>
  <sheetData>
    <row r="1" spans="1:13" ht="15">
      <c r="A1" s="1446" t="s">
        <v>584</v>
      </c>
      <c r="B1" s="1446"/>
      <c r="C1" s="1446"/>
      <c r="D1" s="1446"/>
      <c r="E1" s="1446"/>
      <c r="F1" s="1446"/>
      <c r="G1" s="1446"/>
      <c r="H1" s="1446"/>
      <c r="I1" s="1446"/>
      <c r="J1" s="1446"/>
      <c r="K1" s="1446"/>
      <c r="L1" s="1446"/>
      <c r="M1" s="1446"/>
    </row>
    <row r="2" spans="1:13" ht="13.5">
      <c r="A2" s="1447" t="s">
        <v>585</v>
      </c>
      <c r="B2" s="1447"/>
      <c r="C2" s="1447"/>
      <c r="D2" s="1447"/>
      <c r="E2" s="1447"/>
      <c r="F2" s="1447"/>
      <c r="G2" s="1447"/>
      <c r="H2" s="1447"/>
      <c r="I2" s="1447"/>
      <c r="J2" s="1447"/>
      <c r="K2" s="1447"/>
      <c r="L2" s="1447"/>
      <c r="M2" s="1447"/>
    </row>
    <row r="3" spans="1:13" ht="14.25">
      <c r="A3" s="1448"/>
      <c r="B3" s="1287"/>
      <c r="C3" s="1287"/>
      <c r="D3" s="1287"/>
      <c r="E3" s="1287"/>
      <c r="F3" s="1287"/>
      <c r="G3" s="1287"/>
      <c r="H3" s="1287"/>
      <c r="I3" s="1287"/>
      <c r="J3" s="1287"/>
      <c r="K3" s="1287"/>
      <c r="L3" s="1287"/>
      <c r="M3" s="1287"/>
    </row>
    <row r="4" ht="14.25" customHeight="1" thickBot="1">
      <c r="A4" s="2" t="s">
        <v>166</v>
      </c>
    </row>
    <row r="5" spans="1:20" ht="13.5">
      <c r="A5" s="5"/>
      <c r="B5" s="1449" t="s">
        <v>505</v>
      </c>
      <c r="C5" s="1450"/>
      <c r="D5" s="1450"/>
      <c r="E5" s="1451" t="s">
        <v>506</v>
      </c>
      <c r="F5" s="1450"/>
      <c r="G5" s="1450"/>
      <c r="H5" s="1452"/>
      <c r="I5" s="1451" t="s">
        <v>507</v>
      </c>
      <c r="J5" s="1450"/>
      <c r="K5" s="1452"/>
      <c r="L5" s="613"/>
      <c r="M5" s="1459" t="s">
        <v>167</v>
      </c>
      <c r="S5" s="1451" t="s">
        <v>586</v>
      </c>
      <c r="T5" s="1452"/>
    </row>
    <row r="6" spans="1:20" ht="13.5">
      <c r="A6" s="13"/>
      <c r="B6" s="1462" t="s">
        <v>508</v>
      </c>
      <c r="C6" s="1455"/>
      <c r="D6" s="1455"/>
      <c r="E6" s="1453" t="s">
        <v>509</v>
      </c>
      <c r="F6" s="1455"/>
      <c r="G6" s="1455"/>
      <c r="H6" s="1456"/>
      <c r="I6" s="1453"/>
      <c r="J6" s="1447"/>
      <c r="K6" s="1454"/>
      <c r="L6" s="613"/>
      <c r="M6" s="1460"/>
      <c r="S6" s="1541"/>
      <c r="T6" s="1456"/>
    </row>
    <row r="7" spans="1:20" ht="13.5">
      <c r="A7" s="13"/>
      <c r="B7" s="614"/>
      <c r="C7" s="1457" t="s">
        <v>510</v>
      </c>
      <c r="D7" s="1444" t="s">
        <v>511</v>
      </c>
      <c r="E7" s="820"/>
      <c r="F7" s="1463" t="s">
        <v>172</v>
      </c>
      <c r="G7" s="1395"/>
      <c r="H7" s="617" t="s">
        <v>173</v>
      </c>
      <c r="I7" s="616"/>
      <c r="J7" s="1442" t="s">
        <v>510</v>
      </c>
      <c r="K7" s="1444" t="s">
        <v>511</v>
      </c>
      <c r="L7" s="613"/>
      <c r="M7" s="1460"/>
      <c r="S7" s="821" t="s">
        <v>587</v>
      </c>
      <c r="T7" s="822" t="s">
        <v>588</v>
      </c>
    </row>
    <row r="8" spans="1:20" ht="14.25" thickBot="1">
      <c r="A8" s="335"/>
      <c r="B8" s="618"/>
      <c r="C8" s="1458"/>
      <c r="D8" s="1445"/>
      <c r="E8" s="823"/>
      <c r="F8" s="620" t="s">
        <v>510</v>
      </c>
      <c r="G8" s="621" t="s">
        <v>511</v>
      </c>
      <c r="H8" s="622" t="s">
        <v>511</v>
      </c>
      <c r="I8" s="623"/>
      <c r="J8" s="1443"/>
      <c r="K8" s="1445"/>
      <c r="L8" s="613"/>
      <c r="M8" s="1461"/>
      <c r="S8" s="824" t="s">
        <v>589</v>
      </c>
      <c r="T8" s="825" t="s">
        <v>590</v>
      </c>
    </row>
    <row r="9" spans="1:20" s="99" customFormat="1" ht="14.25" thickTop="1">
      <c r="A9" s="528"/>
      <c r="B9" s="625" t="s">
        <v>97</v>
      </c>
      <c r="C9" s="626" t="s">
        <v>97</v>
      </c>
      <c r="D9" s="626" t="s">
        <v>97</v>
      </c>
      <c r="E9" s="826" t="s">
        <v>97</v>
      </c>
      <c r="F9" s="626" t="s">
        <v>97</v>
      </c>
      <c r="G9" s="626" t="s">
        <v>97</v>
      </c>
      <c r="H9" s="412" t="s">
        <v>97</v>
      </c>
      <c r="I9" s="627" t="s">
        <v>97</v>
      </c>
      <c r="J9" s="626" t="s">
        <v>97</v>
      </c>
      <c r="K9" s="412" t="s">
        <v>97</v>
      </c>
      <c r="L9" s="412"/>
      <c r="M9" s="444" t="s">
        <v>97</v>
      </c>
      <c r="S9" s="627" t="s">
        <v>97</v>
      </c>
      <c r="T9" s="412" t="s">
        <v>97</v>
      </c>
    </row>
    <row r="10" spans="1:20" ht="13.5">
      <c r="A10" s="624"/>
      <c r="B10" s="827"/>
      <c r="C10" s="804"/>
      <c r="D10" s="828"/>
      <c r="E10" s="829"/>
      <c r="F10" s="804"/>
      <c r="G10" s="828"/>
      <c r="H10" s="805"/>
      <c r="I10" s="830"/>
      <c r="J10" s="804"/>
      <c r="K10" s="805"/>
      <c r="L10" s="805"/>
      <c r="M10" s="659"/>
      <c r="S10" s="831"/>
      <c r="T10" s="418"/>
    </row>
    <row r="11" spans="1:20" ht="13.5">
      <c r="A11" s="832" t="s">
        <v>62</v>
      </c>
      <c r="B11" s="789">
        <v>37743822</v>
      </c>
      <c r="C11" s="177">
        <v>31095891</v>
      </c>
      <c r="D11" s="420">
        <v>6647930</v>
      </c>
      <c r="E11" s="177">
        <v>31844372</v>
      </c>
      <c r="F11" s="177">
        <v>27727849</v>
      </c>
      <c r="G11" s="177">
        <v>3379396</v>
      </c>
      <c r="H11" s="420">
        <v>737125</v>
      </c>
      <c r="I11" s="177">
        <v>146798435</v>
      </c>
      <c r="J11" s="177">
        <v>57254838</v>
      </c>
      <c r="K11" s="420">
        <v>89543596</v>
      </c>
      <c r="L11" s="833"/>
      <c r="M11" s="425">
        <v>267762842</v>
      </c>
      <c r="S11" s="446">
        <v>31107246</v>
      </c>
      <c r="T11" s="834">
        <v>116078580</v>
      </c>
    </row>
    <row r="12" spans="1:20" ht="13.5">
      <c r="A12" s="832" t="s">
        <v>63</v>
      </c>
      <c r="B12" s="789">
        <v>41438860</v>
      </c>
      <c r="C12" s="177">
        <v>31653660</v>
      </c>
      <c r="D12" s="420">
        <v>9785199</v>
      </c>
      <c r="E12" s="177">
        <v>31240061</v>
      </c>
      <c r="F12" s="177">
        <v>26573169</v>
      </c>
      <c r="G12" s="177">
        <v>3779766</v>
      </c>
      <c r="H12" s="420">
        <v>887126</v>
      </c>
      <c r="I12" s="177">
        <v>127984617</v>
      </c>
      <c r="J12" s="177">
        <v>61765451</v>
      </c>
      <c r="K12" s="420">
        <v>66219166</v>
      </c>
      <c r="L12" s="833"/>
      <c r="M12" s="425">
        <v>277961641</v>
      </c>
      <c r="S12" s="446">
        <v>30352935</v>
      </c>
      <c r="T12" s="834">
        <v>119992280</v>
      </c>
    </row>
    <row r="13" spans="1:20" ht="13.5">
      <c r="A13" s="832" t="s">
        <v>64</v>
      </c>
      <c r="B13" s="789">
        <v>34443264</v>
      </c>
      <c r="C13" s="177">
        <v>28994173</v>
      </c>
      <c r="D13" s="420">
        <v>5449091</v>
      </c>
      <c r="E13" s="177">
        <v>30376651</v>
      </c>
      <c r="F13" s="177">
        <v>26037918</v>
      </c>
      <c r="G13" s="177">
        <v>3586167</v>
      </c>
      <c r="H13" s="420">
        <v>752564</v>
      </c>
      <c r="I13" s="177">
        <v>135203174</v>
      </c>
      <c r="J13" s="177">
        <v>57488474</v>
      </c>
      <c r="K13" s="420">
        <v>77714699</v>
      </c>
      <c r="L13" s="833"/>
      <c r="M13" s="425">
        <v>282028255</v>
      </c>
      <c r="S13" s="446">
        <v>29624086</v>
      </c>
      <c r="T13" s="834">
        <v>112520566</v>
      </c>
    </row>
    <row r="14" spans="1:20" ht="13.5">
      <c r="A14" s="832" t="s">
        <v>65</v>
      </c>
      <c r="B14" s="789">
        <v>29526381</v>
      </c>
      <c r="C14" s="177">
        <v>24302881</v>
      </c>
      <c r="D14" s="420">
        <v>5223500</v>
      </c>
      <c r="E14" s="177">
        <v>30182012</v>
      </c>
      <c r="F14" s="177">
        <v>26155547</v>
      </c>
      <c r="G14" s="177">
        <v>3449109</v>
      </c>
      <c r="H14" s="420">
        <v>577355</v>
      </c>
      <c r="I14" s="177">
        <v>120348438</v>
      </c>
      <c r="J14" s="177">
        <v>44892160</v>
      </c>
      <c r="K14" s="420">
        <v>75456278</v>
      </c>
      <c r="L14" s="833"/>
      <c r="M14" s="425">
        <v>281372624</v>
      </c>
      <c r="S14" s="446">
        <v>29604656</v>
      </c>
      <c r="T14" s="834">
        <v>95350588</v>
      </c>
    </row>
    <row r="15" spans="1:20" ht="13.5">
      <c r="A15" s="835" t="s">
        <v>840</v>
      </c>
      <c r="B15" s="806">
        <v>31747907</v>
      </c>
      <c r="C15" s="379">
        <v>27029734</v>
      </c>
      <c r="D15" s="428">
        <v>4718173</v>
      </c>
      <c r="E15" s="379">
        <v>33520994</v>
      </c>
      <c r="F15" s="379">
        <v>29338736</v>
      </c>
      <c r="G15" s="379">
        <v>3655983</v>
      </c>
      <c r="H15" s="428">
        <v>526274</v>
      </c>
      <c r="I15" s="379">
        <v>119361277</v>
      </c>
      <c r="J15" s="379">
        <v>52580566</v>
      </c>
      <c r="K15" s="428">
        <v>66780710</v>
      </c>
      <c r="L15" s="833"/>
      <c r="M15" s="432">
        <v>279599537</v>
      </c>
      <c r="S15" s="450">
        <v>32994720</v>
      </c>
      <c r="T15" s="836">
        <v>108949037</v>
      </c>
    </row>
    <row r="16" spans="1:20" ht="13.5">
      <c r="A16" s="644"/>
      <c r="B16" s="837"/>
      <c r="C16" s="838"/>
      <c r="D16" s="839"/>
      <c r="E16" s="840"/>
      <c r="F16" s="838"/>
      <c r="G16" s="838"/>
      <c r="H16" s="839"/>
      <c r="I16" s="840"/>
      <c r="J16" s="838"/>
      <c r="K16" s="839"/>
      <c r="L16" s="841"/>
      <c r="M16" s="842"/>
      <c r="S16" s="843"/>
      <c r="T16" s="844"/>
    </row>
    <row r="17" spans="1:20" ht="13.5">
      <c r="A17" s="845" t="s">
        <v>66</v>
      </c>
      <c r="B17" s="789">
        <v>2538485</v>
      </c>
      <c r="C17" s="177">
        <v>1337027</v>
      </c>
      <c r="D17" s="420">
        <v>1201458</v>
      </c>
      <c r="E17" s="177">
        <v>3693992</v>
      </c>
      <c r="F17" s="177">
        <v>2681427</v>
      </c>
      <c r="G17" s="177">
        <v>943263</v>
      </c>
      <c r="H17" s="420">
        <v>69301</v>
      </c>
      <c r="I17" s="177">
        <v>15349052</v>
      </c>
      <c r="J17" s="177">
        <v>3693008</v>
      </c>
      <c r="K17" s="420">
        <v>11656044</v>
      </c>
      <c r="L17" s="833"/>
      <c r="M17" s="425">
        <v>282028255</v>
      </c>
      <c r="N17" s="810"/>
      <c r="O17" s="810"/>
      <c r="P17" s="810"/>
      <c r="Q17" s="810"/>
      <c r="R17" s="810"/>
      <c r="S17" s="423">
        <v>3624691</v>
      </c>
      <c r="T17" s="422">
        <v>7711462</v>
      </c>
    </row>
    <row r="18" spans="1:20" ht="13.5">
      <c r="A18" s="845" t="s">
        <v>67</v>
      </c>
      <c r="B18" s="789">
        <v>2736609</v>
      </c>
      <c r="C18" s="177">
        <v>2310472</v>
      </c>
      <c r="D18" s="420">
        <v>426137</v>
      </c>
      <c r="E18" s="177">
        <v>2718046</v>
      </c>
      <c r="F18" s="177">
        <v>2567318</v>
      </c>
      <c r="G18" s="177">
        <v>117052</v>
      </c>
      <c r="H18" s="420">
        <v>33675</v>
      </c>
      <c r="I18" s="177">
        <v>11653730</v>
      </c>
      <c r="J18" s="177">
        <v>4616638</v>
      </c>
      <c r="K18" s="420">
        <v>7037092</v>
      </c>
      <c r="L18" s="833"/>
      <c r="M18" s="425">
        <v>282046817</v>
      </c>
      <c r="N18" s="810"/>
      <c r="O18" s="810"/>
      <c r="P18" s="810"/>
      <c r="Q18" s="810"/>
      <c r="R18" s="810"/>
      <c r="S18" s="423">
        <v>2684370</v>
      </c>
      <c r="T18" s="422">
        <v>9494428</v>
      </c>
    </row>
    <row r="19" spans="1:20" ht="13.5">
      <c r="A19" s="845" t="s">
        <v>68</v>
      </c>
      <c r="B19" s="789">
        <v>2287261</v>
      </c>
      <c r="C19" s="177">
        <v>1807664</v>
      </c>
      <c r="D19" s="420">
        <v>479597</v>
      </c>
      <c r="E19" s="177">
        <v>2256746</v>
      </c>
      <c r="F19" s="177">
        <v>2015667</v>
      </c>
      <c r="G19" s="177">
        <v>188437</v>
      </c>
      <c r="H19" s="420">
        <v>52642</v>
      </c>
      <c r="I19" s="177">
        <v>8535832</v>
      </c>
      <c r="J19" s="177">
        <v>3614570</v>
      </c>
      <c r="K19" s="420">
        <v>4921261</v>
      </c>
      <c r="L19" s="833"/>
      <c r="M19" s="425">
        <v>282077332</v>
      </c>
      <c r="N19" s="810"/>
      <c r="O19" s="810"/>
      <c r="P19" s="810"/>
      <c r="Q19" s="810"/>
      <c r="R19" s="810"/>
      <c r="S19" s="423">
        <v>2204104</v>
      </c>
      <c r="T19" s="422">
        <v>7437901</v>
      </c>
    </row>
    <row r="20" spans="1:20" ht="13.5">
      <c r="A20" s="845" t="s">
        <v>69</v>
      </c>
      <c r="B20" s="789">
        <v>2701095</v>
      </c>
      <c r="C20" s="177">
        <v>2355511</v>
      </c>
      <c r="D20" s="420">
        <v>345584</v>
      </c>
      <c r="E20" s="177">
        <v>3298007</v>
      </c>
      <c r="F20" s="177">
        <v>3014501</v>
      </c>
      <c r="G20" s="177">
        <v>236475</v>
      </c>
      <c r="H20" s="420">
        <v>47030</v>
      </c>
      <c r="I20" s="177">
        <v>10988463</v>
      </c>
      <c r="J20" s="177">
        <v>4405773</v>
      </c>
      <c r="K20" s="420">
        <v>6582690</v>
      </c>
      <c r="L20" s="833"/>
      <c r="M20" s="425">
        <v>281480420</v>
      </c>
      <c r="N20" s="810"/>
      <c r="O20" s="810"/>
      <c r="P20" s="810"/>
      <c r="Q20" s="810"/>
      <c r="R20" s="810"/>
      <c r="S20" s="423">
        <v>3250976</v>
      </c>
      <c r="T20" s="422">
        <v>9775785</v>
      </c>
    </row>
    <row r="21" spans="1:20" ht="13.5">
      <c r="A21" s="845" t="s">
        <v>70</v>
      </c>
      <c r="B21" s="789">
        <v>2638463</v>
      </c>
      <c r="C21" s="177">
        <v>2387350</v>
      </c>
      <c r="D21" s="420">
        <v>251113</v>
      </c>
      <c r="E21" s="177">
        <v>1710788</v>
      </c>
      <c r="F21" s="177">
        <v>1501464</v>
      </c>
      <c r="G21" s="177">
        <v>193887</v>
      </c>
      <c r="H21" s="420">
        <v>15436</v>
      </c>
      <c r="I21" s="177">
        <v>10401241</v>
      </c>
      <c r="J21" s="177">
        <v>3873767</v>
      </c>
      <c r="K21" s="420">
        <v>6527474</v>
      </c>
      <c r="L21" s="833"/>
      <c r="M21" s="425">
        <v>282408096</v>
      </c>
      <c r="N21" s="810"/>
      <c r="O21" s="810"/>
      <c r="P21" s="810"/>
      <c r="Q21" s="810"/>
      <c r="R21" s="810"/>
      <c r="S21" s="423">
        <v>1695352</v>
      </c>
      <c r="T21" s="422">
        <v>7762582</v>
      </c>
    </row>
    <row r="22" spans="1:20" ht="13.5">
      <c r="A22" s="845" t="s">
        <v>71</v>
      </c>
      <c r="B22" s="789">
        <v>1526256</v>
      </c>
      <c r="C22" s="177">
        <v>1251019</v>
      </c>
      <c r="D22" s="420">
        <v>275237</v>
      </c>
      <c r="E22" s="177">
        <v>1601578</v>
      </c>
      <c r="F22" s="177">
        <v>1396000</v>
      </c>
      <c r="G22" s="177">
        <v>170068</v>
      </c>
      <c r="H22" s="420">
        <v>35509</v>
      </c>
      <c r="I22" s="177">
        <v>7078555</v>
      </c>
      <c r="J22" s="177">
        <v>2597408</v>
      </c>
      <c r="K22" s="420">
        <v>4481146</v>
      </c>
      <c r="L22" s="833"/>
      <c r="M22" s="425">
        <v>282332774</v>
      </c>
      <c r="N22" s="810"/>
      <c r="O22" s="810"/>
      <c r="P22" s="810"/>
      <c r="Q22" s="810"/>
      <c r="R22" s="810"/>
      <c r="S22" s="423">
        <v>1566068</v>
      </c>
      <c r="T22" s="422">
        <v>5244427</v>
      </c>
    </row>
    <row r="23" spans="1:20" ht="13.5">
      <c r="A23" s="845" t="s">
        <v>72</v>
      </c>
      <c r="B23" s="789">
        <v>3089888</v>
      </c>
      <c r="C23" s="177">
        <v>2402733</v>
      </c>
      <c r="D23" s="420">
        <v>687154</v>
      </c>
      <c r="E23" s="177">
        <v>3105827</v>
      </c>
      <c r="F23" s="177">
        <v>2486387</v>
      </c>
      <c r="G23" s="177">
        <v>563174</v>
      </c>
      <c r="H23" s="420">
        <v>56266</v>
      </c>
      <c r="I23" s="177">
        <v>14102724</v>
      </c>
      <c r="J23" s="177">
        <v>4148323</v>
      </c>
      <c r="K23" s="420">
        <v>9954401</v>
      </c>
      <c r="L23" s="833"/>
      <c r="M23" s="425">
        <v>282316834</v>
      </c>
      <c r="N23" s="810"/>
      <c r="O23" s="810"/>
      <c r="P23" s="810"/>
      <c r="Q23" s="810"/>
      <c r="R23" s="810"/>
      <c r="S23" s="423">
        <v>3049561</v>
      </c>
      <c r="T23" s="422">
        <v>9037444</v>
      </c>
    </row>
    <row r="24" spans="1:20" ht="13.5">
      <c r="A24" s="845" t="s">
        <v>73</v>
      </c>
      <c r="B24" s="789">
        <v>2816862</v>
      </c>
      <c r="C24" s="177">
        <v>2525932</v>
      </c>
      <c r="D24" s="420">
        <v>290930</v>
      </c>
      <c r="E24" s="177">
        <v>3038817</v>
      </c>
      <c r="F24" s="177">
        <v>2882870</v>
      </c>
      <c r="G24" s="177">
        <v>133777</v>
      </c>
      <c r="H24" s="420">
        <v>22169</v>
      </c>
      <c r="I24" s="177">
        <v>9606702</v>
      </c>
      <c r="J24" s="177">
        <v>4047341</v>
      </c>
      <c r="K24" s="420">
        <v>5559361</v>
      </c>
      <c r="L24" s="833"/>
      <c r="M24" s="425">
        <v>282094879</v>
      </c>
      <c r="N24" s="810"/>
      <c r="O24" s="810"/>
      <c r="P24" s="810"/>
      <c r="Q24" s="810"/>
      <c r="R24" s="810"/>
      <c r="S24" s="423">
        <v>3016648</v>
      </c>
      <c r="T24" s="422">
        <v>9456144</v>
      </c>
    </row>
    <row r="25" spans="1:20" ht="13.5">
      <c r="A25" s="845" t="s">
        <v>74</v>
      </c>
      <c r="B25" s="789">
        <v>1643373</v>
      </c>
      <c r="C25" s="177">
        <v>1288502</v>
      </c>
      <c r="D25" s="420">
        <v>354871</v>
      </c>
      <c r="E25" s="177">
        <v>1343456</v>
      </c>
      <c r="F25" s="177">
        <v>1164003</v>
      </c>
      <c r="G25" s="177">
        <v>141548</v>
      </c>
      <c r="H25" s="420">
        <v>37905</v>
      </c>
      <c r="I25" s="177">
        <v>6756578</v>
      </c>
      <c r="J25" s="177">
        <v>2532231</v>
      </c>
      <c r="K25" s="420">
        <v>4224347</v>
      </c>
      <c r="L25" s="833"/>
      <c r="M25" s="425">
        <v>282394797</v>
      </c>
      <c r="N25" s="810"/>
      <c r="O25" s="810"/>
      <c r="P25" s="810"/>
      <c r="Q25" s="810"/>
      <c r="R25" s="810"/>
      <c r="S25" s="423">
        <v>1305551</v>
      </c>
      <c r="T25" s="422">
        <v>4984736</v>
      </c>
    </row>
    <row r="26" spans="1:20" ht="13.5">
      <c r="A26" s="845" t="s">
        <v>75</v>
      </c>
      <c r="B26" s="789">
        <v>3536339</v>
      </c>
      <c r="C26" s="177">
        <v>3156727</v>
      </c>
      <c r="D26" s="420">
        <v>379612</v>
      </c>
      <c r="E26" s="177">
        <v>3790359</v>
      </c>
      <c r="F26" s="177">
        <v>3408666</v>
      </c>
      <c r="G26" s="177">
        <v>321028</v>
      </c>
      <c r="H26" s="420">
        <v>60664</v>
      </c>
      <c r="I26" s="177">
        <v>10974179</v>
      </c>
      <c r="J26" s="177">
        <v>4664039</v>
      </c>
      <c r="K26" s="420">
        <v>6310139</v>
      </c>
      <c r="L26" s="833"/>
      <c r="M26" s="425">
        <v>282140777</v>
      </c>
      <c r="N26" s="810"/>
      <c r="O26" s="810"/>
      <c r="P26" s="810"/>
      <c r="Q26" s="810"/>
      <c r="R26" s="810"/>
      <c r="S26" s="423">
        <v>3729694</v>
      </c>
      <c r="T26" s="422">
        <v>11229432</v>
      </c>
    </row>
    <row r="27" spans="1:20" ht="13.5">
      <c r="A27" s="845" t="s">
        <v>76</v>
      </c>
      <c r="B27" s="789">
        <v>1128271</v>
      </c>
      <c r="C27" s="177">
        <v>901387</v>
      </c>
      <c r="D27" s="420">
        <v>226884</v>
      </c>
      <c r="E27" s="177">
        <v>2036703</v>
      </c>
      <c r="F27" s="177">
        <v>1830331</v>
      </c>
      <c r="G27" s="177">
        <v>170776</v>
      </c>
      <c r="H27" s="420">
        <v>35595</v>
      </c>
      <c r="I27" s="177">
        <v>8234360</v>
      </c>
      <c r="J27" s="177">
        <v>2375745</v>
      </c>
      <c r="K27" s="420">
        <v>5858614</v>
      </c>
      <c r="L27" s="833"/>
      <c r="M27" s="425">
        <v>281232345</v>
      </c>
      <c r="N27" s="810"/>
      <c r="O27" s="810"/>
      <c r="P27" s="810"/>
      <c r="Q27" s="810"/>
      <c r="R27" s="810"/>
      <c r="S27" s="423">
        <v>2001107</v>
      </c>
      <c r="T27" s="422">
        <v>5107463</v>
      </c>
    </row>
    <row r="28" spans="1:20" ht="13.5">
      <c r="A28" s="845" t="s">
        <v>77</v>
      </c>
      <c r="B28" s="789">
        <v>2259829</v>
      </c>
      <c r="C28" s="177">
        <v>1983800</v>
      </c>
      <c r="D28" s="420">
        <v>276029</v>
      </c>
      <c r="E28" s="177">
        <v>1503122</v>
      </c>
      <c r="F28" s="177">
        <v>1268536</v>
      </c>
      <c r="G28" s="177">
        <v>212928</v>
      </c>
      <c r="H28" s="420">
        <v>21658</v>
      </c>
      <c r="I28" s="177">
        <v>9714731</v>
      </c>
      <c r="J28" s="177">
        <v>3652942</v>
      </c>
      <c r="K28" s="420">
        <v>6061789</v>
      </c>
      <c r="L28" s="833"/>
      <c r="M28" s="425">
        <v>281989052</v>
      </c>
      <c r="N28" s="810"/>
      <c r="O28" s="810"/>
      <c r="P28" s="810"/>
      <c r="Q28" s="810"/>
      <c r="R28" s="810"/>
      <c r="S28" s="423">
        <v>1481464</v>
      </c>
      <c r="T28" s="422">
        <v>6905279</v>
      </c>
    </row>
    <row r="29" spans="1:20" ht="13.5">
      <c r="A29" s="845" t="s">
        <v>78</v>
      </c>
      <c r="B29" s="789">
        <v>3162130</v>
      </c>
      <c r="C29" s="177">
        <v>1931781</v>
      </c>
      <c r="D29" s="420">
        <v>1230348</v>
      </c>
      <c r="E29" s="177">
        <v>3778557</v>
      </c>
      <c r="F29" s="177">
        <v>2619801</v>
      </c>
      <c r="G29" s="177">
        <v>999953</v>
      </c>
      <c r="H29" s="420">
        <v>158802</v>
      </c>
      <c r="I29" s="177">
        <v>12301339</v>
      </c>
      <c r="J29" s="177">
        <v>4363379</v>
      </c>
      <c r="K29" s="420">
        <v>7937960</v>
      </c>
      <c r="L29" s="833"/>
      <c r="M29" s="425">
        <v>281372624</v>
      </c>
      <c r="N29" s="810"/>
      <c r="O29" s="810"/>
      <c r="P29" s="810"/>
      <c r="Q29" s="810"/>
      <c r="R29" s="810"/>
      <c r="S29" s="423">
        <v>3619755</v>
      </c>
      <c r="T29" s="422">
        <v>8914962</v>
      </c>
    </row>
    <row r="30" spans="1:20" ht="13.5">
      <c r="A30" s="845" t="s">
        <v>67</v>
      </c>
      <c r="B30" s="789">
        <v>2516414</v>
      </c>
      <c r="C30" s="177">
        <v>2203243</v>
      </c>
      <c r="D30" s="420">
        <v>313171</v>
      </c>
      <c r="E30" s="177">
        <v>3593238</v>
      </c>
      <c r="F30" s="177">
        <v>3361503</v>
      </c>
      <c r="G30" s="177">
        <v>164739</v>
      </c>
      <c r="H30" s="420">
        <v>66996</v>
      </c>
      <c r="I30" s="177">
        <v>10432741</v>
      </c>
      <c r="J30" s="177">
        <v>4354331</v>
      </c>
      <c r="K30" s="420">
        <v>6078410</v>
      </c>
      <c r="L30" s="833"/>
      <c r="M30" s="425">
        <v>280295800</v>
      </c>
      <c r="N30" s="810"/>
      <c r="O30" s="810"/>
      <c r="P30" s="810"/>
      <c r="Q30" s="810"/>
      <c r="R30" s="810"/>
      <c r="S30" s="423">
        <v>3526242</v>
      </c>
      <c r="T30" s="422">
        <v>9919077</v>
      </c>
    </row>
    <row r="31" spans="1:20" ht="13.5">
      <c r="A31" s="845" t="s">
        <v>68</v>
      </c>
      <c r="B31" s="789">
        <v>2294210</v>
      </c>
      <c r="C31" s="177">
        <v>1739462</v>
      </c>
      <c r="D31" s="420">
        <v>554748</v>
      </c>
      <c r="E31" s="177">
        <v>1692898</v>
      </c>
      <c r="F31" s="177">
        <v>1503997</v>
      </c>
      <c r="G31" s="177">
        <v>173927</v>
      </c>
      <c r="H31" s="420">
        <v>14972</v>
      </c>
      <c r="I31" s="177">
        <v>9532708</v>
      </c>
      <c r="J31" s="177">
        <v>4154271</v>
      </c>
      <c r="K31" s="420">
        <v>5378437</v>
      </c>
      <c r="L31" s="833"/>
      <c r="M31" s="425">
        <v>280897113</v>
      </c>
      <c r="N31" s="810"/>
      <c r="O31" s="810"/>
      <c r="P31" s="810"/>
      <c r="Q31" s="810"/>
      <c r="R31" s="810"/>
      <c r="S31" s="423">
        <v>1677925</v>
      </c>
      <c r="T31" s="422">
        <v>7397730</v>
      </c>
    </row>
    <row r="32" spans="1:20" ht="13.5">
      <c r="A32" s="845" t="s">
        <v>69</v>
      </c>
      <c r="B32" s="789">
        <v>3792282</v>
      </c>
      <c r="C32" s="177">
        <v>3482485</v>
      </c>
      <c r="D32" s="420">
        <v>309797</v>
      </c>
      <c r="E32" s="177">
        <v>4149782</v>
      </c>
      <c r="F32" s="177">
        <v>3734329</v>
      </c>
      <c r="G32" s="177">
        <v>369187</v>
      </c>
      <c r="H32" s="420">
        <v>46265</v>
      </c>
      <c r="I32" s="177">
        <v>12134470</v>
      </c>
      <c r="J32" s="177">
        <v>5893213</v>
      </c>
      <c r="K32" s="420">
        <v>6241256</v>
      </c>
      <c r="L32" s="833"/>
      <c r="M32" s="425">
        <v>280539613</v>
      </c>
      <c r="N32" s="810"/>
      <c r="O32" s="810"/>
      <c r="P32" s="810"/>
      <c r="Q32" s="810"/>
      <c r="R32" s="810"/>
      <c r="S32" s="423">
        <v>4103517</v>
      </c>
      <c r="T32" s="422">
        <v>13110027</v>
      </c>
    </row>
    <row r="33" spans="1:20" ht="13.5">
      <c r="A33" s="845" t="s">
        <v>70</v>
      </c>
      <c r="B33" s="789">
        <v>3817908</v>
      </c>
      <c r="C33" s="177">
        <v>3550922</v>
      </c>
      <c r="D33" s="420">
        <v>266986</v>
      </c>
      <c r="E33" s="177">
        <v>2345593</v>
      </c>
      <c r="F33" s="177">
        <v>2115622</v>
      </c>
      <c r="G33" s="177">
        <v>202996</v>
      </c>
      <c r="H33" s="420">
        <v>26974</v>
      </c>
      <c r="I33" s="177">
        <v>11413681</v>
      </c>
      <c r="J33" s="177">
        <v>5663554</v>
      </c>
      <c r="K33" s="420">
        <v>5750126</v>
      </c>
      <c r="L33" s="833"/>
      <c r="M33" s="425">
        <v>282011929</v>
      </c>
      <c r="N33" s="810"/>
      <c r="O33" s="810"/>
      <c r="P33" s="810"/>
      <c r="Q33" s="810"/>
      <c r="R33" s="810"/>
      <c r="S33" s="423">
        <v>2318619</v>
      </c>
      <c r="T33" s="422">
        <v>11330098</v>
      </c>
    </row>
    <row r="34" spans="1:20" ht="13.5">
      <c r="A34" s="845" t="s">
        <v>71</v>
      </c>
      <c r="B34" s="789">
        <v>1741272</v>
      </c>
      <c r="C34" s="177">
        <v>1463352</v>
      </c>
      <c r="D34" s="420">
        <v>277920</v>
      </c>
      <c r="E34" s="177">
        <v>1298358</v>
      </c>
      <c r="F34" s="177">
        <v>1081998</v>
      </c>
      <c r="G34" s="177">
        <v>186230</v>
      </c>
      <c r="H34" s="420">
        <v>30129</v>
      </c>
      <c r="I34" s="177">
        <v>9800194</v>
      </c>
      <c r="J34" s="177">
        <v>3912650</v>
      </c>
      <c r="K34" s="420">
        <v>5887543</v>
      </c>
      <c r="L34" s="833"/>
      <c r="M34" s="425">
        <v>282454843</v>
      </c>
      <c r="N34" s="810"/>
      <c r="O34" s="810"/>
      <c r="P34" s="810"/>
      <c r="Q34" s="810"/>
      <c r="R34" s="810"/>
      <c r="S34" s="423">
        <v>1268228</v>
      </c>
      <c r="T34" s="422">
        <v>6458001</v>
      </c>
    </row>
    <row r="35" spans="1:20" ht="13.5">
      <c r="A35" s="845" t="s">
        <v>72</v>
      </c>
      <c r="B35" s="789">
        <v>3696000</v>
      </c>
      <c r="C35" s="177">
        <v>3278021</v>
      </c>
      <c r="D35" s="420">
        <v>417979</v>
      </c>
      <c r="E35" s="177">
        <v>3574923</v>
      </c>
      <c r="F35" s="177">
        <v>3056184</v>
      </c>
      <c r="G35" s="177">
        <v>445002</v>
      </c>
      <c r="H35" s="420">
        <v>73736</v>
      </c>
      <c r="I35" s="177">
        <v>12152712</v>
      </c>
      <c r="J35" s="177">
        <v>5403866</v>
      </c>
      <c r="K35" s="420">
        <v>6748846</v>
      </c>
      <c r="L35" s="833"/>
      <c r="M35" s="425">
        <v>282575920</v>
      </c>
      <c r="N35" s="810"/>
      <c r="O35" s="810"/>
      <c r="P35" s="810"/>
      <c r="Q35" s="810"/>
      <c r="R35" s="810"/>
      <c r="S35" s="423">
        <v>3501186</v>
      </c>
      <c r="T35" s="422">
        <v>11738072</v>
      </c>
    </row>
    <row r="36" spans="1:20" ht="13.5">
      <c r="A36" s="845" t="s">
        <v>73</v>
      </c>
      <c r="B36" s="789">
        <v>2605755</v>
      </c>
      <c r="C36" s="177">
        <v>2351210</v>
      </c>
      <c r="D36" s="420">
        <v>254545</v>
      </c>
      <c r="E36" s="177">
        <v>3547908</v>
      </c>
      <c r="F36" s="177">
        <v>3316566</v>
      </c>
      <c r="G36" s="177">
        <v>199758</v>
      </c>
      <c r="H36" s="420">
        <v>31583</v>
      </c>
      <c r="I36" s="177">
        <v>10199976</v>
      </c>
      <c r="J36" s="177">
        <v>4433348</v>
      </c>
      <c r="K36" s="420">
        <v>5766628</v>
      </c>
      <c r="L36" s="833"/>
      <c r="M36" s="425">
        <v>281633767</v>
      </c>
      <c r="N36" s="810"/>
      <c r="O36" s="810"/>
      <c r="P36" s="810"/>
      <c r="Q36" s="810"/>
      <c r="R36" s="810"/>
      <c r="S36" s="423">
        <v>3516325</v>
      </c>
      <c r="T36" s="422">
        <v>10101124</v>
      </c>
    </row>
    <row r="37" spans="1:20" ht="13.5">
      <c r="A37" s="845" t="s">
        <v>74</v>
      </c>
      <c r="B37" s="789">
        <v>2375662</v>
      </c>
      <c r="C37" s="177">
        <v>2003522</v>
      </c>
      <c r="D37" s="420">
        <v>372140</v>
      </c>
      <c r="E37" s="177">
        <v>2060469</v>
      </c>
      <c r="F37" s="177">
        <v>1852558</v>
      </c>
      <c r="G37" s="177">
        <v>187121</v>
      </c>
      <c r="H37" s="420">
        <v>20790</v>
      </c>
      <c r="I37" s="177">
        <v>8697157</v>
      </c>
      <c r="J37" s="177">
        <v>3718377</v>
      </c>
      <c r="K37" s="420">
        <v>4978779</v>
      </c>
      <c r="L37" s="833"/>
      <c r="M37" s="425">
        <v>281948960</v>
      </c>
      <c r="N37" s="810"/>
      <c r="O37" s="810"/>
      <c r="P37" s="810"/>
      <c r="Q37" s="810"/>
      <c r="R37" s="810"/>
      <c r="S37" s="423">
        <v>2039679</v>
      </c>
      <c r="T37" s="422">
        <v>7574457</v>
      </c>
    </row>
    <row r="38" spans="1:20" ht="13.5">
      <c r="A38" s="845" t="s">
        <v>75</v>
      </c>
      <c r="B38" s="789">
        <v>2598533</v>
      </c>
      <c r="C38" s="177">
        <v>2173821</v>
      </c>
      <c r="D38" s="420">
        <v>424712</v>
      </c>
      <c r="E38" s="177">
        <v>3616267</v>
      </c>
      <c r="F38" s="177">
        <v>3223520</v>
      </c>
      <c r="G38" s="177">
        <v>361769</v>
      </c>
      <c r="H38" s="420">
        <v>30977</v>
      </c>
      <c r="I38" s="177">
        <v>10577222</v>
      </c>
      <c r="J38" s="177">
        <v>4671594</v>
      </c>
      <c r="K38" s="420">
        <v>5905628</v>
      </c>
      <c r="L38" s="833"/>
      <c r="M38" s="425">
        <v>280931226</v>
      </c>
      <c r="N38" s="810"/>
      <c r="O38" s="810"/>
      <c r="P38" s="810"/>
      <c r="Q38" s="810"/>
      <c r="R38" s="810"/>
      <c r="S38" s="423">
        <v>3585290</v>
      </c>
      <c r="T38" s="422">
        <v>10068936</v>
      </c>
    </row>
    <row r="39" spans="1:20" ht="13.5">
      <c r="A39" s="845" t="s">
        <v>203</v>
      </c>
      <c r="B39" s="789">
        <v>1640919</v>
      </c>
      <c r="C39" s="177">
        <v>1450797</v>
      </c>
      <c r="D39" s="420">
        <v>190122</v>
      </c>
      <c r="E39" s="177">
        <v>2070945</v>
      </c>
      <c r="F39" s="177">
        <v>1885143</v>
      </c>
      <c r="G39" s="177">
        <v>152129</v>
      </c>
      <c r="H39" s="420">
        <v>33672</v>
      </c>
      <c r="I39" s="177">
        <v>8150363</v>
      </c>
      <c r="J39" s="177">
        <v>3303970</v>
      </c>
      <c r="K39" s="420">
        <v>4846392</v>
      </c>
      <c r="L39" s="833"/>
      <c r="M39" s="425">
        <v>280501200</v>
      </c>
      <c r="N39" s="810"/>
      <c r="O39" s="810"/>
      <c r="P39" s="810"/>
      <c r="Q39" s="810"/>
      <c r="R39" s="810"/>
      <c r="S39" s="423">
        <v>2037273</v>
      </c>
      <c r="T39" s="422">
        <v>6639911</v>
      </c>
    </row>
    <row r="40" spans="1:20" ht="13.5">
      <c r="A40" s="845" t="s">
        <v>77</v>
      </c>
      <c r="B40" s="789">
        <v>1359981</v>
      </c>
      <c r="C40" s="177">
        <v>1072742</v>
      </c>
      <c r="D40" s="420">
        <v>287239</v>
      </c>
      <c r="E40" s="177">
        <v>1478940</v>
      </c>
      <c r="F40" s="177">
        <v>1214549</v>
      </c>
      <c r="G40" s="177">
        <v>226968</v>
      </c>
      <c r="H40" s="420">
        <v>37423</v>
      </c>
      <c r="I40" s="177">
        <v>6047586</v>
      </c>
      <c r="J40" s="177">
        <v>2872946</v>
      </c>
      <c r="K40" s="420">
        <v>3174640</v>
      </c>
      <c r="L40" s="833"/>
      <c r="M40" s="425">
        <v>280382241</v>
      </c>
      <c r="N40" s="810"/>
      <c r="O40" s="810"/>
      <c r="P40" s="810"/>
      <c r="Q40" s="810"/>
      <c r="R40" s="810"/>
      <c r="S40" s="423">
        <v>1441517</v>
      </c>
      <c r="T40" s="422">
        <v>5160237</v>
      </c>
    </row>
    <row r="41" spans="1:20" s="810" customFormat="1" ht="14.25" thickBot="1">
      <c r="A41" s="845" t="s">
        <v>78</v>
      </c>
      <c r="B41" s="796">
        <v>3308965</v>
      </c>
      <c r="C41" s="179">
        <v>2260157</v>
      </c>
      <c r="D41" s="435">
        <v>1048808</v>
      </c>
      <c r="E41" s="179">
        <v>4091669</v>
      </c>
      <c r="F41" s="179">
        <v>2992762</v>
      </c>
      <c r="G41" s="179">
        <v>986153</v>
      </c>
      <c r="H41" s="435">
        <v>112753</v>
      </c>
      <c r="I41" s="179">
        <v>10222462</v>
      </c>
      <c r="J41" s="179">
        <v>4198441</v>
      </c>
      <c r="K41" s="435">
        <v>6024020</v>
      </c>
      <c r="L41" s="833"/>
      <c r="M41" s="425">
        <v>279599537</v>
      </c>
      <c r="S41" s="438">
        <v>3978916</v>
      </c>
      <c r="T41" s="437">
        <v>9451361</v>
      </c>
    </row>
    <row r="42" spans="1:20" s="29" customFormat="1" ht="12">
      <c r="A42" s="136" t="s">
        <v>591</v>
      </c>
      <c r="C42" s="811"/>
      <c r="D42" s="811"/>
      <c r="E42" s="846"/>
      <c r="F42" s="846"/>
      <c r="G42" s="846"/>
      <c r="H42" s="846"/>
      <c r="I42" s="846"/>
      <c r="J42" s="846"/>
      <c r="K42" s="846"/>
      <c r="M42" s="846"/>
      <c r="N42" s="847"/>
      <c r="O42" s="847"/>
      <c r="P42" s="847"/>
      <c r="Q42" s="847"/>
      <c r="R42" s="847"/>
      <c r="S42" s="847" t="s">
        <v>592</v>
      </c>
      <c r="T42" s="847"/>
    </row>
    <row r="43" spans="1:13" s="29" customFormat="1" ht="12">
      <c r="A43" s="84" t="s">
        <v>593</v>
      </c>
      <c r="C43" s="811"/>
      <c r="D43" s="811"/>
      <c r="E43" s="811"/>
      <c r="F43" s="811"/>
      <c r="G43" s="811"/>
      <c r="H43" s="811"/>
      <c r="I43" s="811"/>
      <c r="J43" s="811"/>
      <c r="K43" s="811"/>
      <c r="M43" s="811"/>
    </row>
    <row r="44" spans="1:13" s="29" customFormat="1" ht="12">
      <c r="A44" s="84" t="s">
        <v>594</v>
      </c>
      <c r="C44" s="811"/>
      <c r="D44" s="811"/>
      <c r="E44" s="811"/>
      <c r="F44" s="811"/>
      <c r="G44" s="811"/>
      <c r="H44" s="811"/>
      <c r="I44" s="811"/>
      <c r="J44" s="811"/>
      <c r="K44" s="811"/>
      <c r="M44" s="811"/>
    </row>
    <row r="45" spans="1:13" s="29" customFormat="1" ht="12">
      <c r="A45" s="84" t="s">
        <v>595</v>
      </c>
      <c r="C45" s="811"/>
      <c r="D45" s="811"/>
      <c r="E45" s="811"/>
      <c r="F45" s="811"/>
      <c r="G45" s="811"/>
      <c r="H45" s="811"/>
      <c r="I45" s="811"/>
      <c r="J45" s="811"/>
      <c r="K45" s="811"/>
      <c r="M45" s="811"/>
    </row>
    <row r="46" spans="1:5" s="29" customFormat="1" ht="12">
      <c r="A46" s="84" t="s">
        <v>183</v>
      </c>
      <c r="E46" s="812"/>
    </row>
    <row r="47" spans="1:5" s="29" customFormat="1" ht="12">
      <c r="A47" s="848" t="s">
        <v>183</v>
      </c>
      <c r="E47" s="812"/>
    </row>
    <row r="48" spans="1:13" ht="15">
      <c r="A48" s="1446" t="s">
        <v>596</v>
      </c>
      <c r="B48" s="1446"/>
      <c r="C48" s="1446"/>
      <c r="D48" s="1446"/>
      <c r="E48" s="1446"/>
      <c r="F48" s="1446"/>
      <c r="G48" s="1446"/>
      <c r="H48" s="1446"/>
      <c r="I48" s="1446"/>
      <c r="J48" s="1446"/>
      <c r="K48" s="1446"/>
      <c r="L48" s="1446"/>
      <c r="M48" s="1446"/>
    </row>
    <row r="49" spans="1:13" ht="13.5">
      <c r="A49" s="1447" t="s">
        <v>597</v>
      </c>
      <c r="B49" s="1447"/>
      <c r="C49" s="1447"/>
      <c r="D49" s="1447"/>
      <c r="E49" s="1447"/>
      <c r="F49" s="1447"/>
      <c r="G49" s="1447"/>
      <c r="H49" s="1447"/>
      <c r="I49" s="1447"/>
      <c r="J49" s="1447"/>
      <c r="K49" s="1447"/>
      <c r="L49" s="1447"/>
      <c r="M49" s="1447"/>
    </row>
    <row r="50" spans="1:13" ht="14.25">
      <c r="A50" s="1448"/>
      <c r="B50" s="1287"/>
      <c r="C50" s="1287"/>
      <c r="D50" s="1287"/>
      <c r="E50" s="1287"/>
      <c r="F50" s="1287"/>
      <c r="G50" s="1287"/>
      <c r="H50" s="1287"/>
      <c r="I50" s="1287"/>
      <c r="J50" s="1287"/>
      <c r="K50" s="1287"/>
      <c r="L50" s="1287"/>
      <c r="M50" s="1287"/>
    </row>
    <row r="51" spans="1:13" ht="14.25" thickBot="1">
      <c r="A51" s="2" t="s">
        <v>44</v>
      </c>
      <c r="M51" s="2" t="s">
        <v>45</v>
      </c>
    </row>
    <row r="52" spans="1:13" ht="13.5">
      <c r="A52" s="5"/>
      <c r="B52" s="1449" t="s">
        <v>505</v>
      </c>
      <c r="C52" s="1450"/>
      <c r="D52" s="1450"/>
      <c r="E52" s="1451" t="s">
        <v>506</v>
      </c>
      <c r="F52" s="1450"/>
      <c r="G52" s="1450"/>
      <c r="H52" s="1452"/>
      <c r="I52" s="1451" t="s">
        <v>507</v>
      </c>
      <c r="J52" s="1450"/>
      <c r="K52" s="1452"/>
      <c r="L52" s="613"/>
      <c r="M52" s="1459" t="s">
        <v>49</v>
      </c>
    </row>
    <row r="53" spans="1:13" ht="13.5">
      <c r="A53" s="13"/>
      <c r="B53" s="1462" t="s">
        <v>508</v>
      </c>
      <c r="C53" s="1455"/>
      <c r="D53" s="1455"/>
      <c r="E53" s="1453" t="s">
        <v>509</v>
      </c>
      <c r="F53" s="1455"/>
      <c r="G53" s="1455"/>
      <c r="H53" s="1456"/>
      <c r="I53" s="1453"/>
      <c r="J53" s="1447"/>
      <c r="K53" s="1454"/>
      <c r="L53" s="613"/>
      <c r="M53" s="1460"/>
    </row>
    <row r="54" spans="1:13" ht="13.5">
      <c r="A54" s="13"/>
      <c r="B54" s="614"/>
      <c r="C54" s="1442" t="s">
        <v>510</v>
      </c>
      <c r="D54" s="1502" t="s">
        <v>511</v>
      </c>
      <c r="E54" s="820"/>
      <c r="F54" s="1463" t="s">
        <v>172</v>
      </c>
      <c r="G54" s="1395"/>
      <c r="H54" s="656" t="s">
        <v>173</v>
      </c>
      <c r="I54" s="616"/>
      <c r="J54" s="1442" t="s">
        <v>510</v>
      </c>
      <c r="K54" s="1444" t="s">
        <v>511</v>
      </c>
      <c r="L54" s="613"/>
      <c r="M54" s="1460"/>
    </row>
    <row r="55" spans="1:13" ht="14.25" thickBot="1">
      <c r="A55" s="335"/>
      <c r="B55" s="618"/>
      <c r="C55" s="1443"/>
      <c r="D55" s="1542"/>
      <c r="E55" s="849"/>
      <c r="F55" s="620" t="s">
        <v>510</v>
      </c>
      <c r="G55" s="621" t="s">
        <v>511</v>
      </c>
      <c r="H55" s="622" t="s">
        <v>511</v>
      </c>
      <c r="I55" s="623"/>
      <c r="J55" s="1443"/>
      <c r="K55" s="1445"/>
      <c r="L55" s="613"/>
      <c r="M55" s="1461"/>
    </row>
    <row r="56" spans="1:13" ht="14.25" thickTop="1">
      <c r="A56" s="528"/>
      <c r="B56" s="625" t="s">
        <v>60</v>
      </c>
      <c r="C56" s="626" t="s">
        <v>60</v>
      </c>
      <c r="D56" s="626" t="s">
        <v>60</v>
      </c>
      <c r="E56" s="850" t="s">
        <v>60</v>
      </c>
      <c r="F56" s="626" t="s">
        <v>60</v>
      </c>
      <c r="G56" s="626" t="s">
        <v>60</v>
      </c>
      <c r="H56" s="412" t="s">
        <v>60</v>
      </c>
      <c r="I56" s="627" t="s">
        <v>60</v>
      </c>
      <c r="J56" s="626" t="s">
        <v>60</v>
      </c>
      <c r="K56" s="412" t="s">
        <v>60</v>
      </c>
      <c r="L56" s="412"/>
      <c r="M56" s="412" t="s">
        <v>61</v>
      </c>
    </row>
    <row r="57" spans="1:13" ht="13.5">
      <c r="A57" s="624"/>
      <c r="B57" s="827"/>
      <c r="C57" s="804"/>
      <c r="D57" s="828"/>
      <c r="E57" s="851"/>
      <c r="F57" s="804"/>
      <c r="G57" s="828"/>
      <c r="H57" s="805"/>
      <c r="I57" s="830"/>
      <c r="J57" s="804"/>
      <c r="K57" s="805"/>
      <c r="L57" s="805"/>
      <c r="M57" s="805"/>
    </row>
    <row r="58" spans="1:13" ht="13.5">
      <c r="A58" s="832" t="s">
        <v>62</v>
      </c>
      <c r="B58" s="602">
        <v>26765</v>
      </c>
      <c r="C58" s="571">
        <v>7687</v>
      </c>
      <c r="D58" s="570">
        <v>19078</v>
      </c>
      <c r="E58" s="573">
        <v>26564</v>
      </c>
      <c r="F58" s="571">
        <v>16451</v>
      </c>
      <c r="G58" s="852">
        <v>8652</v>
      </c>
      <c r="H58" s="636">
        <v>1461</v>
      </c>
      <c r="I58" s="573">
        <v>318896</v>
      </c>
      <c r="J58" s="852">
        <v>129017</v>
      </c>
      <c r="K58" s="635">
        <v>189879</v>
      </c>
      <c r="L58" s="853"/>
      <c r="M58" s="572">
        <v>74569</v>
      </c>
    </row>
    <row r="59" spans="1:13" ht="13.5">
      <c r="A59" s="832" t="s">
        <v>63</v>
      </c>
      <c r="B59" s="602">
        <v>21821</v>
      </c>
      <c r="C59" s="571">
        <v>7664</v>
      </c>
      <c r="D59" s="570">
        <v>14157</v>
      </c>
      <c r="E59" s="573">
        <v>25775</v>
      </c>
      <c r="F59" s="571">
        <v>15450</v>
      </c>
      <c r="G59" s="852">
        <v>9126</v>
      </c>
      <c r="H59" s="636">
        <v>1199</v>
      </c>
      <c r="I59" s="573">
        <v>300113</v>
      </c>
      <c r="J59" s="852">
        <v>141544</v>
      </c>
      <c r="K59" s="635">
        <v>158569</v>
      </c>
      <c r="L59" s="853"/>
      <c r="M59" s="572">
        <v>77900</v>
      </c>
    </row>
    <row r="60" spans="1:13" ht="13.5">
      <c r="A60" s="832" t="s">
        <v>64</v>
      </c>
      <c r="B60" s="602">
        <v>21625</v>
      </c>
      <c r="C60" s="571">
        <v>7300</v>
      </c>
      <c r="D60" s="570">
        <v>14325</v>
      </c>
      <c r="E60" s="573">
        <v>26606</v>
      </c>
      <c r="F60" s="571">
        <v>14415</v>
      </c>
      <c r="G60" s="852">
        <v>10891</v>
      </c>
      <c r="H60" s="636">
        <v>1300</v>
      </c>
      <c r="I60" s="573">
        <v>279406</v>
      </c>
      <c r="J60" s="852">
        <v>124858</v>
      </c>
      <c r="K60" s="635">
        <v>154548</v>
      </c>
      <c r="L60" s="853"/>
      <c r="M60" s="572">
        <v>79698</v>
      </c>
    </row>
    <row r="61" spans="1:13" ht="13.5">
      <c r="A61" s="832" t="s">
        <v>65</v>
      </c>
      <c r="B61" s="602">
        <v>19853</v>
      </c>
      <c r="C61" s="571">
        <v>6328</v>
      </c>
      <c r="D61" s="570">
        <v>13525</v>
      </c>
      <c r="E61" s="573">
        <v>27238</v>
      </c>
      <c r="F61" s="571">
        <v>14294</v>
      </c>
      <c r="G61" s="852">
        <v>11764</v>
      </c>
      <c r="H61" s="636">
        <v>1180</v>
      </c>
      <c r="I61" s="573">
        <v>278021</v>
      </c>
      <c r="J61" s="852">
        <v>86727</v>
      </c>
      <c r="K61" s="635">
        <v>191294</v>
      </c>
      <c r="L61" s="853"/>
      <c r="M61" s="572">
        <v>79759</v>
      </c>
    </row>
    <row r="62" spans="1:13" ht="13.5">
      <c r="A62" s="835" t="s">
        <v>840</v>
      </c>
      <c r="B62" s="638">
        <v>18705</v>
      </c>
      <c r="C62" s="639">
        <v>6520</v>
      </c>
      <c r="D62" s="854">
        <v>12185</v>
      </c>
      <c r="E62" s="641">
        <v>29391</v>
      </c>
      <c r="F62" s="639">
        <v>15118</v>
      </c>
      <c r="G62" s="855">
        <v>13198</v>
      </c>
      <c r="H62" s="642">
        <v>1075</v>
      </c>
      <c r="I62" s="641">
        <v>258430</v>
      </c>
      <c r="J62" s="855">
        <v>111689</v>
      </c>
      <c r="K62" s="640">
        <v>146741</v>
      </c>
      <c r="L62" s="853"/>
      <c r="M62" s="643">
        <v>76935</v>
      </c>
    </row>
    <row r="63" spans="1:13" ht="13.5">
      <c r="A63" s="644"/>
      <c r="B63" s="663"/>
      <c r="C63" s="646"/>
      <c r="D63" s="664"/>
      <c r="E63" s="651"/>
      <c r="F63" s="665"/>
      <c r="G63" s="856"/>
      <c r="H63" s="666"/>
      <c r="I63" s="651"/>
      <c r="J63" s="646"/>
      <c r="K63" s="647"/>
      <c r="L63" s="805"/>
      <c r="M63" s="857"/>
    </row>
    <row r="64" spans="1:13" ht="13.5">
      <c r="A64" s="845" t="s">
        <v>66</v>
      </c>
      <c r="B64" s="602">
        <v>3754</v>
      </c>
      <c r="C64" s="571">
        <v>664</v>
      </c>
      <c r="D64" s="570">
        <v>3090</v>
      </c>
      <c r="E64" s="573">
        <v>4203</v>
      </c>
      <c r="F64" s="571">
        <v>1655</v>
      </c>
      <c r="G64" s="852">
        <v>2329</v>
      </c>
      <c r="H64" s="636">
        <v>219</v>
      </c>
      <c r="I64" s="573">
        <v>24033</v>
      </c>
      <c r="J64" s="852">
        <v>7982</v>
      </c>
      <c r="K64" s="635">
        <v>16051</v>
      </c>
      <c r="L64" s="853"/>
      <c r="M64" s="572">
        <v>79698</v>
      </c>
    </row>
    <row r="65" spans="1:13" ht="13.5">
      <c r="A65" s="845" t="s">
        <v>67</v>
      </c>
      <c r="B65" s="602">
        <v>1025</v>
      </c>
      <c r="C65" s="571">
        <v>459</v>
      </c>
      <c r="D65" s="570">
        <v>566</v>
      </c>
      <c r="E65" s="573">
        <v>1338</v>
      </c>
      <c r="F65" s="571">
        <v>914</v>
      </c>
      <c r="G65" s="852">
        <v>327</v>
      </c>
      <c r="H65" s="636">
        <v>97</v>
      </c>
      <c r="I65" s="573">
        <v>20297</v>
      </c>
      <c r="J65" s="852">
        <v>9481</v>
      </c>
      <c r="K65" s="635">
        <v>10816</v>
      </c>
      <c r="L65" s="853"/>
      <c r="M65" s="572">
        <v>79809</v>
      </c>
    </row>
    <row r="66" spans="1:13" ht="13.5">
      <c r="A66" s="845" t="s">
        <v>68</v>
      </c>
      <c r="B66" s="602">
        <v>1102</v>
      </c>
      <c r="C66" s="571">
        <v>480</v>
      </c>
      <c r="D66" s="570">
        <v>622</v>
      </c>
      <c r="E66" s="573">
        <v>1569</v>
      </c>
      <c r="F66" s="571">
        <v>1038</v>
      </c>
      <c r="G66" s="852">
        <v>424</v>
      </c>
      <c r="H66" s="636">
        <v>107</v>
      </c>
      <c r="I66" s="573">
        <v>16779</v>
      </c>
      <c r="J66" s="852">
        <v>6598</v>
      </c>
      <c r="K66" s="635">
        <v>10181</v>
      </c>
      <c r="L66" s="853"/>
      <c r="M66" s="572">
        <v>79838</v>
      </c>
    </row>
    <row r="67" spans="1:13" ht="13.5">
      <c r="A67" s="845" t="s">
        <v>69</v>
      </c>
      <c r="B67" s="602">
        <v>1640</v>
      </c>
      <c r="C67" s="571">
        <v>719</v>
      </c>
      <c r="D67" s="570">
        <v>921</v>
      </c>
      <c r="E67" s="573">
        <v>2816</v>
      </c>
      <c r="F67" s="571">
        <v>1840</v>
      </c>
      <c r="G67" s="852">
        <v>873</v>
      </c>
      <c r="H67" s="636">
        <v>103</v>
      </c>
      <c r="I67" s="573">
        <v>35666</v>
      </c>
      <c r="J67" s="852">
        <v>9171</v>
      </c>
      <c r="K67" s="635">
        <v>26495</v>
      </c>
      <c r="L67" s="853"/>
      <c r="M67" s="572">
        <v>79755</v>
      </c>
    </row>
    <row r="68" spans="1:13" ht="13.5">
      <c r="A68" s="845" t="s">
        <v>70</v>
      </c>
      <c r="B68" s="602">
        <v>1373</v>
      </c>
      <c r="C68" s="571">
        <v>480</v>
      </c>
      <c r="D68" s="570">
        <v>893</v>
      </c>
      <c r="E68" s="573">
        <v>1615</v>
      </c>
      <c r="F68" s="571">
        <v>859</v>
      </c>
      <c r="G68" s="852">
        <v>694</v>
      </c>
      <c r="H68" s="636">
        <v>62</v>
      </c>
      <c r="I68" s="573">
        <v>19580</v>
      </c>
      <c r="J68" s="852">
        <v>7261</v>
      </c>
      <c r="K68" s="635">
        <v>12319</v>
      </c>
      <c r="L68" s="853"/>
      <c r="M68" s="572">
        <v>79926</v>
      </c>
    </row>
    <row r="69" spans="1:13" ht="13.5">
      <c r="A69" s="845" t="s">
        <v>71</v>
      </c>
      <c r="B69" s="602">
        <v>1354</v>
      </c>
      <c r="C69" s="571">
        <v>348</v>
      </c>
      <c r="D69" s="570">
        <v>1006</v>
      </c>
      <c r="E69" s="573">
        <v>1573</v>
      </c>
      <c r="F69" s="571">
        <v>658</v>
      </c>
      <c r="G69" s="852">
        <v>832</v>
      </c>
      <c r="H69" s="636">
        <v>83</v>
      </c>
      <c r="I69" s="573">
        <v>16304</v>
      </c>
      <c r="J69" s="852">
        <v>5674</v>
      </c>
      <c r="K69" s="635">
        <v>10630</v>
      </c>
      <c r="L69" s="853"/>
      <c r="M69" s="572">
        <v>80011</v>
      </c>
    </row>
    <row r="70" spans="1:13" ht="13.5">
      <c r="A70" s="845" t="s">
        <v>72</v>
      </c>
      <c r="B70" s="602">
        <v>3037</v>
      </c>
      <c r="C70" s="571">
        <v>703</v>
      </c>
      <c r="D70" s="570">
        <v>2334</v>
      </c>
      <c r="E70" s="573">
        <v>4163</v>
      </c>
      <c r="F70" s="571">
        <v>1756</v>
      </c>
      <c r="G70" s="852">
        <v>2257</v>
      </c>
      <c r="H70" s="636">
        <v>150</v>
      </c>
      <c r="I70" s="573">
        <v>22504</v>
      </c>
      <c r="J70" s="852">
        <v>7907</v>
      </c>
      <c r="K70" s="635">
        <v>14597</v>
      </c>
      <c r="L70" s="853"/>
      <c r="M70" s="572">
        <v>79896</v>
      </c>
    </row>
    <row r="71" spans="1:13" ht="13.5">
      <c r="A71" s="845" t="s">
        <v>73</v>
      </c>
      <c r="B71" s="602">
        <v>1214</v>
      </c>
      <c r="C71" s="571">
        <v>560</v>
      </c>
      <c r="D71" s="570">
        <v>654</v>
      </c>
      <c r="E71" s="573">
        <v>1613</v>
      </c>
      <c r="F71" s="571">
        <v>1117</v>
      </c>
      <c r="G71" s="852">
        <v>408</v>
      </c>
      <c r="H71" s="636">
        <v>88</v>
      </c>
      <c r="I71" s="573">
        <v>19245</v>
      </c>
      <c r="J71" s="852">
        <v>7161</v>
      </c>
      <c r="K71" s="635">
        <v>12084</v>
      </c>
      <c r="L71" s="853"/>
      <c r="M71" s="572">
        <v>80041</v>
      </c>
    </row>
    <row r="72" spans="1:13" ht="13.5">
      <c r="A72" s="845" t="s">
        <v>74</v>
      </c>
      <c r="B72" s="602">
        <v>1307</v>
      </c>
      <c r="C72" s="571">
        <v>513</v>
      </c>
      <c r="D72" s="570">
        <v>794</v>
      </c>
      <c r="E72" s="573">
        <v>1430</v>
      </c>
      <c r="F72" s="571">
        <v>735</v>
      </c>
      <c r="G72" s="852">
        <v>605</v>
      </c>
      <c r="H72" s="636">
        <v>90</v>
      </c>
      <c r="I72" s="573">
        <v>16965</v>
      </c>
      <c r="J72" s="852">
        <v>5615</v>
      </c>
      <c r="K72" s="635">
        <v>11350</v>
      </c>
      <c r="L72" s="853"/>
      <c r="M72" s="572">
        <v>80081</v>
      </c>
    </row>
    <row r="73" spans="1:13" ht="13.5">
      <c r="A73" s="845" t="s">
        <v>75</v>
      </c>
      <c r="B73" s="602">
        <v>1889</v>
      </c>
      <c r="C73" s="571">
        <v>733</v>
      </c>
      <c r="D73" s="570">
        <v>1156</v>
      </c>
      <c r="E73" s="573">
        <v>3417</v>
      </c>
      <c r="F73" s="571">
        <v>2175</v>
      </c>
      <c r="G73" s="852">
        <v>1145</v>
      </c>
      <c r="H73" s="636">
        <v>97</v>
      </c>
      <c r="I73" s="573">
        <v>31791</v>
      </c>
      <c r="J73" s="852">
        <v>8262</v>
      </c>
      <c r="K73" s="635">
        <v>23529</v>
      </c>
      <c r="L73" s="853"/>
      <c r="M73" s="572">
        <v>79933</v>
      </c>
    </row>
    <row r="74" spans="1:13" ht="13.5">
      <c r="A74" s="845" t="s">
        <v>76</v>
      </c>
      <c r="B74" s="602">
        <v>1079</v>
      </c>
      <c r="C74" s="571">
        <v>265</v>
      </c>
      <c r="D74" s="570">
        <v>814</v>
      </c>
      <c r="E74" s="573">
        <v>1598</v>
      </c>
      <c r="F74" s="571">
        <v>934</v>
      </c>
      <c r="G74" s="852">
        <v>604</v>
      </c>
      <c r="H74" s="636">
        <v>60</v>
      </c>
      <c r="I74" s="573">
        <v>15075</v>
      </c>
      <c r="J74" s="852">
        <v>4582</v>
      </c>
      <c r="K74" s="635">
        <v>10493</v>
      </c>
      <c r="L74" s="853"/>
      <c r="M74" s="572">
        <v>80033</v>
      </c>
    </row>
    <row r="75" spans="1:13" ht="13.5">
      <c r="A75" s="845" t="s">
        <v>77</v>
      </c>
      <c r="B75" s="602">
        <v>1464</v>
      </c>
      <c r="C75" s="571">
        <v>383</v>
      </c>
      <c r="D75" s="570">
        <v>1081</v>
      </c>
      <c r="E75" s="573">
        <v>1748</v>
      </c>
      <c r="F75" s="571">
        <v>697</v>
      </c>
      <c r="G75" s="852">
        <v>997</v>
      </c>
      <c r="H75" s="636">
        <v>54</v>
      </c>
      <c r="I75" s="573">
        <v>41785</v>
      </c>
      <c r="J75" s="852">
        <v>6546</v>
      </c>
      <c r="K75" s="635">
        <v>35239</v>
      </c>
      <c r="L75" s="853"/>
      <c r="M75" s="572">
        <v>80040</v>
      </c>
    </row>
    <row r="76" spans="1:13" ht="13.5">
      <c r="A76" s="845" t="s">
        <v>78</v>
      </c>
      <c r="B76" s="602">
        <v>3369</v>
      </c>
      <c r="C76" s="571">
        <v>685</v>
      </c>
      <c r="D76" s="570">
        <v>2684</v>
      </c>
      <c r="E76" s="573">
        <v>4358</v>
      </c>
      <c r="F76" s="571">
        <v>1571</v>
      </c>
      <c r="G76" s="852">
        <v>2598</v>
      </c>
      <c r="H76" s="636">
        <v>189</v>
      </c>
      <c r="I76" s="573">
        <v>22030</v>
      </c>
      <c r="J76" s="852">
        <v>8469</v>
      </c>
      <c r="K76" s="635">
        <v>13561</v>
      </c>
      <c r="L76" s="853"/>
      <c r="M76" s="572">
        <v>79759</v>
      </c>
    </row>
    <row r="77" spans="1:13" ht="13.5">
      <c r="A77" s="845" t="s">
        <v>67</v>
      </c>
      <c r="B77" s="602">
        <v>976</v>
      </c>
      <c r="C77" s="571">
        <v>467</v>
      </c>
      <c r="D77" s="570">
        <v>509</v>
      </c>
      <c r="E77" s="573">
        <v>1607</v>
      </c>
      <c r="F77" s="571">
        <v>1123</v>
      </c>
      <c r="G77" s="852">
        <v>414</v>
      </c>
      <c r="H77" s="636">
        <v>70</v>
      </c>
      <c r="I77" s="573">
        <v>21971</v>
      </c>
      <c r="J77" s="852">
        <v>8230</v>
      </c>
      <c r="K77" s="635">
        <v>13741</v>
      </c>
      <c r="L77" s="853"/>
      <c r="M77" s="572">
        <v>79706</v>
      </c>
    </row>
    <row r="78" spans="1:13" ht="13.5">
      <c r="A78" s="845" t="s">
        <v>68</v>
      </c>
      <c r="B78" s="602">
        <v>1129</v>
      </c>
      <c r="C78" s="571">
        <v>524</v>
      </c>
      <c r="D78" s="570">
        <v>605</v>
      </c>
      <c r="E78" s="573">
        <v>1343</v>
      </c>
      <c r="F78" s="571">
        <v>679</v>
      </c>
      <c r="G78" s="852">
        <v>608</v>
      </c>
      <c r="H78" s="636">
        <v>56</v>
      </c>
      <c r="I78" s="573">
        <v>18576</v>
      </c>
      <c r="J78" s="852">
        <v>8538</v>
      </c>
      <c r="K78" s="635">
        <v>10038</v>
      </c>
      <c r="L78" s="853"/>
      <c r="M78" s="572">
        <v>79573</v>
      </c>
    </row>
    <row r="79" spans="1:13" ht="13.5">
      <c r="A79" s="845" t="s">
        <v>69</v>
      </c>
      <c r="B79" s="602">
        <v>1636</v>
      </c>
      <c r="C79" s="571">
        <v>787</v>
      </c>
      <c r="D79" s="570">
        <v>849</v>
      </c>
      <c r="E79" s="573">
        <v>3219</v>
      </c>
      <c r="F79" s="571">
        <v>1961</v>
      </c>
      <c r="G79" s="852">
        <v>1148</v>
      </c>
      <c r="H79" s="636">
        <v>110</v>
      </c>
      <c r="I79" s="573">
        <v>29721</v>
      </c>
      <c r="J79" s="852">
        <v>14248</v>
      </c>
      <c r="K79" s="635">
        <v>15473</v>
      </c>
      <c r="L79" s="853"/>
      <c r="M79" s="572">
        <v>79139</v>
      </c>
    </row>
    <row r="80" spans="1:13" ht="13.5">
      <c r="A80" s="845" t="s">
        <v>70</v>
      </c>
      <c r="B80" s="602">
        <v>1417</v>
      </c>
      <c r="C80" s="571">
        <v>549</v>
      </c>
      <c r="D80" s="570">
        <v>868</v>
      </c>
      <c r="E80" s="573">
        <v>2153</v>
      </c>
      <c r="F80" s="571">
        <v>1231</v>
      </c>
      <c r="G80" s="852">
        <v>836</v>
      </c>
      <c r="H80" s="636">
        <v>86</v>
      </c>
      <c r="I80" s="573">
        <v>27281</v>
      </c>
      <c r="J80" s="852">
        <v>13016</v>
      </c>
      <c r="K80" s="635">
        <v>14265</v>
      </c>
      <c r="L80" s="853"/>
      <c r="M80" s="572">
        <v>79093</v>
      </c>
    </row>
    <row r="81" spans="1:13" ht="13.5">
      <c r="A81" s="845" t="s">
        <v>71</v>
      </c>
      <c r="B81" s="602">
        <v>1278</v>
      </c>
      <c r="C81" s="571">
        <v>295</v>
      </c>
      <c r="D81" s="570">
        <v>983</v>
      </c>
      <c r="E81" s="573">
        <v>1548</v>
      </c>
      <c r="F81" s="571">
        <v>549</v>
      </c>
      <c r="G81" s="852">
        <v>939</v>
      </c>
      <c r="H81" s="636">
        <v>60</v>
      </c>
      <c r="I81" s="573">
        <v>20823</v>
      </c>
      <c r="J81" s="852">
        <v>8702</v>
      </c>
      <c r="K81" s="635">
        <v>12121</v>
      </c>
      <c r="L81" s="853"/>
      <c r="M81" s="572">
        <v>79051</v>
      </c>
    </row>
    <row r="82" spans="1:13" ht="13.5">
      <c r="A82" s="845" t="s">
        <v>72</v>
      </c>
      <c r="B82" s="602">
        <v>2755</v>
      </c>
      <c r="C82" s="571">
        <v>763</v>
      </c>
      <c r="D82" s="570">
        <v>1992</v>
      </c>
      <c r="E82" s="573">
        <v>4267</v>
      </c>
      <c r="F82" s="571">
        <v>1871</v>
      </c>
      <c r="G82" s="852">
        <v>2263</v>
      </c>
      <c r="H82" s="636">
        <v>133</v>
      </c>
      <c r="I82" s="573">
        <v>24210</v>
      </c>
      <c r="J82" s="852">
        <v>11809</v>
      </c>
      <c r="K82" s="635">
        <v>12401</v>
      </c>
      <c r="L82" s="853"/>
      <c r="M82" s="572">
        <v>78576</v>
      </c>
    </row>
    <row r="83" spans="1:13" ht="13.5">
      <c r="A83" s="845" t="s">
        <v>73</v>
      </c>
      <c r="B83" s="602">
        <v>1267</v>
      </c>
      <c r="C83" s="571">
        <v>587</v>
      </c>
      <c r="D83" s="570">
        <v>680</v>
      </c>
      <c r="E83" s="573">
        <v>1886</v>
      </c>
      <c r="F83" s="571">
        <v>1276</v>
      </c>
      <c r="G83" s="852">
        <v>518</v>
      </c>
      <c r="H83" s="636">
        <v>92</v>
      </c>
      <c r="I83" s="573">
        <v>19860</v>
      </c>
      <c r="J83" s="852">
        <v>8238</v>
      </c>
      <c r="K83" s="635">
        <v>11622</v>
      </c>
      <c r="L83" s="853"/>
      <c r="M83" s="572">
        <v>78604</v>
      </c>
    </row>
    <row r="84" spans="1:13" ht="13.5">
      <c r="A84" s="845" t="s">
        <v>74</v>
      </c>
      <c r="B84" s="602">
        <v>1301</v>
      </c>
      <c r="C84" s="571">
        <v>534</v>
      </c>
      <c r="D84" s="570">
        <v>767</v>
      </c>
      <c r="E84" s="573">
        <v>1731</v>
      </c>
      <c r="F84" s="571">
        <v>987</v>
      </c>
      <c r="G84" s="852">
        <v>693</v>
      </c>
      <c r="H84" s="636">
        <v>51</v>
      </c>
      <c r="I84" s="573">
        <v>17721</v>
      </c>
      <c r="J84" s="852">
        <v>7433</v>
      </c>
      <c r="K84" s="635">
        <v>10288</v>
      </c>
      <c r="L84" s="853"/>
      <c r="M84" s="572">
        <v>78555</v>
      </c>
    </row>
    <row r="85" spans="1:13" ht="13.5">
      <c r="A85" s="845" t="s">
        <v>75</v>
      </c>
      <c r="B85" s="602">
        <v>1811</v>
      </c>
      <c r="C85" s="571">
        <v>759</v>
      </c>
      <c r="D85" s="570">
        <v>1052</v>
      </c>
      <c r="E85" s="573">
        <v>3217</v>
      </c>
      <c r="F85" s="571">
        <v>1920</v>
      </c>
      <c r="G85" s="852">
        <v>1206</v>
      </c>
      <c r="H85" s="636">
        <v>91</v>
      </c>
      <c r="I85" s="573">
        <v>21102</v>
      </c>
      <c r="J85" s="852">
        <v>8958</v>
      </c>
      <c r="K85" s="635">
        <v>12144</v>
      </c>
      <c r="L85" s="853"/>
      <c r="M85" s="572">
        <v>78231</v>
      </c>
    </row>
    <row r="86" spans="1:13" ht="13.5">
      <c r="A86" s="845" t="s">
        <v>203</v>
      </c>
      <c r="B86" s="602">
        <v>959</v>
      </c>
      <c r="C86" s="571">
        <v>296</v>
      </c>
      <c r="D86" s="570">
        <v>663</v>
      </c>
      <c r="E86" s="573">
        <v>1679</v>
      </c>
      <c r="F86" s="571">
        <v>855</v>
      </c>
      <c r="G86" s="852">
        <v>735</v>
      </c>
      <c r="H86" s="636">
        <v>89</v>
      </c>
      <c r="I86" s="573">
        <v>18293</v>
      </c>
      <c r="J86" s="852">
        <v>6674</v>
      </c>
      <c r="K86" s="635">
        <v>11619</v>
      </c>
      <c r="L86" s="853"/>
      <c r="M86" s="572">
        <v>78027</v>
      </c>
    </row>
    <row r="87" spans="1:13" ht="13.5">
      <c r="A87" s="845" t="s">
        <v>77</v>
      </c>
      <c r="B87" s="602">
        <v>1250</v>
      </c>
      <c r="C87" s="571">
        <v>344</v>
      </c>
      <c r="D87" s="570">
        <v>906</v>
      </c>
      <c r="E87" s="573">
        <v>1863</v>
      </c>
      <c r="F87" s="571">
        <v>770</v>
      </c>
      <c r="G87" s="852">
        <v>1032</v>
      </c>
      <c r="H87" s="636">
        <v>61</v>
      </c>
      <c r="I87" s="573">
        <v>17414</v>
      </c>
      <c r="J87" s="852">
        <v>6965</v>
      </c>
      <c r="K87" s="635">
        <v>10449</v>
      </c>
      <c r="L87" s="853"/>
      <c r="M87" s="572">
        <v>77816</v>
      </c>
    </row>
    <row r="88" spans="1:13" s="810" customFormat="1" ht="14.25" thickBot="1">
      <c r="A88" s="845" t="s">
        <v>78</v>
      </c>
      <c r="B88" s="609">
        <v>2926</v>
      </c>
      <c r="C88" s="582">
        <v>615</v>
      </c>
      <c r="D88" s="570">
        <v>2311</v>
      </c>
      <c r="E88" s="584">
        <v>4878</v>
      </c>
      <c r="F88" s="582">
        <v>1896</v>
      </c>
      <c r="G88" s="858">
        <v>2806</v>
      </c>
      <c r="H88" s="859">
        <v>176</v>
      </c>
      <c r="I88" s="584">
        <v>21458</v>
      </c>
      <c r="J88" s="858">
        <v>8878</v>
      </c>
      <c r="K88" s="654">
        <v>12580</v>
      </c>
      <c r="L88" s="853"/>
      <c r="M88" s="583">
        <v>76935</v>
      </c>
    </row>
    <row r="89" spans="1:5" s="29" customFormat="1" ht="12">
      <c r="A89" s="136" t="s">
        <v>591</v>
      </c>
      <c r="C89" s="655"/>
      <c r="D89" s="655"/>
      <c r="E89" s="354"/>
    </row>
    <row r="90" spans="1:5" s="29" customFormat="1" ht="12">
      <c r="A90" s="84" t="s">
        <v>598</v>
      </c>
      <c r="E90" s="817"/>
    </row>
    <row r="91" spans="1:5" s="29" customFormat="1" ht="12">
      <c r="A91" s="84" t="s">
        <v>599</v>
      </c>
      <c r="E91" s="817"/>
    </row>
    <row r="92" spans="1:5" s="29" customFormat="1" ht="12">
      <c r="A92" s="84"/>
      <c r="E92" s="817"/>
    </row>
    <row r="93" spans="1:5" s="29" customFormat="1" ht="12">
      <c r="A93" s="84"/>
      <c r="E93" s="817"/>
    </row>
    <row r="94" spans="1:5" s="29" customFormat="1" ht="12">
      <c r="A94" s="84"/>
      <c r="E94" s="817"/>
    </row>
    <row r="95" spans="1:5" s="29" customFormat="1" ht="12">
      <c r="A95" s="84"/>
      <c r="E95" s="817"/>
    </row>
    <row r="96" spans="1:5" s="29" customFormat="1" ht="12">
      <c r="A96" s="84"/>
      <c r="E96" s="817"/>
    </row>
    <row r="97" spans="1:5" s="29" customFormat="1" ht="12">
      <c r="A97" s="84"/>
      <c r="E97" s="817"/>
    </row>
  </sheetData>
  <sheetProtection/>
  <mergeCells count="29">
    <mergeCell ref="D54:D55"/>
    <mergeCell ref="F54:G54"/>
    <mergeCell ref="J54:J55"/>
    <mergeCell ref="K54:K55"/>
    <mergeCell ref="A48:M48"/>
    <mergeCell ref="A49:M49"/>
    <mergeCell ref="A50:M50"/>
    <mergeCell ref="B52:D52"/>
    <mergeCell ref="E52:H52"/>
    <mergeCell ref="I52:K53"/>
    <mergeCell ref="M52:M55"/>
    <mergeCell ref="B53:D53"/>
    <mergeCell ref="E53:H53"/>
    <mergeCell ref="C54:C55"/>
    <mergeCell ref="S5:T6"/>
    <mergeCell ref="B6:D6"/>
    <mergeCell ref="E6:H6"/>
    <mergeCell ref="C7:C8"/>
    <mergeCell ref="D7:D8"/>
    <mergeCell ref="F7:G7"/>
    <mergeCell ref="J7:J8"/>
    <mergeCell ref="K7:K8"/>
    <mergeCell ref="A1:M1"/>
    <mergeCell ref="A2:M2"/>
    <mergeCell ref="A3:M3"/>
    <mergeCell ref="B5:D5"/>
    <mergeCell ref="E5:H5"/>
    <mergeCell ref="I5:K6"/>
    <mergeCell ref="M5:M8"/>
  </mergeCells>
  <printOptions horizontalCentered="1"/>
  <pageMargins left="0.1968503937007874" right="0.1968503937007874" top="0.3937007874015748" bottom="0.3937007874015748" header="0.5118110236220472" footer="0.31496062992125984"/>
  <pageSetup fitToHeight="2" horizontalDpi="600" verticalDpi="600" orientation="landscape" paperSize="9" scale="76" r:id="rId1"/>
  <rowBreaks count="1" manualBreakCount="1">
    <brk id="47" max="12" man="1"/>
  </rowBreaks>
</worksheet>
</file>

<file path=xl/worksheets/sheet48.xml><?xml version="1.0" encoding="utf-8"?>
<worksheet xmlns="http://schemas.openxmlformats.org/spreadsheetml/2006/main" xmlns:r="http://schemas.openxmlformats.org/officeDocument/2006/relationships">
  <dimension ref="A1:Q585"/>
  <sheetViews>
    <sheetView view="pageBreakPreview" zoomScale="70" zoomScaleNormal="40" zoomScaleSheetLayoutView="70" zoomScalePageLayoutView="0" workbookViewId="0" topLeftCell="A1">
      <selection activeCell="A1" sqref="A1:Q1"/>
    </sheetView>
  </sheetViews>
  <sheetFormatPr defaultColWidth="20.00390625" defaultRowHeight="18.75" customHeight="1"/>
  <cols>
    <col min="1" max="16" width="20.00390625" style="99" customWidth="1"/>
    <col min="17" max="16384" width="20.00390625" style="99" customWidth="1"/>
  </cols>
  <sheetData>
    <row r="1" spans="1:17" ht="29.25" customHeight="1">
      <c r="A1" s="1467" t="s">
        <v>600</v>
      </c>
      <c r="B1" s="1467"/>
      <c r="C1" s="1467"/>
      <c r="D1" s="1467"/>
      <c r="E1" s="1467"/>
      <c r="F1" s="1467"/>
      <c r="G1" s="1467"/>
      <c r="H1" s="1467"/>
      <c r="I1" s="1467"/>
      <c r="J1" s="1467"/>
      <c r="K1" s="1467"/>
      <c r="L1" s="1467"/>
      <c r="M1" s="1467"/>
      <c r="N1" s="1467"/>
      <c r="O1" s="1467"/>
      <c r="P1" s="1467"/>
      <c r="Q1" s="1467"/>
    </row>
    <row r="2" spans="1:17" ht="29.25" customHeight="1">
      <c r="A2" s="1468" t="s">
        <v>516</v>
      </c>
      <c r="B2" s="1468"/>
      <c r="C2" s="1468"/>
      <c r="D2" s="1468"/>
      <c r="E2" s="1468"/>
      <c r="F2" s="1468"/>
      <c r="G2" s="1468"/>
      <c r="H2" s="1468"/>
      <c r="I2" s="1468"/>
      <c r="J2" s="1468"/>
      <c r="K2" s="1468"/>
      <c r="L2" s="1468"/>
      <c r="M2" s="1468"/>
      <c r="N2" s="1468"/>
      <c r="O2" s="1468"/>
      <c r="P2" s="1468"/>
      <c r="Q2" s="1468"/>
    </row>
    <row r="3" spans="1:13" ht="18.75" customHeight="1">
      <c r="A3" s="142"/>
      <c r="B3" s="142"/>
      <c r="C3" s="142"/>
      <c r="D3" s="142"/>
      <c r="E3" s="142"/>
      <c r="F3" s="142"/>
      <c r="G3" s="142"/>
      <c r="H3" s="142"/>
      <c r="I3" s="142"/>
      <c r="J3" s="142"/>
      <c r="K3" s="142"/>
      <c r="L3" s="142"/>
      <c r="M3" s="142"/>
    </row>
    <row r="4" spans="1:13" ht="18.75" customHeight="1">
      <c r="A4" s="142"/>
      <c r="B4" s="142"/>
      <c r="C4" s="142"/>
      <c r="D4" s="142"/>
      <c r="E4" s="142"/>
      <c r="F4" s="142"/>
      <c r="G4" s="142"/>
      <c r="H4" s="142"/>
      <c r="I4" s="142"/>
      <c r="J4" s="142"/>
      <c r="K4" s="142"/>
      <c r="L4" s="142"/>
      <c r="M4" s="142"/>
    </row>
    <row r="5" spans="1:13" ht="18.75" customHeight="1" thickBot="1">
      <c r="A5" s="673" t="s">
        <v>166</v>
      </c>
      <c r="B5" s="675"/>
      <c r="C5" s="675"/>
      <c r="D5" s="675"/>
      <c r="E5" s="675"/>
      <c r="F5" s="675"/>
      <c r="G5" s="675"/>
      <c r="H5" s="675"/>
      <c r="I5" s="675"/>
      <c r="J5" s="675"/>
      <c r="K5" s="675"/>
      <c r="L5" s="675"/>
      <c r="M5" s="675"/>
    </row>
    <row r="6" spans="1:17" ht="18.75" customHeight="1">
      <c r="A6" s="676"/>
      <c r="B6" s="1469" t="s">
        <v>517</v>
      </c>
      <c r="C6" s="1470"/>
      <c r="D6" s="1470"/>
      <c r="E6" s="1471"/>
      <c r="F6" s="1472" t="s">
        <v>518</v>
      </c>
      <c r="G6" s="1473"/>
      <c r="H6" s="1473"/>
      <c r="I6" s="1474"/>
      <c r="J6" s="1472" t="s">
        <v>519</v>
      </c>
      <c r="K6" s="1473"/>
      <c r="L6" s="1473"/>
      <c r="M6" s="1474"/>
      <c r="N6" s="1470" t="s">
        <v>520</v>
      </c>
      <c r="O6" s="1470"/>
      <c r="P6" s="1470"/>
      <c r="Q6" s="1471"/>
    </row>
    <row r="7" spans="1:17" ht="18.75" customHeight="1" thickBot="1">
      <c r="A7" s="677"/>
      <c r="B7" s="1476" t="s">
        <v>521</v>
      </c>
      <c r="C7" s="1465"/>
      <c r="D7" s="1464" t="s">
        <v>522</v>
      </c>
      <c r="E7" s="1466"/>
      <c r="F7" s="1477" t="s">
        <v>521</v>
      </c>
      <c r="G7" s="1478"/>
      <c r="H7" s="1478" t="s">
        <v>522</v>
      </c>
      <c r="I7" s="1479"/>
      <c r="J7" s="1477" t="s">
        <v>521</v>
      </c>
      <c r="K7" s="1478"/>
      <c r="L7" s="1478" t="s">
        <v>522</v>
      </c>
      <c r="M7" s="1479"/>
      <c r="N7" s="1464" t="s">
        <v>521</v>
      </c>
      <c r="O7" s="1465"/>
      <c r="P7" s="1464" t="s">
        <v>522</v>
      </c>
      <c r="Q7" s="1466"/>
    </row>
    <row r="8" spans="1:17" ht="18.75" customHeight="1" thickTop="1">
      <c r="A8" s="678"/>
      <c r="B8" s="679" t="s">
        <v>97</v>
      </c>
      <c r="C8" s="680" t="s">
        <v>523</v>
      </c>
      <c r="D8" s="681" t="s">
        <v>97</v>
      </c>
      <c r="E8" s="682" t="s">
        <v>523</v>
      </c>
      <c r="F8" s="683" t="s">
        <v>97</v>
      </c>
      <c r="G8" s="680" t="s">
        <v>523</v>
      </c>
      <c r="H8" s="681" t="s">
        <v>97</v>
      </c>
      <c r="I8" s="682" t="s">
        <v>523</v>
      </c>
      <c r="J8" s="683" t="s">
        <v>97</v>
      </c>
      <c r="K8" s="680" t="s">
        <v>523</v>
      </c>
      <c r="L8" s="681" t="s">
        <v>97</v>
      </c>
      <c r="M8" s="682" t="s">
        <v>523</v>
      </c>
      <c r="N8" s="684" t="s">
        <v>97</v>
      </c>
      <c r="O8" s="680" t="s">
        <v>523</v>
      </c>
      <c r="P8" s="681" t="s">
        <v>97</v>
      </c>
      <c r="Q8" s="682" t="s">
        <v>523</v>
      </c>
    </row>
    <row r="9" spans="1:17" ht="18.75" customHeight="1">
      <c r="A9" s="685"/>
      <c r="B9" s="686"/>
      <c r="C9" s="687"/>
      <c r="D9" s="688"/>
      <c r="E9" s="689"/>
      <c r="F9" s="690"/>
      <c r="G9" s="687"/>
      <c r="H9" s="688"/>
      <c r="I9" s="689"/>
      <c r="J9" s="690"/>
      <c r="K9" s="687"/>
      <c r="L9" s="688"/>
      <c r="M9" s="689"/>
      <c r="N9" s="674"/>
      <c r="O9" s="687"/>
      <c r="P9" s="688"/>
      <c r="Q9" s="689"/>
    </row>
    <row r="10" spans="1:17" ht="18.75" customHeight="1">
      <c r="A10" s="691" t="s">
        <v>62</v>
      </c>
      <c r="B10" s="692">
        <v>128441</v>
      </c>
      <c r="C10" s="693">
        <v>99.55</v>
      </c>
      <c r="D10" s="694">
        <v>10490</v>
      </c>
      <c r="E10" s="695">
        <v>38.03</v>
      </c>
      <c r="F10" s="696">
        <v>437</v>
      </c>
      <c r="G10" s="697">
        <v>0.34</v>
      </c>
      <c r="H10" s="698">
        <v>10159</v>
      </c>
      <c r="I10" s="695">
        <v>36.83</v>
      </c>
      <c r="J10" s="696">
        <v>73</v>
      </c>
      <c r="K10" s="697">
        <v>0.06</v>
      </c>
      <c r="L10" s="698">
        <v>2673</v>
      </c>
      <c r="M10" s="695">
        <v>9.69</v>
      </c>
      <c r="N10" s="696">
        <v>76</v>
      </c>
      <c r="O10" s="697">
        <v>0.06</v>
      </c>
      <c r="P10" s="698">
        <v>2898</v>
      </c>
      <c r="Q10" s="695">
        <v>10.51</v>
      </c>
    </row>
    <row r="11" spans="1:17" ht="18.75" customHeight="1">
      <c r="A11" s="691" t="s">
        <v>63</v>
      </c>
      <c r="B11" s="692">
        <v>128231</v>
      </c>
      <c r="C11" s="693">
        <v>99.25</v>
      </c>
      <c r="D11" s="694">
        <v>23372</v>
      </c>
      <c r="E11" s="695">
        <v>58.52</v>
      </c>
      <c r="F11" s="696">
        <v>946</v>
      </c>
      <c r="G11" s="697">
        <v>0.73</v>
      </c>
      <c r="H11" s="698">
        <v>12002</v>
      </c>
      <c r="I11" s="695">
        <v>30.05</v>
      </c>
      <c r="J11" s="746">
        <v>0</v>
      </c>
      <c r="K11" s="728">
        <v>0</v>
      </c>
      <c r="L11" s="698">
        <v>2969</v>
      </c>
      <c r="M11" s="695">
        <v>7.43</v>
      </c>
      <c r="N11" s="696">
        <v>20</v>
      </c>
      <c r="O11" s="697">
        <v>0.02</v>
      </c>
      <c r="P11" s="698">
        <v>748</v>
      </c>
      <c r="Q11" s="695">
        <v>1.87</v>
      </c>
    </row>
    <row r="12" spans="1:17" ht="18.75" customHeight="1">
      <c r="A12" s="691" t="s">
        <v>64</v>
      </c>
      <c r="B12" s="692">
        <v>118644</v>
      </c>
      <c r="C12" s="693">
        <v>99.85</v>
      </c>
      <c r="D12" s="694">
        <v>8100</v>
      </c>
      <c r="E12" s="695">
        <v>36.28</v>
      </c>
      <c r="F12" s="696">
        <v>184</v>
      </c>
      <c r="G12" s="697">
        <v>0.15</v>
      </c>
      <c r="H12" s="698">
        <v>9320</v>
      </c>
      <c r="I12" s="695">
        <v>41.74</v>
      </c>
      <c r="J12" s="746">
        <v>0</v>
      </c>
      <c r="K12" s="728">
        <v>0</v>
      </c>
      <c r="L12" s="698">
        <v>2531</v>
      </c>
      <c r="M12" s="695">
        <v>11.34</v>
      </c>
      <c r="N12" s="696">
        <v>0</v>
      </c>
      <c r="O12" s="697">
        <v>0</v>
      </c>
      <c r="P12" s="698">
        <v>1059</v>
      </c>
      <c r="Q12" s="695">
        <v>4.74</v>
      </c>
    </row>
    <row r="13" spans="1:17" ht="18.75" customHeight="1">
      <c r="A13" s="691" t="s">
        <v>65</v>
      </c>
      <c r="B13" s="692">
        <v>98993</v>
      </c>
      <c r="C13" s="693">
        <v>99.8</v>
      </c>
      <c r="D13" s="694">
        <v>5463</v>
      </c>
      <c r="E13" s="695">
        <v>25.63</v>
      </c>
      <c r="F13" s="696">
        <v>191</v>
      </c>
      <c r="G13" s="697">
        <v>0.19</v>
      </c>
      <c r="H13" s="698">
        <v>10649</v>
      </c>
      <c r="I13" s="695">
        <v>49.96</v>
      </c>
      <c r="J13" s="696">
        <v>10</v>
      </c>
      <c r="K13" s="697">
        <v>0.01</v>
      </c>
      <c r="L13" s="698">
        <v>3077</v>
      </c>
      <c r="M13" s="695">
        <v>14.43</v>
      </c>
      <c r="N13" s="746">
        <v>0</v>
      </c>
      <c r="O13" s="728">
        <v>0</v>
      </c>
      <c r="P13" s="698">
        <v>1272</v>
      </c>
      <c r="Q13" s="695">
        <v>5.97</v>
      </c>
    </row>
    <row r="14" spans="1:17" ht="18.75" customHeight="1">
      <c r="A14" s="691" t="s">
        <v>840</v>
      </c>
      <c r="B14" s="692">
        <v>110772</v>
      </c>
      <c r="C14" s="693">
        <v>100</v>
      </c>
      <c r="D14" s="694">
        <v>5178</v>
      </c>
      <c r="E14" s="695">
        <v>26.78</v>
      </c>
      <c r="F14" s="696">
        <v>5</v>
      </c>
      <c r="G14" s="728">
        <v>0</v>
      </c>
      <c r="H14" s="698">
        <v>10022</v>
      </c>
      <c r="I14" s="695">
        <v>51.84</v>
      </c>
      <c r="J14" s="696">
        <v>0</v>
      </c>
      <c r="K14" s="697">
        <v>0</v>
      </c>
      <c r="L14" s="698">
        <v>2587</v>
      </c>
      <c r="M14" s="695">
        <v>13.38</v>
      </c>
      <c r="N14" s="696">
        <v>0</v>
      </c>
      <c r="O14" s="697">
        <v>0</v>
      </c>
      <c r="P14" s="698">
        <v>664</v>
      </c>
      <c r="Q14" s="695">
        <v>3.43</v>
      </c>
    </row>
    <row r="15" spans="1:17" ht="18.75" customHeight="1">
      <c r="A15" s="699"/>
      <c r="B15" s="700"/>
      <c r="C15" s="701"/>
      <c r="D15" s="702"/>
      <c r="E15" s="703"/>
      <c r="F15" s="704"/>
      <c r="G15" s="705"/>
      <c r="H15" s="706"/>
      <c r="I15" s="703"/>
      <c r="J15" s="704"/>
      <c r="K15" s="705"/>
      <c r="L15" s="706"/>
      <c r="M15" s="703"/>
      <c r="N15" s="704"/>
      <c r="O15" s="705"/>
      <c r="P15" s="706"/>
      <c r="Q15" s="703"/>
    </row>
    <row r="16" spans="1:17" ht="18.75" customHeight="1">
      <c r="A16" s="707" t="s">
        <v>66</v>
      </c>
      <c r="B16" s="692">
        <v>60762</v>
      </c>
      <c r="C16" s="693">
        <v>99.98</v>
      </c>
      <c r="D16" s="694">
        <v>32822</v>
      </c>
      <c r="E16" s="695">
        <v>60.11</v>
      </c>
      <c r="F16" s="696">
        <v>9</v>
      </c>
      <c r="G16" s="697">
        <v>0.01</v>
      </c>
      <c r="H16" s="698">
        <v>12885</v>
      </c>
      <c r="I16" s="695">
        <v>23.6</v>
      </c>
      <c r="J16" s="696">
        <v>2</v>
      </c>
      <c r="K16" s="728">
        <v>0</v>
      </c>
      <c r="L16" s="698">
        <v>5107</v>
      </c>
      <c r="M16" s="695">
        <v>9.35</v>
      </c>
      <c r="N16" s="696">
        <v>0</v>
      </c>
      <c r="O16" s="697">
        <v>0</v>
      </c>
      <c r="P16" s="698">
        <v>902</v>
      </c>
      <c r="Q16" s="695">
        <v>1.65</v>
      </c>
    </row>
    <row r="17" spans="1:17" ht="18.75" customHeight="1">
      <c r="A17" s="707" t="s">
        <v>67</v>
      </c>
      <c r="B17" s="692">
        <v>115523</v>
      </c>
      <c r="C17" s="693">
        <v>100</v>
      </c>
      <c r="D17" s="694">
        <v>4216</v>
      </c>
      <c r="E17" s="695">
        <v>19.79</v>
      </c>
      <c r="F17" s="696">
        <v>0</v>
      </c>
      <c r="G17" s="697">
        <v>0</v>
      </c>
      <c r="H17" s="698">
        <v>11517</v>
      </c>
      <c r="I17" s="695">
        <v>54.06</v>
      </c>
      <c r="J17" s="696">
        <v>0</v>
      </c>
      <c r="K17" s="697">
        <v>0</v>
      </c>
      <c r="L17" s="698">
        <v>2984</v>
      </c>
      <c r="M17" s="695">
        <v>14.01</v>
      </c>
      <c r="N17" s="696">
        <v>0</v>
      </c>
      <c r="O17" s="697">
        <v>0</v>
      </c>
      <c r="P17" s="698">
        <v>1271</v>
      </c>
      <c r="Q17" s="695">
        <v>5.97</v>
      </c>
    </row>
    <row r="18" spans="1:17" ht="18.75" customHeight="1">
      <c r="A18" s="707" t="s">
        <v>68</v>
      </c>
      <c r="B18" s="692">
        <v>95132</v>
      </c>
      <c r="C18" s="693">
        <v>99.99</v>
      </c>
      <c r="D18" s="694">
        <v>5535</v>
      </c>
      <c r="E18" s="695">
        <v>21.93</v>
      </c>
      <c r="F18" s="696">
        <v>7</v>
      </c>
      <c r="G18" s="697">
        <v>0.01</v>
      </c>
      <c r="H18" s="698">
        <v>10641</v>
      </c>
      <c r="I18" s="695">
        <v>42.16</v>
      </c>
      <c r="J18" s="696">
        <v>0</v>
      </c>
      <c r="K18" s="697">
        <v>0</v>
      </c>
      <c r="L18" s="698">
        <v>6441</v>
      </c>
      <c r="M18" s="695">
        <v>25.52</v>
      </c>
      <c r="N18" s="696">
        <v>0</v>
      </c>
      <c r="O18" s="697">
        <v>0</v>
      </c>
      <c r="P18" s="698">
        <v>2127</v>
      </c>
      <c r="Q18" s="695">
        <v>8.43</v>
      </c>
    </row>
    <row r="19" spans="1:17" ht="18.75" customHeight="1">
      <c r="A19" s="707" t="s">
        <v>69</v>
      </c>
      <c r="B19" s="692">
        <v>107068</v>
      </c>
      <c r="C19" s="693">
        <v>100</v>
      </c>
      <c r="D19" s="694">
        <v>3830</v>
      </c>
      <c r="E19" s="695">
        <v>24.39</v>
      </c>
      <c r="F19" s="746">
        <v>0</v>
      </c>
      <c r="G19" s="728">
        <v>0</v>
      </c>
      <c r="H19" s="698">
        <v>9056</v>
      </c>
      <c r="I19" s="695">
        <v>57.66</v>
      </c>
      <c r="J19" s="696">
        <v>0</v>
      </c>
      <c r="K19" s="697">
        <v>0</v>
      </c>
      <c r="L19" s="698">
        <v>2266</v>
      </c>
      <c r="M19" s="695">
        <v>14.43</v>
      </c>
      <c r="N19" s="696">
        <v>0</v>
      </c>
      <c r="O19" s="697">
        <v>0</v>
      </c>
      <c r="P19" s="698">
        <v>482</v>
      </c>
      <c r="Q19" s="695">
        <v>3.07</v>
      </c>
    </row>
    <row r="20" spans="1:17" ht="18.75" customHeight="1">
      <c r="A20" s="707" t="s">
        <v>70</v>
      </c>
      <c r="B20" s="692">
        <v>119342</v>
      </c>
      <c r="C20" s="693">
        <v>99.98</v>
      </c>
      <c r="D20" s="694">
        <v>3107</v>
      </c>
      <c r="E20" s="695">
        <v>24.75</v>
      </c>
      <c r="F20" s="696">
        <v>24</v>
      </c>
      <c r="G20" s="697">
        <v>0.02</v>
      </c>
      <c r="H20" s="698">
        <v>6782</v>
      </c>
      <c r="I20" s="695">
        <v>54.02</v>
      </c>
      <c r="J20" s="696">
        <v>0</v>
      </c>
      <c r="K20" s="697">
        <v>0</v>
      </c>
      <c r="L20" s="698">
        <v>1410</v>
      </c>
      <c r="M20" s="695">
        <v>11.23</v>
      </c>
      <c r="N20" s="696">
        <v>0</v>
      </c>
      <c r="O20" s="697">
        <v>0</v>
      </c>
      <c r="P20" s="698">
        <v>1153</v>
      </c>
      <c r="Q20" s="695">
        <v>9.18</v>
      </c>
    </row>
    <row r="21" spans="1:17" ht="18.75" customHeight="1">
      <c r="A21" s="707" t="s">
        <v>71</v>
      </c>
      <c r="B21" s="692">
        <v>56791</v>
      </c>
      <c r="C21" s="693">
        <v>99.87</v>
      </c>
      <c r="D21" s="694">
        <v>3650</v>
      </c>
      <c r="E21" s="695">
        <v>29.18</v>
      </c>
      <c r="F21" s="696">
        <v>72</v>
      </c>
      <c r="G21" s="697">
        <v>0.13</v>
      </c>
      <c r="H21" s="698">
        <v>4085</v>
      </c>
      <c r="I21" s="695">
        <v>32.66</v>
      </c>
      <c r="J21" s="696">
        <v>0</v>
      </c>
      <c r="K21" s="697">
        <v>0</v>
      </c>
      <c r="L21" s="698">
        <v>3425</v>
      </c>
      <c r="M21" s="695">
        <v>27.38</v>
      </c>
      <c r="N21" s="696">
        <v>0</v>
      </c>
      <c r="O21" s="697">
        <v>0</v>
      </c>
      <c r="P21" s="698">
        <v>318</v>
      </c>
      <c r="Q21" s="695">
        <v>2.54</v>
      </c>
    </row>
    <row r="22" spans="1:17" ht="18.75" customHeight="1">
      <c r="A22" s="707" t="s">
        <v>72</v>
      </c>
      <c r="B22" s="692">
        <v>119991</v>
      </c>
      <c r="C22" s="693">
        <v>99.88</v>
      </c>
      <c r="D22" s="694">
        <v>11140</v>
      </c>
      <c r="E22" s="695">
        <v>32.43</v>
      </c>
      <c r="F22" s="696">
        <v>105</v>
      </c>
      <c r="G22" s="697">
        <v>0.09</v>
      </c>
      <c r="H22" s="698">
        <v>14417</v>
      </c>
      <c r="I22" s="695">
        <v>41.97</v>
      </c>
      <c r="J22" s="696">
        <v>39</v>
      </c>
      <c r="K22" s="697">
        <v>0.03</v>
      </c>
      <c r="L22" s="698">
        <v>2673</v>
      </c>
      <c r="M22" s="695">
        <v>7.78</v>
      </c>
      <c r="N22" s="696">
        <v>0</v>
      </c>
      <c r="O22" s="697">
        <v>0</v>
      </c>
      <c r="P22" s="698">
        <v>5717</v>
      </c>
      <c r="Q22" s="695">
        <v>16.64</v>
      </c>
    </row>
    <row r="23" spans="1:17" ht="18.75" customHeight="1">
      <c r="A23" s="707" t="s">
        <v>73</v>
      </c>
      <c r="B23" s="692">
        <v>125329</v>
      </c>
      <c r="C23" s="693">
        <v>99.23</v>
      </c>
      <c r="D23" s="694">
        <v>3901</v>
      </c>
      <c r="E23" s="695">
        <v>26.82</v>
      </c>
      <c r="F23" s="696">
        <v>967</v>
      </c>
      <c r="G23" s="697">
        <v>0.77</v>
      </c>
      <c r="H23" s="698">
        <v>6933</v>
      </c>
      <c r="I23" s="695">
        <v>47.67</v>
      </c>
      <c r="J23" s="696">
        <v>0</v>
      </c>
      <c r="K23" s="697">
        <v>0</v>
      </c>
      <c r="L23" s="698">
        <v>2515</v>
      </c>
      <c r="M23" s="695">
        <v>17.29</v>
      </c>
      <c r="N23" s="696">
        <v>0</v>
      </c>
      <c r="O23" s="697">
        <v>0</v>
      </c>
      <c r="P23" s="698">
        <v>776</v>
      </c>
      <c r="Q23" s="695">
        <v>5.34</v>
      </c>
    </row>
    <row r="24" spans="1:17" ht="18.75" customHeight="1">
      <c r="A24" s="707" t="s">
        <v>74</v>
      </c>
      <c r="B24" s="692">
        <v>64035</v>
      </c>
      <c r="C24" s="693">
        <v>99.39</v>
      </c>
      <c r="D24" s="694">
        <v>4897</v>
      </c>
      <c r="E24" s="695">
        <v>27.6</v>
      </c>
      <c r="F24" s="696">
        <v>390</v>
      </c>
      <c r="G24" s="697">
        <v>0.61</v>
      </c>
      <c r="H24" s="698">
        <v>8338</v>
      </c>
      <c r="I24" s="695">
        <v>47</v>
      </c>
      <c r="J24" s="696">
        <v>0</v>
      </c>
      <c r="K24" s="697">
        <v>0</v>
      </c>
      <c r="L24" s="698">
        <v>2931</v>
      </c>
      <c r="M24" s="695">
        <v>16.52</v>
      </c>
      <c r="N24" s="696">
        <v>0</v>
      </c>
      <c r="O24" s="697">
        <v>0</v>
      </c>
      <c r="P24" s="698">
        <v>1075</v>
      </c>
      <c r="Q24" s="695">
        <v>6.06</v>
      </c>
    </row>
    <row r="25" spans="1:17" ht="18.75" customHeight="1">
      <c r="A25" s="707" t="s">
        <v>75</v>
      </c>
      <c r="B25" s="692">
        <v>143101</v>
      </c>
      <c r="C25" s="693">
        <v>99.73</v>
      </c>
      <c r="D25" s="694">
        <v>6211</v>
      </c>
      <c r="E25" s="695">
        <v>36</v>
      </c>
      <c r="F25" s="696">
        <v>386</v>
      </c>
      <c r="G25" s="697">
        <v>0.27</v>
      </c>
      <c r="H25" s="698">
        <v>6558</v>
      </c>
      <c r="I25" s="695">
        <v>38.01</v>
      </c>
      <c r="J25" s="696">
        <v>0</v>
      </c>
      <c r="K25" s="697">
        <v>0</v>
      </c>
      <c r="L25" s="698">
        <v>1760</v>
      </c>
      <c r="M25" s="695">
        <v>10.2</v>
      </c>
      <c r="N25" s="696">
        <v>0</v>
      </c>
      <c r="O25" s="697">
        <v>0</v>
      </c>
      <c r="P25" s="698">
        <v>778</v>
      </c>
      <c r="Q25" s="695">
        <v>4.51</v>
      </c>
    </row>
    <row r="26" spans="1:17" ht="18.75" customHeight="1">
      <c r="A26" s="707" t="s">
        <v>76</v>
      </c>
      <c r="B26" s="692">
        <v>47404</v>
      </c>
      <c r="C26" s="693">
        <v>99.92</v>
      </c>
      <c r="D26" s="694">
        <v>2960</v>
      </c>
      <c r="E26" s="695">
        <v>24.8</v>
      </c>
      <c r="F26" s="696">
        <v>0</v>
      </c>
      <c r="G26" s="697">
        <v>0</v>
      </c>
      <c r="H26" s="698">
        <v>7006</v>
      </c>
      <c r="I26" s="695">
        <v>58.69</v>
      </c>
      <c r="J26" s="696">
        <v>36</v>
      </c>
      <c r="K26" s="697">
        <v>0.08</v>
      </c>
      <c r="L26" s="698">
        <v>1493</v>
      </c>
      <c r="M26" s="695">
        <v>12.51</v>
      </c>
      <c r="N26" s="696">
        <v>0</v>
      </c>
      <c r="O26" s="697">
        <v>0</v>
      </c>
      <c r="P26" s="698">
        <v>385</v>
      </c>
      <c r="Q26" s="695">
        <v>3.23</v>
      </c>
    </row>
    <row r="27" spans="1:17" ht="18.75" customHeight="1">
      <c r="A27" s="707" t="s">
        <v>77</v>
      </c>
      <c r="B27" s="692">
        <v>104247</v>
      </c>
      <c r="C27" s="693">
        <v>99.84</v>
      </c>
      <c r="D27" s="694">
        <v>2776</v>
      </c>
      <c r="E27" s="695">
        <v>19.11</v>
      </c>
      <c r="F27" s="696">
        <v>163</v>
      </c>
      <c r="G27" s="697">
        <v>0.16</v>
      </c>
      <c r="H27" s="698">
        <v>7355</v>
      </c>
      <c r="I27" s="695">
        <v>50.63</v>
      </c>
      <c r="J27" s="696">
        <v>0</v>
      </c>
      <c r="K27" s="697">
        <v>0</v>
      </c>
      <c r="L27" s="698">
        <v>1685</v>
      </c>
      <c r="M27" s="695">
        <v>11.6</v>
      </c>
      <c r="N27" s="696">
        <v>0</v>
      </c>
      <c r="O27" s="697">
        <v>0</v>
      </c>
      <c r="P27" s="698">
        <v>413</v>
      </c>
      <c r="Q27" s="695">
        <v>2.84</v>
      </c>
    </row>
    <row r="28" spans="1:17" ht="18.75" customHeight="1">
      <c r="A28" s="707" t="s">
        <v>78</v>
      </c>
      <c r="B28" s="692">
        <v>87582</v>
      </c>
      <c r="C28" s="693">
        <v>99.74</v>
      </c>
      <c r="D28" s="694">
        <v>12626</v>
      </c>
      <c r="E28" s="695">
        <v>22.58</v>
      </c>
      <c r="F28" s="696">
        <v>175</v>
      </c>
      <c r="G28" s="697">
        <v>0.2</v>
      </c>
      <c r="H28" s="698">
        <v>33669</v>
      </c>
      <c r="I28" s="695">
        <v>60.21</v>
      </c>
      <c r="J28" s="696">
        <v>49</v>
      </c>
      <c r="K28" s="697">
        <v>0.06</v>
      </c>
      <c r="L28" s="698">
        <v>7132</v>
      </c>
      <c r="M28" s="695">
        <v>12.75</v>
      </c>
      <c r="N28" s="696">
        <v>1</v>
      </c>
      <c r="O28" s="728">
        <v>0</v>
      </c>
      <c r="P28" s="698">
        <v>981</v>
      </c>
      <c r="Q28" s="695">
        <v>1.75</v>
      </c>
    </row>
    <row r="29" spans="1:17" ht="18.75" customHeight="1">
      <c r="A29" s="707" t="s">
        <v>67</v>
      </c>
      <c r="B29" s="692">
        <v>110162</v>
      </c>
      <c r="C29" s="693">
        <v>100</v>
      </c>
      <c r="D29" s="694">
        <v>4648</v>
      </c>
      <c r="E29" s="695">
        <v>29.69</v>
      </c>
      <c r="F29" s="696">
        <v>0</v>
      </c>
      <c r="G29" s="697">
        <v>0</v>
      </c>
      <c r="H29" s="698">
        <v>8747</v>
      </c>
      <c r="I29" s="695">
        <v>55.87</v>
      </c>
      <c r="J29" s="696">
        <v>0</v>
      </c>
      <c r="K29" s="697">
        <v>0</v>
      </c>
      <c r="L29" s="698">
        <v>1356</v>
      </c>
      <c r="M29" s="695">
        <v>8.66</v>
      </c>
      <c r="N29" s="696">
        <v>0</v>
      </c>
      <c r="O29" s="697">
        <v>0</v>
      </c>
      <c r="P29" s="698">
        <v>472</v>
      </c>
      <c r="Q29" s="695">
        <v>3.02</v>
      </c>
    </row>
    <row r="30" spans="1:17" ht="18.75" customHeight="1">
      <c r="A30" s="707" t="s">
        <v>68</v>
      </c>
      <c r="B30" s="692">
        <v>86957</v>
      </c>
      <c r="C30" s="693">
        <v>99.98</v>
      </c>
      <c r="D30" s="694">
        <v>10579</v>
      </c>
      <c r="E30" s="695">
        <v>38.14</v>
      </c>
      <c r="F30" s="696">
        <v>15</v>
      </c>
      <c r="G30" s="697">
        <v>0.02</v>
      </c>
      <c r="H30" s="698">
        <v>11366</v>
      </c>
      <c r="I30" s="695">
        <v>40.98</v>
      </c>
      <c r="J30" s="696">
        <v>0</v>
      </c>
      <c r="K30" s="697">
        <v>0</v>
      </c>
      <c r="L30" s="698">
        <v>4427</v>
      </c>
      <c r="M30" s="695">
        <v>15.96</v>
      </c>
      <c r="N30" s="696">
        <v>0</v>
      </c>
      <c r="O30" s="697">
        <v>0</v>
      </c>
      <c r="P30" s="698">
        <v>494</v>
      </c>
      <c r="Q30" s="695">
        <v>1.78</v>
      </c>
    </row>
    <row r="31" spans="1:17" ht="18.75" customHeight="1">
      <c r="A31" s="707" t="s">
        <v>69</v>
      </c>
      <c r="B31" s="692">
        <v>158293</v>
      </c>
      <c r="C31" s="693">
        <v>100</v>
      </c>
      <c r="D31" s="694">
        <v>3844</v>
      </c>
      <c r="E31" s="695">
        <v>27.31</v>
      </c>
      <c r="F31" s="696">
        <v>1</v>
      </c>
      <c r="G31" s="728">
        <v>0</v>
      </c>
      <c r="H31" s="698">
        <v>7346</v>
      </c>
      <c r="I31" s="695">
        <v>52.18</v>
      </c>
      <c r="J31" s="696">
        <v>0</v>
      </c>
      <c r="K31" s="697">
        <v>0</v>
      </c>
      <c r="L31" s="698">
        <v>2310</v>
      </c>
      <c r="M31" s="695">
        <v>16.41</v>
      </c>
      <c r="N31" s="696">
        <v>0</v>
      </c>
      <c r="O31" s="697">
        <v>0</v>
      </c>
      <c r="P31" s="698">
        <v>221</v>
      </c>
      <c r="Q31" s="695">
        <v>1.57</v>
      </c>
    </row>
    <row r="32" spans="1:17" ht="18.75" customHeight="1">
      <c r="A32" s="707" t="s">
        <v>70</v>
      </c>
      <c r="B32" s="692">
        <v>177541</v>
      </c>
      <c r="C32" s="693">
        <v>100</v>
      </c>
      <c r="D32" s="694">
        <v>2762</v>
      </c>
      <c r="E32" s="695">
        <v>20.69</v>
      </c>
      <c r="F32" s="696">
        <v>5</v>
      </c>
      <c r="G32" s="728">
        <v>0</v>
      </c>
      <c r="H32" s="698">
        <v>7325</v>
      </c>
      <c r="I32" s="695">
        <v>54.88</v>
      </c>
      <c r="J32" s="696">
        <v>0</v>
      </c>
      <c r="K32" s="697">
        <v>0</v>
      </c>
      <c r="L32" s="698">
        <v>1359</v>
      </c>
      <c r="M32" s="695">
        <v>10.18</v>
      </c>
      <c r="N32" s="696">
        <v>0</v>
      </c>
      <c r="O32" s="697">
        <v>0</v>
      </c>
      <c r="P32" s="698">
        <v>1015</v>
      </c>
      <c r="Q32" s="695">
        <v>7.6</v>
      </c>
    </row>
    <row r="33" spans="1:17" ht="18.75" customHeight="1">
      <c r="A33" s="707" t="s">
        <v>71</v>
      </c>
      <c r="B33" s="692">
        <v>66516</v>
      </c>
      <c r="C33" s="693">
        <v>100</v>
      </c>
      <c r="D33" s="694">
        <v>2288</v>
      </c>
      <c r="E33" s="695">
        <v>18.12</v>
      </c>
      <c r="F33" s="696">
        <v>0</v>
      </c>
      <c r="G33" s="697">
        <v>0</v>
      </c>
      <c r="H33" s="698">
        <v>6539</v>
      </c>
      <c r="I33" s="695">
        <v>51.77</v>
      </c>
      <c r="J33" s="696">
        <v>0</v>
      </c>
      <c r="K33" s="697">
        <v>0</v>
      </c>
      <c r="L33" s="698">
        <v>504</v>
      </c>
      <c r="M33" s="695">
        <v>3.99</v>
      </c>
      <c r="N33" s="696">
        <v>0</v>
      </c>
      <c r="O33" s="697">
        <v>0</v>
      </c>
      <c r="P33" s="698">
        <v>915</v>
      </c>
      <c r="Q33" s="695">
        <v>7.24</v>
      </c>
    </row>
    <row r="34" spans="1:17" ht="18.75" customHeight="1">
      <c r="A34" s="707" t="s">
        <v>72</v>
      </c>
      <c r="B34" s="692">
        <v>163900</v>
      </c>
      <c r="C34" s="693">
        <v>100</v>
      </c>
      <c r="D34" s="694">
        <v>5501</v>
      </c>
      <c r="E34" s="695">
        <v>26.32</v>
      </c>
      <c r="F34" s="696">
        <v>1</v>
      </c>
      <c r="G34" s="728">
        <v>0</v>
      </c>
      <c r="H34" s="698">
        <v>8806</v>
      </c>
      <c r="I34" s="695">
        <v>42.14</v>
      </c>
      <c r="J34" s="696">
        <v>0</v>
      </c>
      <c r="K34" s="697">
        <v>0</v>
      </c>
      <c r="L34" s="698">
        <v>4373</v>
      </c>
      <c r="M34" s="695">
        <v>20.93</v>
      </c>
      <c r="N34" s="696">
        <v>0</v>
      </c>
      <c r="O34" s="697">
        <v>0</v>
      </c>
      <c r="P34" s="698">
        <v>2013</v>
      </c>
      <c r="Q34" s="695">
        <v>9.63</v>
      </c>
    </row>
    <row r="35" spans="1:17" ht="18.75" customHeight="1">
      <c r="A35" s="707" t="s">
        <v>73</v>
      </c>
      <c r="B35" s="692">
        <v>111938</v>
      </c>
      <c r="C35" s="693">
        <v>99.98</v>
      </c>
      <c r="D35" s="694">
        <v>2704</v>
      </c>
      <c r="E35" s="695">
        <v>22.32</v>
      </c>
      <c r="F35" s="696">
        <v>23</v>
      </c>
      <c r="G35" s="697">
        <v>0.02</v>
      </c>
      <c r="H35" s="698">
        <v>6432</v>
      </c>
      <c r="I35" s="695">
        <v>53.08</v>
      </c>
      <c r="J35" s="696">
        <v>0</v>
      </c>
      <c r="K35" s="697">
        <v>0</v>
      </c>
      <c r="L35" s="698">
        <v>2692</v>
      </c>
      <c r="M35" s="695">
        <v>22.22</v>
      </c>
      <c r="N35" s="696">
        <v>0</v>
      </c>
      <c r="O35" s="697">
        <v>0</v>
      </c>
      <c r="P35" s="698">
        <v>106</v>
      </c>
      <c r="Q35" s="695">
        <v>0.87</v>
      </c>
    </row>
    <row r="36" spans="1:17" ht="18.75" customHeight="1">
      <c r="A36" s="707" t="s">
        <v>74</v>
      </c>
      <c r="B36" s="692">
        <v>100176</v>
      </c>
      <c r="C36" s="693">
        <v>100</v>
      </c>
      <c r="D36" s="694">
        <v>7296</v>
      </c>
      <c r="E36" s="695">
        <v>39.22</v>
      </c>
      <c r="F36" s="696">
        <v>0</v>
      </c>
      <c r="G36" s="697">
        <v>0</v>
      </c>
      <c r="H36" s="698">
        <v>8518</v>
      </c>
      <c r="I36" s="695">
        <v>45.79</v>
      </c>
      <c r="J36" s="696">
        <v>0</v>
      </c>
      <c r="K36" s="697">
        <v>0</v>
      </c>
      <c r="L36" s="698">
        <v>2446</v>
      </c>
      <c r="M36" s="695">
        <v>13.15</v>
      </c>
      <c r="N36" s="696">
        <v>0</v>
      </c>
      <c r="O36" s="697">
        <v>0</v>
      </c>
      <c r="P36" s="698">
        <v>195</v>
      </c>
      <c r="Q36" s="695">
        <v>1.05</v>
      </c>
    </row>
    <row r="37" spans="1:17" ht="18.75" customHeight="1">
      <c r="A37" s="707" t="s">
        <v>75</v>
      </c>
      <c r="B37" s="692">
        <v>103508</v>
      </c>
      <c r="C37" s="693">
        <v>99.99</v>
      </c>
      <c r="D37" s="694">
        <v>7334</v>
      </c>
      <c r="E37" s="695">
        <v>36.27</v>
      </c>
      <c r="F37" s="696">
        <v>7</v>
      </c>
      <c r="G37" s="697">
        <v>0.01</v>
      </c>
      <c r="H37" s="698">
        <v>6497</v>
      </c>
      <c r="I37" s="695">
        <v>32.13</v>
      </c>
      <c r="J37" s="696">
        <v>0</v>
      </c>
      <c r="K37" s="697">
        <v>0</v>
      </c>
      <c r="L37" s="698">
        <v>4189</v>
      </c>
      <c r="M37" s="695">
        <v>20.72</v>
      </c>
      <c r="N37" s="696">
        <v>0</v>
      </c>
      <c r="O37" s="697">
        <v>0</v>
      </c>
      <c r="P37" s="698">
        <v>946</v>
      </c>
      <c r="Q37" s="695">
        <v>4.68</v>
      </c>
    </row>
    <row r="38" spans="1:17" ht="18.75" customHeight="1">
      <c r="A38" s="707" t="s">
        <v>203</v>
      </c>
      <c r="B38" s="692">
        <v>76349</v>
      </c>
      <c r="C38" s="693">
        <v>99.99</v>
      </c>
      <c r="D38" s="694">
        <v>2578</v>
      </c>
      <c r="E38" s="695">
        <v>25.77</v>
      </c>
      <c r="F38" s="696">
        <v>7</v>
      </c>
      <c r="G38" s="697">
        <v>0.01</v>
      </c>
      <c r="H38" s="698">
        <v>5512</v>
      </c>
      <c r="I38" s="695">
        <v>55.1</v>
      </c>
      <c r="J38" s="696">
        <v>0</v>
      </c>
      <c r="K38" s="697">
        <v>0</v>
      </c>
      <c r="L38" s="698">
        <v>1448</v>
      </c>
      <c r="M38" s="695">
        <v>14.48</v>
      </c>
      <c r="N38" s="696">
        <v>0</v>
      </c>
      <c r="O38" s="697">
        <v>0</v>
      </c>
      <c r="P38" s="698">
        <v>308</v>
      </c>
      <c r="Q38" s="695">
        <v>3.08</v>
      </c>
    </row>
    <row r="39" spans="1:17" ht="18.75" customHeight="1">
      <c r="A39" s="707" t="s">
        <v>77</v>
      </c>
      <c r="B39" s="692">
        <v>56460</v>
      </c>
      <c r="C39" s="693">
        <v>100</v>
      </c>
      <c r="D39" s="694">
        <v>3728</v>
      </c>
      <c r="E39" s="695">
        <v>24.66</v>
      </c>
      <c r="F39" s="696">
        <v>0</v>
      </c>
      <c r="G39" s="697">
        <v>0</v>
      </c>
      <c r="H39" s="698">
        <v>8380</v>
      </c>
      <c r="I39" s="695">
        <v>55.44</v>
      </c>
      <c r="J39" s="696">
        <v>0</v>
      </c>
      <c r="K39" s="697">
        <v>0</v>
      </c>
      <c r="L39" s="698">
        <v>2752</v>
      </c>
      <c r="M39" s="695">
        <v>18.21</v>
      </c>
      <c r="N39" s="696">
        <v>0</v>
      </c>
      <c r="O39" s="697">
        <v>0</v>
      </c>
      <c r="P39" s="698">
        <v>232</v>
      </c>
      <c r="Q39" s="695">
        <v>1.53</v>
      </c>
    </row>
    <row r="40" spans="1:17" ht="18.75" customHeight="1" thickBot="1">
      <c r="A40" s="708" t="s">
        <v>78</v>
      </c>
      <c r="B40" s="709">
        <v>113007</v>
      </c>
      <c r="C40" s="710">
        <v>100</v>
      </c>
      <c r="D40" s="711">
        <v>9108</v>
      </c>
      <c r="E40" s="712">
        <v>17.37</v>
      </c>
      <c r="F40" s="752">
        <v>0</v>
      </c>
      <c r="G40" s="753">
        <v>0</v>
      </c>
      <c r="H40" s="715">
        <v>35456</v>
      </c>
      <c r="I40" s="712">
        <v>67.62</v>
      </c>
      <c r="J40" s="713">
        <v>0</v>
      </c>
      <c r="K40" s="714">
        <v>0</v>
      </c>
      <c r="L40" s="715">
        <v>3285</v>
      </c>
      <c r="M40" s="712">
        <v>6.26</v>
      </c>
      <c r="N40" s="713">
        <v>0</v>
      </c>
      <c r="O40" s="714">
        <v>0</v>
      </c>
      <c r="P40" s="715">
        <v>1045</v>
      </c>
      <c r="Q40" s="712">
        <v>1.99</v>
      </c>
    </row>
    <row r="41" spans="1:17" ht="18.75" customHeight="1">
      <c r="A41" s="716"/>
      <c r="B41" s="717"/>
      <c r="C41" s="718"/>
      <c r="D41" s="717"/>
      <c r="E41" s="718"/>
      <c r="F41" s="717"/>
      <c r="G41" s="718"/>
      <c r="H41" s="717"/>
      <c r="I41" s="718"/>
      <c r="J41" s="717"/>
      <c r="K41" s="718"/>
      <c r="L41" s="717"/>
      <c r="M41" s="718"/>
      <c r="N41" s="717"/>
      <c r="O41" s="718"/>
      <c r="P41" s="717"/>
      <c r="Q41" s="718"/>
    </row>
    <row r="42" spans="1:13" ht="18.75" customHeight="1">
      <c r="A42" s="719"/>
      <c r="B42" s="674"/>
      <c r="C42" s="675"/>
      <c r="D42" s="674"/>
      <c r="E42" s="675"/>
      <c r="F42" s="674"/>
      <c r="G42" s="675"/>
      <c r="H42" s="674"/>
      <c r="I42" s="675"/>
      <c r="J42" s="674"/>
      <c r="K42" s="675"/>
      <c r="L42" s="674"/>
      <c r="M42" s="675"/>
    </row>
    <row r="43" spans="1:13" ht="18.75" customHeight="1" thickBot="1">
      <c r="A43" s="675"/>
      <c r="B43" s="674"/>
      <c r="C43" s="675"/>
      <c r="D43" s="674"/>
      <c r="E43" s="675"/>
      <c r="F43" s="674"/>
      <c r="G43" s="675"/>
      <c r="H43" s="674"/>
      <c r="I43" s="675"/>
      <c r="J43" s="674"/>
      <c r="K43" s="675"/>
      <c r="L43" s="674"/>
      <c r="M43" s="675"/>
    </row>
    <row r="44" spans="1:17" ht="18.75" customHeight="1">
      <c r="A44" s="676"/>
      <c r="B44" s="1469" t="s">
        <v>524</v>
      </c>
      <c r="C44" s="1470"/>
      <c r="D44" s="1470"/>
      <c r="E44" s="1471"/>
      <c r="F44" s="1472" t="s">
        <v>525</v>
      </c>
      <c r="G44" s="1473"/>
      <c r="H44" s="1473"/>
      <c r="I44" s="1474"/>
      <c r="J44" s="1475" t="s">
        <v>526</v>
      </c>
      <c r="K44" s="1473"/>
      <c r="L44" s="1473"/>
      <c r="M44" s="1474"/>
      <c r="N44" s="1475" t="s">
        <v>527</v>
      </c>
      <c r="O44" s="1473"/>
      <c r="P44" s="1473"/>
      <c r="Q44" s="1474"/>
    </row>
    <row r="45" spans="1:17" ht="18.75" customHeight="1" thickBot="1">
      <c r="A45" s="677"/>
      <c r="B45" s="1476" t="s">
        <v>521</v>
      </c>
      <c r="C45" s="1465"/>
      <c r="D45" s="1464" t="s">
        <v>522</v>
      </c>
      <c r="E45" s="1466"/>
      <c r="F45" s="1477" t="s">
        <v>521</v>
      </c>
      <c r="G45" s="1478"/>
      <c r="H45" s="1478" t="s">
        <v>522</v>
      </c>
      <c r="I45" s="1479"/>
      <c r="J45" s="1465" t="s">
        <v>521</v>
      </c>
      <c r="K45" s="1478"/>
      <c r="L45" s="1478" t="s">
        <v>522</v>
      </c>
      <c r="M45" s="1479"/>
      <c r="N45" s="1465" t="s">
        <v>521</v>
      </c>
      <c r="O45" s="1478"/>
      <c r="P45" s="1478" t="s">
        <v>522</v>
      </c>
      <c r="Q45" s="1479"/>
    </row>
    <row r="46" spans="1:17" ht="18.75" customHeight="1" thickTop="1">
      <c r="A46" s="678"/>
      <c r="B46" s="679" t="s">
        <v>97</v>
      </c>
      <c r="C46" s="680" t="s">
        <v>523</v>
      </c>
      <c r="D46" s="681" t="s">
        <v>97</v>
      </c>
      <c r="E46" s="682" t="s">
        <v>523</v>
      </c>
      <c r="F46" s="683" t="s">
        <v>97</v>
      </c>
      <c r="G46" s="680" t="s">
        <v>523</v>
      </c>
      <c r="H46" s="681" t="s">
        <v>97</v>
      </c>
      <c r="I46" s="682" t="s">
        <v>523</v>
      </c>
      <c r="J46" s="683" t="s">
        <v>97</v>
      </c>
      <c r="K46" s="680" t="s">
        <v>523</v>
      </c>
      <c r="L46" s="681" t="s">
        <v>97</v>
      </c>
      <c r="M46" s="682" t="s">
        <v>523</v>
      </c>
      <c r="N46" s="683" t="s">
        <v>97</v>
      </c>
      <c r="O46" s="680" t="s">
        <v>523</v>
      </c>
      <c r="P46" s="681" t="s">
        <v>97</v>
      </c>
      <c r="Q46" s="682" t="s">
        <v>523</v>
      </c>
    </row>
    <row r="47" spans="1:17" ht="18.75" customHeight="1">
      <c r="A47" s="685"/>
      <c r="B47" s="686"/>
      <c r="C47" s="687"/>
      <c r="D47" s="688"/>
      <c r="E47" s="689"/>
      <c r="F47" s="690"/>
      <c r="G47" s="687"/>
      <c r="H47" s="688"/>
      <c r="I47" s="689"/>
      <c r="J47" s="674"/>
      <c r="K47" s="687"/>
      <c r="L47" s="688"/>
      <c r="M47" s="689"/>
      <c r="N47" s="674"/>
      <c r="O47" s="687"/>
      <c r="P47" s="688"/>
      <c r="Q47" s="689"/>
    </row>
    <row r="48" spans="1:17" ht="18.75" customHeight="1">
      <c r="A48" s="691" t="s">
        <v>62</v>
      </c>
      <c r="B48" s="696">
        <v>0</v>
      </c>
      <c r="C48" s="697">
        <v>0</v>
      </c>
      <c r="D48" s="694">
        <v>643</v>
      </c>
      <c r="E48" s="695">
        <v>2.33</v>
      </c>
      <c r="F48" s="696">
        <v>0</v>
      </c>
      <c r="G48" s="697">
        <v>0</v>
      </c>
      <c r="H48" s="698">
        <v>704</v>
      </c>
      <c r="I48" s="695">
        <v>2.55</v>
      </c>
      <c r="J48" s="696">
        <v>0</v>
      </c>
      <c r="K48" s="697">
        <v>0</v>
      </c>
      <c r="L48" s="698">
        <v>2</v>
      </c>
      <c r="M48" s="695">
        <v>0.01</v>
      </c>
      <c r="N48" s="696">
        <v>0</v>
      </c>
      <c r="O48" s="697">
        <v>0</v>
      </c>
      <c r="P48" s="698">
        <v>12</v>
      </c>
      <c r="Q48" s="695">
        <v>0.04</v>
      </c>
    </row>
    <row r="49" spans="1:17" ht="18.75" customHeight="1">
      <c r="A49" s="691" t="s">
        <v>63</v>
      </c>
      <c r="B49" s="696">
        <v>0</v>
      </c>
      <c r="C49" s="697">
        <v>0</v>
      </c>
      <c r="D49" s="694">
        <v>641</v>
      </c>
      <c r="E49" s="695">
        <v>1.61</v>
      </c>
      <c r="F49" s="696">
        <v>0</v>
      </c>
      <c r="G49" s="697">
        <v>0</v>
      </c>
      <c r="H49" s="698">
        <v>200</v>
      </c>
      <c r="I49" s="695">
        <v>0.5</v>
      </c>
      <c r="J49" s="696">
        <v>0</v>
      </c>
      <c r="K49" s="697">
        <v>0</v>
      </c>
      <c r="L49" s="698">
        <v>5</v>
      </c>
      <c r="M49" s="695">
        <v>0.01</v>
      </c>
      <c r="N49" s="696">
        <v>0</v>
      </c>
      <c r="O49" s="697">
        <v>0</v>
      </c>
      <c r="P49" s="698">
        <v>0</v>
      </c>
      <c r="Q49" s="695">
        <v>0</v>
      </c>
    </row>
    <row r="50" spans="1:17" ht="18.75" customHeight="1">
      <c r="A50" s="691" t="s">
        <v>64</v>
      </c>
      <c r="B50" s="696">
        <v>0</v>
      </c>
      <c r="C50" s="697">
        <v>0</v>
      </c>
      <c r="D50" s="694">
        <v>759</v>
      </c>
      <c r="E50" s="695">
        <v>3.4</v>
      </c>
      <c r="F50" s="696">
        <v>0</v>
      </c>
      <c r="G50" s="697">
        <v>0</v>
      </c>
      <c r="H50" s="698">
        <v>428</v>
      </c>
      <c r="I50" s="695">
        <v>1.92</v>
      </c>
      <c r="J50" s="696">
        <v>0</v>
      </c>
      <c r="K50" s="697">
        <v>0</v>
      </c>
      <c r="L50" s="698">
        <v>132</v>
      </c>
      <c r="M50" s="695">
        <v>0.59</v>
      </c>
      <c r="N50" s="696">
        <v>0</v>
      </c>
      <c r="O50" s="697">
        <v>0</v>
      </c>
      <c r="P50" s="698">
        <v>0</v>
      </c>
      <c r="Q50" s="695">
        <v>0</v>
      </c>
    </row>
    <row r="51" spans="1:17" ht="18.75" customHeight="1">
      <c r="A51" s="691" t="s">
        <v>65</v>
      </c>
      <c r="B51" s="696">
        <v>0</v>
      </c>
      <c r="C51" s="697">
        <v>0</v>
      </c>
      <c r="D51" s="694">
        <v>692</v>
      </c>
      <c r="E51" s="695">
        <v>3.25</v>
      </c>
      <c r="F51" s="696">
        <v>0</v>
      </c>
      <c r="G51" s="697">
        <v>0</v>
      </c>
      <c r="H51" s="698">
        <v>137</v>
      </c>
      <c r="I51" s="695">
        <v>0.64</v>
      </c>
      <c r="J51" s="696">
        <v>0</v>
      </c>
      <c r="K51" s="697">
        <v>0</v>
      </c>
      <c r="L51" s="698">
        <v>27</v>
      </c>
      <c r="M51" s="695">
        <v>0.13</v>
      </c>
      <c r="N51" s="696">
        <v>0</v>
      </c>
      <c r="O51" s="697">
        <v>0</v>
      </c>
      <c r="P51" s="745">
        <v>0</v>
      </c>
      <c r="Q51" s="720">
        <v>0</v>
      </c>
    </row>
    <row r="52" spans="1:17" ht="18.75" customHeight="1">
      <c r="A52" s="691" t="s">
        <v>840</v>
      </c>
      <c r="B52" s="696">
        <v>0</v>
      </c>
      <c r="C52" s="697">
        <v>0</v>
      </c>
      <c r="D52" s="694">
        <v>564</v>
      </c>
      <c r="E52" s="695">
        <v>2.92</v>
      </c>
      <c r="F52" s="696">
        <v>0</v>
      </c>
      <c r="G52" s="697">
        <v>0</v>
      </c>
      <c r="H52" s="698">
        <v>312</v>
      </c>
      <c r="I52" s="695">
        <v>1.61</v>
      </c>
      <c r="J52" s="696">
        <v>0</v>
      </c>
      <c r="K52" s="697">
        <v>0</v>
      </c>
      <c r="L52" s="698">
        <v>6</v>
      </c>
      <c r="M52" s="695">
        <v>0.03</v>
      </c>
      <c r="N52" s="696">
        <v>0</v>
      </c>
      <c r="O52" s="697">
        <v>0</v>
      </c>
      <c r="P52" s="698">
        <v>0</v>
      </c>
      <c r="Q52" s="695">
        <v>0</v>
      </c>
    </row>
    <row r="53" spans="1:17" ht="18.75" customHeight="1">
      <c r="A53" s="699"/>
      <c r="B53" s="700"/>
      <c r="C53" s="701"/>
      <c r="D53" s="702"/>
      <c r="E53" s="703"/>
      <c r="F53" s="704"/>
      <c r="G53" s="705"/>
      <c r="H53" s="706"/>
      <c r="I53" s="703"/>
      <c r="J53" s="704"/>
      <c r="K53" s="705"/>
      <c r="L53" s="706"/>
      <c r="M53" s="703"/>
      <c r="N53" s="704"/>
      <c r="O53" s="705"/>
      <c r="P53" s="706"/>
      <c r="Q53" s="703"/>
    </row>
    <row r="54" spans="1:17" ht="18.75" customHeight="1">
      <c r="A54" s="707" t="s">
        <v>66</v>
      </c>
      <c r="B54" s="692">
        <v>0</v>
      </c>
      <c r="C54" s="693">
        <v>0</v>
      </c>
      <c r="D54" s="694">
        <v>146</v>
      </c>
      <c r="E54" s="695">
        <v>0.27</v>
      </c>
      <c r="F54" s="696">
        <v>0</v>
      </c>
      <c r="G54" s="697">
        <v>0</v>
      </c>
      <c r="H54" s="698">
        <v>1398</v>
      </c>
      <c r="I54" s="695">
        <v>2.56</v>
      </c>
      <c r="J54" s="696">
        <v>0</v>
      </c>
      <c r="K54" s="697">
        <v>0</v>
      </c>
      <c r="L54" s="698">
        <v>1347</v>
      </c>
      <c r="M54" s="695">
        <v>2.47</v>
      </c>
      <c r="N54" s="696">
        <v>0</v>
      </c>
      <c r="O54" s="697">
        <v>0</v>
      </c>
      <c r="P54" s="698">
        <v>0</v>
      </c>
      <c r="Q54" s="695">
        <v>0</v>
      </c>
    </row>
    <row r="55" spans="1:17" ht="18.75" customHeight="1">
      <c r="A55" s="707" t="s">
        <v>67</v>
      </c>
      <c r="B55" s="692">
        <v>0</v>
      </c>
      <c r="C55" s="693">
        <v>0</v>
      </c>
      <c r="D55" s="694">
        <v>1317</v>
      </c>
      <c r="E55" s="695">
        <v>6.18</v>
      </c>
      <c r="F55" s="696">
        <v>0</v>
      </c>
      <c r="G55" s="697">
        <v>0</v>
      </c>
      <c r="H55" s="698">
        <v>0</v>
      </c>
      <c r="I55" s="695">
        <v>0</v>
      </c>
      <c r="J55" s="696">
        <v>0</v>
      </c>
      <c r="K55" s="697">
        <v>0</v>
      </c>
      <c r="L55" s="698">
        <v>0</v>
      </c>
      <c r="M55" s="695">
        <v>0</v>
      </c>
      <c r="N55" s="696">
        <v>0</v>
      </c>
      <c r="O55" s="697">
        <v>0</v>
      </c>
      <c r="P55" s="698">
        <v>0</v>
      </c>
      <c r="Q55" s="695">
        <v>0</v>
      </c>
    </row>
    <row r="56" spans="1:17" ht="18.75" customHeight="1">
      <c r="A56" s="707" t="s">
        <v>68</v>
      </c>
      <c r="B56" s="692">
        <v>0</v>
      </c>
      <c r="C56" s="693">
        <v>0</v>
      </c>
      <c r="D56" s="694">
        <v>460</v>
      </c>
      <c r="E56" s="695">
        <v>1.82</v>
      </c>
      <c r="F56" s="696">
        <v>0</v>
      </c>
      <c r="G56" s="697">
        <v>0</v>
      </c>
      <c r="H56" s="698">
        <v>26</v>
      </c>
      <c r="I56" s="695">
        <v>0.1</v>
      </c>
      <c r="J56" s="696">
        <v>0</v>
      </c>
      <c r="K56" s="697">
        <v>0</v>
      </c>
      <c r="L56" s="698">
        <v>0</v>
      </c>
      <c r="M56" s="695">
        <v>0</v>
      </c>
      <c r="N56" s="696">
        <v>0</v>
      </c>
      <c r="O56" s="697">
        <v>0</v>
      </c>
      <c r="P56" s="698">
        <v>7</v>
      </c>
      <c r="Q56" s="695">
        <v>0.03</v>
      </c>
    </row>
    <row r="57" spans="1:17" ht="18.75" customHeight="1">
      <c r="A57" s="707" t="s">
        <v>69</v>
      </c>
      <c r="B57" s="692">
        <v>0</v>
      </c>
      <c r="C57" s="693">
        <v>0</v>
      </c>
      <c r="D57" s="694">
        <v>70</v>
      </c>
      <c r="E57" s="695">
        <v>0.45</v>
      </c>
      <c r="F57" s="696">
        <v>0</v>
      </c>
      <c r="G57" s="697">
        <v>0</v>
      </c>
      <c r="H57" s="698">
        <v>2</v>
      </c>
      <c r="I57" s="695">
        <v>0.01</v>
      </c>
      <c r="J57" s="696">
        <v>0</v>
      </c>
      <c r="K57" s="697">
        <v>0</v>
      </c>
      <c r="L57" s="698">
        <v>0</v>
      </c>
      <c r="M57" s="695">
        <v>0</v>
      </c>
      <c r="N57" s="696">
        <v>0</v>
      </c>
      <c r="O57" s="697">
        <v>0</v>
      </c>
      <c r="P57" s="698">
        <v>0</v>
      </c>
      <c r="Q57" s="695">
        <v>0</v>
      </c>
    </row>
    <row r="58" spans="1:17" ht="18.75" customHeight="1">
      <c r="A58" s="707" t="s">
        <v>70</v>
      </c>
      <c r="B58" s="692">
        <v>0</v>
      </c>
      <c r="C58" s="693">
        <v>0</v>
      </c>
      <c r="D58" s="694">
        <v>102</v>
      </c>
      <c r="E58" s="695">
        <v>0.81</v>
      </c>
      <c r="F58" s="696">
        <v>0</v>
      </c>
      <c r="G58" s="697">
        <v>0</v>
      </c>
      <c r="H58" s="698">
        <v>0</v>
      </c>
      <c r="I58" s="695">
        <v>0</v>
      </c>
      <c r="J58" s="696">
        <v>0</v>
      </c>
      <c r="K58" s="697">
        <v>0</v>
      </c>
      <c r="L58" s="698">
        <v>0</v>
      </c>
      <c r="M58" s="695">
        <v>0</v>
      </c>
      <c r="N58" s="696">
        <v>0</v>
      </c>
      <c r="O58" s="697">
        <v>0</v>
      </c>
      <c r="P58" s="698">
        <v>0</v>
      </c>
      <c r="Q58" s="695">
        <v>0</v>
      </c>
    </row>
    <row r="59" spans="1:17" ht="18.75" customHeight="1">
      <c r="A59" s="707" t="s">
        <v>71</v>
      </c>
      <c r="B59" s="692">
        <v>0</v>
      </c>
      <c r="C59" s="693">
        <v>0</v>
      </c>
      <c r="D59" s="694">
        <v>799</v>
      </c>
      <c r="E59" s="695">
        <v>6.39</v>
      </c>
      <c r="F59" s="696">
        <v>0</v>
      </c>
      <c r="G59" s="697">
        <v>0</v>
      </c>
      <c r="H59" s="698">
        <v>231</v>
      </c>
      <c r="I59" s="695">
        <v>1.85</v>
      </c>
      <c r="J59" s="696">
        <v>0</v>
      </c>
      <c r="K59" s="697">
        <v>0</v>
      </c>
      <c r="L59" s="698">
        <v>0</v>
      </c>
      <c r="M59" s="695">
        <v>0</v>
      </c>
      <c r="N59" s="696">
        <v>0</v>
      </c>
      <c r="O59" s="697">
        <v>0</v>
      </c>
      <c r="P59" s="698">
        <v>0</v>
      </c>
      <c r="Q59" s="695">
        <v>0</v>
      </c>
    </row>
    <row r="60" spans="1:17" ht="18.75" customHeight="1">
      <c r="A60" s="707" t="s">
        <v>72</v>
      </c>
      <c r="B60" s="692">
        <v>0</v>
      </c>
      <c r="C60" s="693">
        <v>0</v>
      </c>
      <c r="D60" s="694">
        <v>383</v>
      </c>
      <c r="E60" s="695">
        <v>1.11</v>
      </c>
      <c r="F60" s="696">
        <v>0</v>
      </c>
      <c r="G60" s="697">
        <v>0</v>
      </c>
      <c r="H60" s="698">
        <v>17</v>
      </c>
      <c r="I60" s="695">
        <v>0.05</v>
      </c>
      <c r="J60" s="696">
        <v>0</v>
      </c>
      <c r="K60" s="697">
        <v>0</v>
      </c>
      <c r="L60" s="698">
        <v>7</v>
      </c>
      <c r="M60" s="695">
        <v>0.02</v>
      </c>
      <c r="N60" s="696">
        <v>0</v>
      </c>
      <c r="O60" s="697">
        <v>0</v>
      </c>
      <c r="P60" s="698">
        <v>0</v>
      </c>
      <c r="Q60" s="695">
        <v>0</v>
      </c>
    </row>
    <row r="61" spans="1:17" ht="18.75" customHeight="1">
      <c r="A61" s="707" t="s">
        <v>73</v>
      </c>
      <c r="B61" s="692">
        <v>0</v>
      </c>
      <c r="C61" s="693">
        <v>0</v>
      </c>
      <c r="D61" s="694">
        <v>412</v>
      </c>
      <c r="E61" s="695">
        <v>2.83</v>
      </c>
      <c r="F61" s="696">
        <v>0</v>
      </c>
      <c r="G61" s="697">
        <v>0</v>
      </c>
      <c r="H61" s="698">
        <v>7</v>
      </c>
      <c r="I61" s="695">
        <v>0.05</v>
      </c>
      <c r="J61" s="696">
        <v>0</v>
      </c>
      <c r="K61" s="697">
        <v>0</v>
      </c>
      <c r="L61" s="698">
        <v>0</v>
      </c>
      <c r="M61" s="695">
        <v>0</v>
      </c>
      <c r="N61" s="696">
        <v>0</v>
      </c>
      <c r="O61" s="697">
        <v>0</v>
      </c>
      <c r="P61" s="698">
        <v>0</v>
      </c>
      <c r="Q61" s="695">
        <v>0</v>
      </c>
    </row>
    <row r="62" spans="1:17" ht="18.75" customHeight="1">
      <c r="A62" s="707" t="s">
        <v>74</v>
      </c>
      <c r="B62" s="692">
        <v>0</v>
      </c>
      <c r="C62" s="693">
        <v>0</v>
      </c>
      <c r="D62" s="694">
        <v>498</v>
      </c>
      <c r="E62" s="695">
        <v>2.81</v>
      </c>
      <c r="F62" s="696">
        <v>0</v>
      </c>
      <c r="G62" s="697">
        <v>0</v>
      </c>
      <c r="H62" s="698">
        <v>2</v>
      </c>
      <c r="I62" s="695">
        <v>0.01</v>
      </c>
      <c r="J62" s="696">
        <v>0</v>
      </c>
      <c r="K62" s="697">
        <v>0</v>
      </c>
      <c r="L62" s="698">
        <v>0</v>
      </c>
      <c r="M62" s="695">
        <v>0</v>
      </c>
      <c r="N62" s="696">
        <v>0</v>
      </c>
      <c r="O62" s="697">
        <v>0</v>
      </c>
      <c r="P62" s="698">
        <v>0</v>
      </c>
      <c r="Q62" s="695">
        <v>0</v>
      </c>
    </row>
    <row r="63" spans="1:17" ht="18.75" customHeight="1">
      <c r="A63" s="707" t="s">
        <v>75</v>
      </c>
      <c r="B63" s="692">
        <v>0</v>
      </c>
      <c r="C63" s="693">
        <v>0</v>
      </c>
      <c r="D63" s="694">
        <v>1415</v>
      </c>
      <c r="E63" s="695">
        <v>8.2</v>
      </c>
      <c r="F63" s="696">
        <v>0</v>
      </c>
      <c r="G63" s="697">
        <v>0</v>
      </c>
      <c r="H63" s="698">
        <v>530</v>
      </c>
      <c r="I63" s="695">
        <v>3.07</v>
      </c>
      <c r="J63" s="696">
        <v>0</v>
      </c>
      <c r="K63" s="697">
        <v>0</v>
      </c>
      <c r="L63" s="698">
        <v>0</v>
      </c>
      <c r="M63" s="695">
        <v>0</v>
      </c>
      <c r="N63" s="696">
        <v>0</v>
      </c>
      <c r="O63" s="697">
        <v>0</v>
      </c>
      <c r="P63" s="698">
        <v>0</v>
      </c>
      <c r="Q63" s="695">
        <v>0</v>
      </c>
    </row>
    <row r="64" spans="1:17" ht="18.75" customHeight="1">
      <c r="A64" s="707" t="s">
        <v>76</v>
      </c>
      <c r="B64" s="692">
        <v>0</v>
      </c>
      <c r="C64" s="693">
        <v>0</v>
      </c>
      <c r="D64" s="694">
        <v>15</v>
      </c>
      <c r="E64" s="695">
        <v>0.13</v>
      </c>
      <c r="F64" s="696">
        <v>0</v>
      </c>
      <c r="G64" s="697">
        <v>0</v>
      </c>
      <c r="H64" s="698">
        <v>0</v>
      </c>
      <c r="I64" s="695">
        <v>0</v>
      </c>
      <c r="J64" s="696">
        <v>0</v>
      </c>
      <c r="K64" s="697">
        <v>0</v>
      </c>
      <c r="L64" s="698">
        <v>78</v>
      </c>
      <c r="M64" s="695">
        <v>0.65</v>
      </c>
      <c r="N64" s="696">
        <v>0</v>
      </c>
      <c r="O64" s="697">
        <v>0</v>
      </c>
      <c r="P64" s="698">
        <v>0</v>
      </c>
      <c r="Q64" s="695">
        <v>0</v>
      </c>
    </row>
    <row r="65" spans="1:17" ht="18.75" customHeight="1">
      <c r="A65" s="707" t="s">
        <v>77</v>
      </c>
      <c r="B65" s="692">
        <v>0</v>
      </c>
      <c r="C65" s="693">
        <v>0</v>
      </c>
      <c r="D65" s="694">
        <v>2271</v>
      </c>
      <c r="E65" s="695">
        <v>15.63</v>
      </c>
      <c r="F65" s="696">
        <v>0</v>
      </c>
      <c r="G65" s="697">
        <v>0</v>
      </c>
      <c r="H65" s="698">
        <v>26</v>
      </c>
      <c r="I65" s="695">
        <v>0.18</v>
      </c>
      <c r="J65" s="696">
        <v>0</v>
      </c>
      <c r="K65" s="697">
        <v>0</v>
      </c>
      <c r="L65" s="698">
        <v>0</v>
      </c>
      <c r="M65" s="695">
        <v>0</v>
      </c>
      <c r="N65" s="696">
        <v>0</v>
      </c>
      <c r="O65" s="697">
        <v>0</v>
      </c>
      <c r="P65" s="698">
        <v>0</v>
      </c>
      <c r="Q65" s="695">
        <v>0</v>
      </c>
    </row>
    <row r="66" spans="1:17" ht="18.75" customHeight="1">
      <c r="A66" s="707" t="s">
        <v>78</v>
      </c>
      <c r="B66" s="692">
        <v>0</v>
      </c>
      <c r="C66" s="693">
        <v>0</v>
      </c>
      <c r="D66" s="694">
        <v>587</v>
      </c>
      <c r="E66" s="695">
        <v>1.05</v>
      </c>
      <c r="F66" s="696">
        <v>0</v>
      </c>
      <c r="G66" s="697">
        <v>0</v>
      </c>
      <c r="H66" s="698">
        <v>699</v>
      </c>
      <c r="I66" s="695">
        <v>1.25</v>
      </c>
      <c r="J66" s="696">
        <v>0</v>
      </c>
      <c r="K66" s="697">
        <v>0</v>
      </c>
      <c r="L66" s="698">
        <v>227</v>
      </c>
      <c r="M66" s="695">
        <v>0.41</v>
      </c>
      <c r="N66" s="696">
        <v>0</v>
      </c>
      <c r="O66" s="697">
        <v>0</v>
      </c>
      <c r="P66" s="698">
        <v>0</v>
      </c>
      <c r="Q66" s="695">
        <v>0</v>
      </c>
    </row>
    <row r="67" spans="1:17" ht="18.75" customHeight="1">
      <c r="A67" s="707" t="s">
        <v>67</v>
      </c>
      <c r="B67" s="692">
        <v>0</v>
      </c>
      <c r="C67" s="693">
        <v>0</v>
      </c>
      <c r="D67" s="694">
        <v>427</v>
      </c>
      <c r="E67" s="695">
        <v>2.73</v>
      </c>
      <c r="F67" s="696">
        <v>0</v>
      </c>
      <c r="G67" s="697">
        <v>0</v>
      </c>
      <c r="H67" s="698">
        <v>5</v>
      </c>
      <c r="I67" s="695">
        <v>0.03</v>
      </c>
      <c r="J67" s="696">
        <v>0</v>
      </c>
      <c r="K67" s="697">
        <v>0</v>
      </c>
      <c r="L67" s="698">
        <v>0</v>
      </c>
      <c r="M67" s="695">
        <v>0</v>
      </c>
      <c r="N67" s="696">
        <v>0</v>
      </c>
      <c r="O67" s="697">
        <v>0</v>
      </c>
      <c r="P67" s="698">
        <v>0</v>
      </c>
      <c r="Q67" s="695">
        <v>0</v>
      </c>
    </row>
    <row r="68" spans="1:17" ht="18.75" customHeight="1">
      <c r="A68" s="707" t="s">
        <v>68</v>
      </c>
      <c r="B68" s="692">
        <v>0</v>
      </c>
      <c r="C68" s="693">
        <v>0</v>
      </c>
      <c r="D68" s="694">
        <v>766</v>
      </c>
      <c r="E68" s="695">
        <v>2.76</v>
      </c>
      <c r="F68" s="696">
        <v>0</v>
      </c>
      <c r="G68" s="697">
        <v>0</v>
      </c>
      <c r="H68" s="698">
        <v>103</v>
      </c>
      <c r="I68" s="695">
        <v>0.37</v>
      </c>
      <c r="J68" s="696">
        <v>0</v>
      </c>
      <c r="K68" s="697">
        <v>0</v>
      </c>
      <c r="L68" s="698">
        <v>0</v>
      </c>
      <c r="M68" s="695">
        <v>0</v>
      </c>
      <c r="N68" s="696">
        <v>0</v>
      </c>
      <c r="O68" s="697">
        <v>0</v>
      </c>
      <c r="P68" s="698">
        <v>0</v>
      </c>
      <c r="Q68" s="695">
        <v>0</v>
      </c>
    </row>
    <row r="69" spans="1:17" ht="18.75" customHeight="1">
      <c r="A69" s="707" t="s">
        <v>69</v>
      </c>
      <c r="B69" s="692">
        <v>0</v>
      </c>
      <c r="C69" s="693">
        <v>0</v>
      </c>
      <c r="D69" s="694">
        <v>81</v>
      </c>
      <c r="E69" s="695">
        <v>0.58</v>
      </c>
      <c r="F69" s="696">
        <v>0</v>
      </c>
      <c r="G69" s="697">
        <v>0</v>
      </c>
      <c r="H69" s="698">
        <v>276</v>
      </c>
      <c r="I69" s="695">
        <v>1.96</v>
      </c>
      <c r="J69" s="696">
        <v>0</v>
      </c>
      <c r="K69" s="697">
        <v>0</v>
      </c>
      <c r="L69" s="698">
        <v>0</v>
      </c>
      <c r="M69" s="695">
        <v>0</v>
      </c>
      <c r="N69" s="696">
        <v>0</v>
      </c>
      <c r="O69" s="697">
        <v>0</v>
      </c>
      <c r="P69" s="698">
        <v>0</v>
      </c>
      <c r="Q69" s="695">
        <v>0</v>
      </c>
    </row>
    <row r="70" spans="1:17" ht="18.75" customHeight="1">
      <c r="A70" s="707" t="s">
        <v>70</v>
      </c>
      <c r="B70" s="692">
        <v>0</v>
      </c>
      <c r="C70" s="693">
        <v>0</v>
      </c>
      <c r="D70" s="694">
        <v>817</v>
      </c>
      <c r="E70" s="695">
        <v>6.12</v>
      </c>
      <c r="F70" s="696">
        <v>0</v>
      </c>
      <c r="G70" s="697">
        <v>0</v>
      </c>
      <c r="H70" s="698">
        <v>17</v>
      </c>
      <c r="I70" s="695">
        <v>0.13</v>
      </c>
      <c r="J70" s="696">
        <v>0</v>
      </c>
      <c r="K70" s="697">
        <v>0</v>
      </c>
      <c r="L70" s="698">
        <v>52</v>
      </c>
      <c r="M70" s="695">
        <v>0.39</v>
      </c>
      <c r="N70" s="696">
        <v>0</v>
      </c>
      <c r="O70" s="697">
        <v>0</v>
      </c>
      <c r="P70" s="698">
        <v>0</v>
      </c>
      <c r="Q70" s="695">
        <v>0</v>
      </c>
    </row>
    <row r="71" spans="1:17" ht="18.75" customHeight="1">
      <c r="A71" s="707" t="s">
        <v>71</v>
      </c>
      <c r="B71" s="692">
        <v>0</v>
      </c>
      <c r="C71" s="693">
        <v>0</v>
      </c>
      <c r="D71" s="694">
        <v>42</v>
      </c>
      <c r="E71" s="695">
        <v>0.33</v>
      </c>
      <c r="F71" s="696">
        <v>0</v>
      </c>
      <c r="G71" s="697">
        <v>0</v>
      </c>
      <c r="H71" s="698">
        <v>2342</v>
      </c>
      <c r="I71" s="695">
        <v>18.54</v>
      </c>
      <c r="J71" s="696">
        <v>0</v>
      </c>
      <c r="K71" s="697">
        <v>0</v>
      </c>
      <c r="L71" s="698">
        <v>0</v>
      </c>
      <c r="M71" s="695">
        <v>0</v>
      </c>
      <c r="N71" s="696">
        <v>0</v>
      </c>
      <c r="O71" s="697">
        <v>0</v>
      </c>
      <c r="P71" s="698">
        <v>0</v>
      </c>
      <c r="Q71" s="695">
        <v>0</v>
      </c>
    </row>
    <row r="72" spans="1:17" ht="18.75" customHeight="1">
      <c r="A72" s="707" t="s">
        <v>72</v>
      </c>
      <c r="B72" s="692">
        <v>0</v>
      </c>
      <c r="C72" s="693">
        <v>0</v>
      </c>
      <c r="D72" s="694">
        <v>204</v>
      </c>
      <c r="E72" s="695">
        <v>0.98</v>
      </c>
      <c r="F72" s="696">
        <v>0</v>
      </c>
      <c r="G72" s="697">
        <v>0</v>
      </c>
      <c r="H72" s="698">
        <v>0</v>
      </c>
      <c r="I72" s="695">
        <v>0</v>
      </c>
      <c r="J72" s="696">
        <v>0</v>
      </c>
      <c r="K72" s="697">
        <v>0</v>
      </c>
      <c r="L72" s="698">
        <v>0</v>
      </c>
      <c r="M72" s="695">
        <v>0</v>
      </c>
      <c r="N72" s="696">
        <v>0</v>
      </c>
      <c r="O72" s="697">
        <v>0</v>
      </c>
      <c r="P72" s="698">
        <v>0</v>
      </c>
      <c r="Q72" s="695">
        <v>0</v>
      </c>
    </row>
    <row r="73" spans="1:17" ht="18.75" customHeight="1">
      <c r="A73" s="707" t="s">
        <v>73</v>
      </c>
      <c r="B73" s="692">
        <v>0</v>
      </c>
      <c r="C73" s="693">
        <v>0</v>
      </c>
      <c r="D73" s="694">
        <v>160</v>
      </c>
      <c r="E73" s="695">
        <v>1.32</v>
      </c>
      <c r="F73" s="696">
        <v>0</v>
      </c>
      <c r="G73" s="697">
        <v>0</v>
      </c>
      <c r="H73" s="698">
        <v>0</v>
      </c>
      <c r="I73" s="695">
        <v>0</v>
      </c>
      <c r="J73" s="696">
        <v>0</v>
      </c>
      <c r="K73" s="697">
        <v>0</v>
      </c>
      <c r="L73" s="698">
        <v>23</v>
      </c>
      <c r="M73" s="695">
        <v>0.19</v>
      </c>
      <c r="N73" s="696">
        <v>0</v>
      </c>
      <c r="O73" s="697">
        <v>0</v>
      </c>
      <c r="P73" s="698">
        <v>0</v>
      </c>
      <c r="Q73" s="695">
        <v>0</v>
      </c>
    </row>
    <row r="74" spans="1:17" ht="18.75" customHeight="1">
      <c r="A74" s="707" t="s">
        <v>74</v>
      </c>
      <c r="B74" s="692">
        <v>0</v>
      </c>
      <c r="C74" s="693">
        <v>0</v>
      </c>
      <c r="D74" s="694">
        <v>124</v>
      </c>
      <c r="E74" s="695">
        <v>0.67</v>
      </c>
      <c r="F74" s="696">
        <v>0</v>
      </c>
      <c r="G74" s="697">
        <v>0</v>
      </c>
      <c r="H74" s="698">
        <v>23</v>
      </c>
      <c r="I74" s="695">
        <v>0.12</v>
      </c>
      <c r="J74" s="696">
        <v>0</v>
      </c>
      <c r="K74" s="697">
        <v>0</v>
      </c>
      <c r="L74" s="698">
        <v>2</v>
      </c>
      <c r="M74" s="695">
        <v>0.01</v>
      </c>
      <c r="N74" s="696">
        <v>0</v>
      </c>
      <c r="O74" s="697">
        <v>0</v>
      </c>
      <c r="P74" s="698">
        <v>0</v>
      </c>
      <c r="Q74" s="695">
        <v>0</v>
      </c>
    </row>
    <row r="75" spans="1:17" ht="18.75" customHeight="1">
      <c r="A75" s="707" t="s">
        <v>75</v>
      </c>
      <c r="B75" s="692">
        <v>0</v>
      </c>
      <c r="C75" s="693">
        <v>0</v>
      </c>
      <c r="D75" s="694">
        <v>1113</v>
      </c>
      <c r="E75" s="695">
        <v>5.5</v>
      </c>
      <c r="F75" s="696">
        <v>0</v>
      </c>
      <c r="G75" s="697">
        <v>0</v>
      </c>
      <c r="H75" s="698">
        <v>142</v>
      </c>
      <c r="I75" s="695">
        <v>0.7</v>
      </c>
      <c r="J75" s="696">
        <v>0</v>
      </c>
      <c r="K75" s="697">
        <v>0</v>
      </c>
      <c r="L75" s="698">
        <v>0</v>
      </c>
      <c r="M75" s="695">
        <v>0</v>
      </c>
      <c r="N75" s="696">
        <v>0</v>
      </c>
      <c r="O75" s="697">
        <v>0</v>
      </c>
      <c r="P75" s="698">
        <v>0</v>
      </c>
      <c r="Q75" s="695">
        <v>0</v>
      </c>
    </row>
    <row r="76" spans="1:17" ht="18.75" customHeight="1">
      <c r="A76" s="707" t="s">
        <v>203</v>
      </c>
      <c r="B76" s="692">
        <v>0</v>
      </c>
      <c r="C76" s="693">
        <v>0</v>
      </c>
      <c r="D76" s="694">
        <v>157</v>
      </c>
      <c r="E76" s="695">
        <v>1.57</v>
      </c>
      <c r="F76" s="696">
        <v>0</v>
      </c>
      <c r="G76" s="697">
        <v>0</v>
      </c>
      <c r="H76" s="698">
        <v>0</v>
      </c>
      <c r="I76" s="695">
        <v>0</v>
      </c>
      <c r="J76" s="696">
        <v>0</v>
      </c>
      <c r="K76" s="697">
        <v>0</v>
      </c>
      <c r="L76" s="698">
        <v>0</v>
      </c>
      <c r="M76" s="695">
        <v>0</v>
      </c>
      <c r="N76" s="696">
        <v>0</v>
      </c>
      <c r="O76" s="697">
        <v>0</v>
      </c>
      <c r="P76" s="698">
        <v>0</v>
      </c>
      <c r="Q76" s="695">
        <v>0</v>
      </c>
    </row>
    <row r="77" spans="1:17" ht="18.75" customHeight="1">
      <c r="A77" s="707" t="s">
        <v>77</v>
      </c>
      <c r="B77" s="692">
        <v>0</v>
      </c>
      <c r="C77" s="693">
        <v>0</v>
      </c>
      <c r="D77" s="694">
        <v>21</v>
      </c>
      <c r="E77" s="695">
        <v>0.14</v>
      </c>
      <c r="F77" s="696">
        <v>0</v>
      </c>
      <c r="G77" s="697">
        <v>0</v>
      </c>
      <c r="H77" s="698">
        <v>0</v>
      </c>
      <c r="I77" s="695">
        <v>0</v>
      </c>
      <c r="J77" s="696">
        <v>0</v>
      </c>
      <c r="K77" s="697">
        <v>0</v>
      </c>
      <c r="L77" s="698">
        <v>2</v>
      </c>
      <c r="M77" s="695">
        <v>0.01</v>
      </c>
      <c r="N77" s="696">
        <v>0</v>
      </c>
      <c r="O77" s="697">
        <v>0</v>
      </c>
      <c r="P77" s="698">
        <v>0</v>
      </c>
      <c r="Q77" s="695">
        <v>0</v>
      </c>
    </row>
    <row r="78" spans="1:17" ht="18.75" customHeight="1" thickBot="1">
      <c r="A78" s="708" t="s">
        <v>78</v>
      </c>
      <c r="B78" s="709">
        <v>0</v>
      </c>
      <c r="C78" s="710">
        <v>0</v>
      </c>
      <c r="D78" s="711">
        <v>2906</v>
      </c>
      <c r="E78" s="712">
        <v>5.54</v>
      </c>
      <c r="F78" s="713">
        <v>0</v>
      </c>
      <c r="G78" s="714">
        <v>0</v>
      </c>
      <c r="H78" s="715">
        <v>638</v>
      </c>
      <c r="I78" s="712">
        <v>1.22</v>
      </c>
      <c r="J78" s="713">
        <v>0</v>
      </c>
      <c r="K78" s="714">
        <v>0</v>
      </c>
      <c r="L78" s="715">
        <v>0</v>
      </c>
      <c r="M78" s="712">
        <v>0</v>
      </c>
      <c r="N78" s="713">
        <v>0</v>
      </c>
      <c r="O78" s="714">
        <v>0</v>
      </c>
      <c r="P78" s="715">
        <v>0</v>
      </c>
      <c r="Q78" s="712">
        <v>0</v>
      </c>
    </row>
    <row r="79" spans="1:17" s="861" customFormat="1" ht="18.75" customHeight="1">
      <c r="A79" s="721" t="s">
        <v>591</v>
      </c>
      <c r="B79" s="722"/>
      <c r="C79" s="860"/>
      <c r="D79" s="722"/>
      <c r="E79" s="860"/>
      <c r="F79" s="722"/>
      <c r="G79" s="860"/>
      <c r="H79" s="722"/>
      <c r="I79" s="860"/>
      <c r="J79" s="722"/>
      <c r="K79" s="860"/>
      <c r="L79" s="722"/>
      <c r="M79" s="860"/>
      <c r="N79" s="722"/>
      <c r="O79" s="860"/>
      <c r="P79" s="722"/>
      <c r="Q79" s="860"/>
    </row>
    <row r="80" spans="1:17" s="861" customFormat="1" ht="18.75" customHeight="1">
      <c r="A80" s="721" t="s">
        <v>529</v>
      </c>
      <c r="B80" s="722"/>
      <c r="C80" s="860"/>
      <c r="D80" s="722"/>
      <c r="E80" s="860"/>
      <c r="F80" s="722"/>
      <c r="G80" s="860"/>
      <c r="H80" s="722"/>
      <c r="I80" s="860"/>
      <c r="J80" s="722"/>
      <c r="K80" s="860"/>
      <c r="L80" s="722"/>
      <c r="M80" s="860"/>
      <c r="N80" s="722"/>
      <c r="O80" s="860"/>
      <c r="P80" s="722"/>
      <c r="Q80" s="860"/>
    </row>
    <row r="81" spans="1:17" s="861" customFormat="1" ht="18.75" customHeight="1">
      <c r="A81" s="721" t="s">
        <v>183</v>
      </c>
      <c r="B81" s="722"/>
      <c r="C81" s="860"/>
      <c r="D81" s="722"/>
      <c r="E81" s="860"/>
      <c r="F81" s="722"/>
      <c r="G81" s="860"/>
      <c r="H81" s="722"/>
      <c r="I81" s="860"/>
      <c r="J81" s="722"/>
      <c r="K81" s="860"/>
      <c r="L81" s="722"/>
      <c r="M81" s="860"/>
      <c r="N81" s="722"/>
      <c r="O81" s="860"/>
      <c r="P81" s="722"/>
      <c r="Q81" s="860"/>
    </row>
    <row r="82" spans="1:17" s="861" customFormat="1" ht="18.75" customHeight="1">
      <c r="A82" s="721" t="s">
        <v>183</v>
      </c>
      <c r="B82" s="722"/>
      <c r="C82" s="860"/>
      <c r="D82" s="722"/>
      <c r="E82" s="860"/>
      <c r="F82" s="722"/>
      <c r="G82" s="860"/>
      <c r="H82" s="722"/>
      <c r="I82" s="860"/>
      <c r="J82" s="722"/>
      <c r="K82" s="860"/>
      <c r="L82" s="722"/>
      <c r="M82" s="860"/>
      <c r="N82" s="722"/>
      <c r="O82" s="860"/>
      <c r="P82" s="722"/>
      <c r="Q82" s="860"/>
    </row>
    <row r="83" spans="1:17" ht="28.5" customHeight="1">
      <c r="A83" s="1467" t="s">
        <v>600</v>
      </c>
      <c r="B83" s="1467"/>
      <c r="C83" s="1467"/>
      <c r="D83" s="1467"/>
      <c r="E83" s="1467"/>
      <c r="F83" s="1467"/>
      <c r="G83" s="1467"/>
      <c r="H83" s="1467"/>
      <c r="I83" s="1467"/>
      <c r="J83" s="1467"/>
      <c r="K83" s="1467"/>
      <c r="L83" s="1467"/>
      <c r="M83" s="1467"/>
      <c r="N83" s="1467"/>
      <c r="O83" s="1467"/>
      <c r="P83" s="1467"/>
      <c r="Q83" s="1467"/>
    </row>
    <row r="84" spans="1:17" ht="28.5" customHeight="1">
      <c r="A84" s="1468" t="s">
        <v>530</v>
      </c>
      <c r="B84" s="1468"/>
      <c r="C84" s="1468"/>
      <c r="D84" s="1468"/>
      <c r="E84" s="1468"/>
      <c r="F84" s="1468"/>
      <c r="G84" s="1468"/>
      <c r="H84" s="1468"/>
      <c r="I84" s="1468"/>
      <c r="J84" s="1468"/>
      <c r="K84" s="1468"/>
      <c r="L84" s="1468"/>
      <c r="M84" s="1468"/>
      <c r="N84" s="1468"/>
      <c r="O84" s="1468"/>
      <c r="P84" s="1468"/>
      <c r="Q84" s="1468"/>
    </row>
    <row r="85" spans="1:13" ht="18.75" customHeight="1">
      <c r="A85" s="142"/>
      <c r="B85" s="142"/>
      <c r="C85" s="142"/>
      <c r="D85" s="142"/>
      <c r="E85" s="142"/>
      <c r="F85" s="142"/>
      <c r="G85" s="142"/>
      <c r="H85" s="142"/>
      <c r="I85" s="142"/>
      <c r="J85" s="142"/>
      <c r="K85" s="142"/>
      <c r="L85" s="142"/>
      <c r="M85" s="142"/>
    </row>
    <row r="86" spans="1:13" ht="18.75" customHeight="1">
      <c r="A86" s="142"/>
      <c r="B86" s="142"/>
      <c r="C86" s="142"/>
      <c r="D86" s="142"/>
      <c r="E86" s="142"/>
      <c r="F86" s="142"/>
      <c r="G86" s="142"/>
      <c r="H86" s="142"/>
      <c r="I86" s="142"/>
      <c r="J86" s="142"/>
      <c r="K86" s="142"/>
      <c r="L86" s="142"/>
      <c r="M86" s="142"/>
    </row>
    <row r="87" spans="1:13" s="726" customFormat="1" ht="18.75" customHeight="1" thickBot="1">
      <c r="A87" s="673" t="s">
        <v>166</v>
      </c>
      <c r="B87" s="675"/>
      <c r="C87" s="675"/>
      <c r="D87" s="675"/>
      <c r="E87" s="675"/>
      <c r="F87" s="675"/>
      <c r="G87" s="675"/>
      <c r="H87" s="675"/>
      <c r="I87" s="675"/>
      <c r="J87" s="675"/>
      <c r="K87" s="675"/>
      <c r="L87" s="675"/>
      <c r="M87" s="675"/>
    </row>
    <row r="88" spans="1:17" s="726" customFormat="1" ht="18.75" customHeight="1">
      <c r="A88" s="676"/>
      <c r="B88" s="1469" t="s">
        <v>517</v>
      </c>
      <c r="C88" s="1470"/>
      <c r="D88" s="1470"/>
      <c r="E88" s="1471"/>
      <c r="F88" s="1472" t="s">
        <v>518</v>
      </c>
      <c r="G88" s="1473"/>
      <c r="H88" s="1473"/>
      <c r="I88" s="1474"/>
      <c r="J88" s="1472" t="s">
        <v>519</v>
      </c>
      <c r="K88" s="1473"/>
      <c r="L88" s="1473"/>
      <c r="M88" s="1474"/>
      <c r="N88" s="1470" t="s">
        <v>520</v>
      </c>
      <c r="O88" s="1470"/>
      <c r="P88" s="1470"/>
      <c r="Q88" s="1471"/>
    </row>
    <row r="89" spans="1:17" s="726" customFormat="1" ht="18.75" customHeight="1" thickBot="1">
      <c r="A89" s="677"/>
      <c r="B89" s="1476" t="s">
        <v>521</v>
      </c>
      <c r="C89" s="1465"/>
      <c r="D89" s="1464" t="s">
        <v>522</v>
      </c>
      <c r="E89" s="1466"/>
      <c r="F89" s="1477" t="s">
        <v>521</v>
      </c>
      <c r="G89" s="1478"/>
      <c r="H89" s="1478" t="s">
        <v>522</v>
      </c>
      <c r="I89" s="1479"/>
      <c r="J89" s="1477" t="s">
        <v>521</v>
      </c>
      <c r="K89" s="1478"/>
      <c r="L89" s="1478" t="s">
        <v>522</v>
      </c>
      <c r="M89" s="1479"/>
      <c r="N89" s="1464" t="s">
        <v>521</v>
      </c>
      <c r="O89" s="1465"/>
      <c r="P89" s="1464" t="s">
        <v>522</v>
      </c>
      <c r="Q89" s="1466"/>
    </row>
    <row r="90" spans="1:17" s="726" customFormat="1" ht="18.75" customHeight="1" thickTop="1">
      <c r="A90" s="678"/>
      <c r="B90" s="679" t="s">
        <v>97</v>
      </c>
      <c r="C90" s="680" t="s">
        <v>523</v>
      </c>
      <c r="D90" s="681" t="s">
        <v>97</v>
      </c>
      <c r="E90" s="682" t="s">
        <v>523</v>
      </c>
      <c r="F90" s="683" t="s">
        <v>97</v>
      </c>
      <c r="G90" s="680" t="s">
        <v>523</v>
      </c>
      <c r="H90" s="681" t="s">
        <v>97</v>
      </c>
      <c r="I90" s="682" t="s">
        <v>523</v>
      </c>
      <c r="J90" s="683" t="s">
        <v>97</v>
      </c>
      <c r="K90" s="680" t="s">
        <v>523</v>
      </c>
      <c r="L90" s="681" t="s">
        <v>97</v>
      </c>
      <c r="M90" s="682" t="s">
        <v>523</v>
      </c>
      <c r="N90" s="684" t="s">
        <v>97</v>
      </c>
      <c r="O90" s="680" t="s">
        <v>523</v>
      </c>
      <c r="P90" s="681" t="s">
        <v>97</v>
      </c>
      <c r="Q90" s="682" t="s">
        <v>523</v>
      </c>
    </row>
    <row r="91" spans="1:17" ht="18.75" customHeight="1">
      <c r="A91" s="685"/>
      <c r="B91" s="686"/>
      <c r="C91" s="687"/>
      <c r="D91" s="688"/>
      <c r="E91" s="689"/>
      <c r="F91" s="690"/>
      <c r="G91" s="687"/>
      <c r="H91" s="688"/>
      <c r="I91" s="689"/>
      <c r="J91" s="690"/>
      <c r="K91" s="687"/>
      <c r="L91" s="688"/>
      <c r="M91" s="689"/>
      <c r="N91" s="674"/>
      <c r="O91" s="687"/>
      <c r="P91" s="688"/>
      <c r="Q91" s="689"/>
    </row>
    <row r="92" spans="1:17" ht="18.75" customHeight="1">
      <c r="A92" s="691" t="s">
        <v>62</v>
      </c>
      <c r="B92" s="692">
        <v>111821</v>
      </c>
      <c r="C92" s="693">
        <v>97.19</v>
      </c>
      <c r="D92" s="694">
        <v>5347</v>
      </c>
      <c r="E92" s="695">
        <v>38.14</v>
      </c>
      <c r="F92" s="696">
        <v>1852</v>
      </c>
      <c r="G92" s="697">
        <v>1.61</v>
      </c>
      <c r="H92" s="698">
        <v>2549</v>
      </c>
      <c r="I92" s="695">
        <v>18.18</v>
      </c>
      <c r="J92" s="696">
        <v>893</v>
      </c>
      <c r="K92" s="697">
        <v>0.78</v>
      </c>
      <c r="L92" s="698">
        <v>1887</v>
      </c>
      <c r="M92" s="695">
        <v>13.46</v>
      </c>
      <c r="N92" s="696">
        <v>0</v>
      </c>
      <c r="O92" s="697">
        <v>0</v>
      </c>
      <c r="P92" s="698">
        <v>2256</v>
      </c>
      <c r="Q92" s="695">
        <v>16.09</v>
      </c>
    </row>
    <row r="93" spans="1:17" ht="18.75" customHeight="1">
      <c r="A93" s="691" t="s">
        <v>63</v>
      </c>
      <c r="B93" s="692">
        <v>106806</v>
      </c>
      <c r="C93" s="693">
        <v>98.48</v>
      </c>
      <c r="D93" s="694">
        <v>2653</v>
      </c>
      <c r="E93" s="695">
        <v>17.2</v>
      </c>
      <c r="F93" s="696">
        <v>706</v>
      </c>
      <c r="G93" s="697">
        <v>0.65</v>
      </c>
      <c r="H93" s="698">
        <v>5127</v>
      </c>
      <c r="I93" s="695">
        <v>33.24</v>
      </c>
      <c r="J93" s="696">
        <v>35</v>
      </c>
      <c r="K93" s="697">
        <v>0.03</v>
      </c>
      <c r="L93" s="698">
        <v>3295</v>
      </c>
      <c r="M93" s="695">
        <v>21.36</v>
      </c>
      <c r="N93" s="696">
        <v>433</v>
      </c>
      <c r="O93" s="697">
        <v>0.4</v>
      </c>
      <c r="P93" s="698">
        <v>1475</v>
      </c>
      <c r="Q93" s="695">
        <v>9.56</v>
      </c>
    </row>
    <row r="94" spans="1:17" ht="18.75" customHeight="1">
      <c r="A94" s="691" t="s">
        <v>64</v>
      </c>
      <c r="B94" s="692">
        <v>105908</v>
      </c>
      <c r="C94" s="693">
        <v>99.25</v>
      </c>
      <c r="D94" s="694">
        <v>4063</v>
      </c>
      <c r="E94" s="695">
        <v>27.65</v>
      </c>
      <c r="F94" s="696">
        <v>632</v>
      </c>
      <c r="G94" s="697">
        <v>0.59</v>
      </c>
      <c r="H94" s="698">
        <v>3366</v>
      </c>
      <c r="I94" s="695">
        <v>22.91</v>
      </c>
      <c r="J94" s="696">
        <v>0</v>
      </c>
      <c r="K94" s="697">
        <v>0</v>
      </c>
      <c r="L94" s="698">
        <v>2508</v>
      </c>
      <c r="M94" s="695">
        <v>17.07</v>
      </c>
      <c r="N94" s="696">
        <v>171</v>
      </c>
      <c r="O94" s="697">
        <v>0.16</v>
      </c>
      <c r="P94" s="698">
        <v>1380</v>
      </c>
      <c r="Q94" s="695">
        <v>9.39</v>
      </c>
    </row>
    <row r="95" spans="1:17" ht="18.75" customHeight="1">
      <c r="A95" s="691" t="s">
        <v>65</v>
      </c>
      <c r="B95" s="692">
        <v>104901</v>
      </c>
      <c r="C95" s="693">
        <v>98.26</v>
      </c>
      <c r="D95" s="694">
        <v>2393</v>
      </c>
      <c r="E95" s="695">
        <v>17</v>
      </c>
      <c r="F95" s="696">
        <v>1634</v>
      </c>
      <c r="G95" s="697">
        <v>1.53</v>
      </c>
      <c r="H95" s="698">
        <v>4195</v>
      </c>
      <c r="I95" s="695">
        <v>29.81</v>
      </c>
      <c r="J95" s="696">
        <v>113</v>
      </c>
      <c r="K95" s="697">
        <v>0.11</v>
      </c>
      <c r="L95" s="698">
        <v>2406</v>
      </c>
      <c r="M95" s="695">
        <v>17.1</v>
      </c>
      <c r="N95" s="696">
        <v>0</v>
      </c>
      <c r="O95" s="697">
        <v>0</v>
      </c>
      <c r="P95" s="698">
        <v>1867</v>
      </c>
      <c r="Q95" s="695">
        <v>13.27</v>
      </c>
    </row>
    <row r="96" spans="1:17" ht="18.75" customHeight="1">
      <c r="A96" s="691" t="s">
        <v>840</v>
      </c>
      <c r="B96" s="692">
        <v>117004</v>
      </c>
      <c r="C96" s="693">
        <v>97.31</v>
      </c>
      <c r="D96" s="694">
        <v>3057</v>
      </c>
      <c r="E96" s="695">
        <v>20.41</v>
      </c>
      <c r="F96" s="696">
        <v>2253</v>
      </c>
      <c r="G96" s="697">
        <v>1.87</v>
      </c>
      <c r="H96" s="698">
        <v>1991</v>
      </c>
      <c r="I96" s="695">
        <v>13.29</v>
      </c>
      <c r="J96" s="696">
        <v>135</v>
      </c>
      <c r="K96" s="697">
        <v>0.11</v>
      </c>
      <c r="L96" s="698">
        <v>4499</v>
      </c>
      <c r="M96" s="695">
        <v>30.04</v>
      </c>
      <c r="N96" s="696">
        <v>723</v>
      </c>
      <c r="O96" s="697">
        <v>0.6</v>
      </c>
      <c r="P96" s="698">
        <v>1954</v>
      </c>
      <c r="Q96" s="695">
        <v>13.05</v>
      </c>
    </row>
    <row r="97" spans="1:17" ht="18.75" customHeight="1">
      <c r="A97" s="699"/>
      <c r="B97" s="700"/>
      <c r="C97" s="701"/>
      <c r="D97" s="702"/>
      <c r="E97" s="703"/>
      <c r="F97" s="704"/>
      <c r="G97" s="705"/>
      <c r="H97" s="706"/>
      <c r="I97" s="703"/>
      <c r="J97" s="704"/>
      <c r="K97" s="705"/>
      <c r="L97" s="706"/>
      <c r="M97" s="703"/>
      <c r="N97" s="704"/>
      <c r="O97" s="705"/>
      <c r="P97" s="706"/>
      <c r="Q97" s="703"/>
    </row>
    <row r="98" spans="1:17" ht="18.75" customHeight="1">
      <c r="A98" s="707" t="s">
        <v>66</v>
      </c>
      <c r="B98" s="692">
        <v>121349</v>
      </c>
      <c r="C98" s="693">
        <v>99.56</v>
      </c>
      <c r="D98" s="694">
        <v>25869</v>
      </c>
      <c r="E98" s="695">
        <v>60.34</v>
      </c>
      <c r="F98" s="696">
        <v>533</v>
      </c>
      <c r="G98" s="697">
        <v>0.44</v>
      </c>
      <c r="H98" s="698">
        <v>1513</v>
      </c>
      <c r="I98" s="695">
        <v>3.53</v>
      </c>
      <c r="J98" s="696">
        <v>0</v>
      </c>
      <c r="K98" s="697">
        <v>0</v>
      </c>
      <c r="L98" s="698">
        <v>3101</v>
      </c>
      <c r="M98" s="695">
        <v>7.23</v>
      </c>
      <c r="N98" s="696">
        <v>0</v>
      </c>
      <c r="O98" s="697">
        <v>0</v>
      </c>
      <c r="P98" s="698">
        <v>3041</v>
      </c>
      <c r="Q98" s="695">
        <v>7.09</v>
      </c>
    </row>
    <row r="99" spans="1:17" ht="18.75" customHeight="1">
      <c r="A99" s="707" t="s">
        <v>67</v>
      </c>
      <c r="B99" s="692">
        <v>128140</v>
      </c>
      <c r="C99" s="693">
        <v>99.82</v>
      </c>
      <c r="D99" s="694">
        <v>894</v>
      </c>
      <c r="E99" s="695">
        <v>15.28</v>
      </c>
      <c r="F99" s="696">
        <v>225</v>
      </c>
      <c r="G99" s="697">
        <v>0.18</v>
      </c>
      <c r="H99" s="698">
        <v>1022</v>
      </c>
      <c r="I99" s="695">
        <v>17.47</v>
      </c>
      <c r="J99" s="696">
        <v>0</v>
      </c>
      <c r="K99" s="697">
        <v>0</v>
      </c>
      <c r="L99" s="698">
        <v>1319</v>
      </c>
      <c r="M99" s="695">
        <v>22.55</v>
      </c>
      <c r="N99" s="696">
        <v>0</v>
      </c>
      <c r="O99" s="697">
        <v>0</v>
      </c>
      <c r="P99" s="698">
        <v>1024</v>
      </c>
      <c r="Q99" s="695">
        <v>17.5</v>
      </c>
    </row>
    <row r="100" spans="1:17" ht="18.75" customHeight="1">
      <c r="A100" s="707" t="s">
        <v>68</v>
      </c>
      <c r="B100" s="692">
        <v>105030</v>
      </c>
      <c r="C100" s="693">
        <v>99</v>
      </c>
      <c r="D100" s="694">
        <v>1163</v>
      </c>
      <c r="E100" s="695">
        <v>11.73</v>
      </c>
      <c r="F100" s="696">
        <v>1057</v>
      </c>
      <c r="G100" s="697">
        <v>1</v>
      </c>
      <c r="H100" s="698">
        <v>2495</v>
      </c>
      <c r="I100" s="695">
        <v>25.17</v>
      </c>
      <c r="J100" s="696">
        <v>0</v>
      </c>
      <c r="K100" s="697">
        <v>0</v>
      </c>
      <c r="L100" s="698">
        <v>3086</v>
      </c>
      <c r="M100" s="695">
        <v>31.13</v>
      </c>
      <c r="N100" s="696">
        <v>0</v>
      </c>
      <c r="O100" s="697">
        <v>0</v>
      </c>
      <c r="P100" s="698">
        <v>1146</v>
      </c>
      <c r="Q100" s="695">
        <v>11.56</v>
      </c>
    </row>
    <row r="101" spans="1:17" ht="18.75" customHeight="1">
      <c r="A101" s="707" t="s">
        <v>69</v>
      </c>
      <c r="B101" s="692">
        <v>137022</v>
      </c>
      <c r="C101" s="693">
        <v>100</v>
      </c>
      <c r="D101" s="694">
        <v>2540</v>
      </c>
      <c r="E101" s="695">
        <v>23.63</v>
      </c>
      <c r="F101" s="696">
        <v>0</v>
      </c>
      <c r="G101" s="697">
        <v>0</v>
      </c>
      <c r="H101" s="698">
        <v>1281</v>
      </c>
      <c r="I101" s="695">
        <v>11.92</v>
      </c>
      <c r="J101" s="696">
        <v>0</v>
      </c>
      <c r="K101" s="697">
        <v>0</v>
      </c>
      <c r="L101" s="698">
        <v>868</v>
      </c>
      <c r="M101" s="695">
        <v>8.08</v>
      </c>
      <c r="N101" s="696">
        <v>0</v>
      </c>
      <c r="O101" s="697">
        <v>0</v>
      </c>
      <c r="P101" s="698">
        <v>2502</v>
      </c>
      <c r="Q101" s="695">
        <v>23.28</v>
      </c>
    </row>
    <row r="102" spans="1:17" ht="18.75" customHeight="1">
      <c r="A102" s="707" t="s">
        <v>70</v>
      </c>
      <c r="B102" s="692">
        <v>73323</v>
      </c>
      <c r="C102" s="693">
        <v>97.67</v>
      </c>
      <c r="D102" s="694">
        <v>1610</v>
      </c>
      <c r="E102" s="695">
        <v>16.62</v>
      </c>
      <c r="F102" s="696">
        <v>1750</v>
      </c>
      <c r="G102" s="697">
        <v>2.33</v>
      </c>
      <c r="H102" s="698">
        <v>4674</v>
      </c>
      <c r="I102" s="695">
        <v>48.24</v>
      </c>
      <c r="J102" s="696">
        <v>0</v>
      </c>
      <c r="K102" s="697">
        <v>0</v>
      </c>
      <c r="L102" s="698">
        <v>1080</v>
      </c>
      <c r="M102" s="695">
        <v>11.15</v>
      </c>
      <c r="N102" s="696">
        <v>0</v>
      </c>
      <c r="O102" s="697">
        <v>0</v>
      </c>
      <c r="P102" s="698">
        <v>738</v>
      </c>
      <c r="Q102" s="695">
        <v>7.62</v>
      </c>
    </row>
    <row r="103" spans="1:17" ht="18.75" customHeight="1">
      <c r="A103" s="707" t="s">
        <v>71</v>
      </c>
      <c r="B103" s="692">
        <v>62781</v>
      </c>
      <c r="C103" s="693">
        <v>98.94</v>
      </c>
      <c r="D103" s="694">
        <v>733</v>
      </c>
      <c r="E103" s="695">
        <v>9.49</v>
      </c>
      <c r="F103" s="696">
        <v>672</v>
      </c>
      <c r="G103" s="697">
        <v>1.06</v>
      </c>
      <c r="H103" s="698">
        <v>2709</v>
      </c>
      <c r="I103" s="695">
        <v>35.06</v>
      </c>
      <c r="J103" s="696">
        <v>0</v>
      </c>
      <c r="K103" s="697">
        <v>0</v>
      </c>
      <c r="L103" s="698">
        <v>947</v>
      </c>
      <c r="M103" s="695">
        <v>12.26</v>
      </c>
      <c r="N103" s="696">
        <v>0</v>
      </c>
      <c r="O103" s="697">
        <v>0</v>
      </c>
      <c r="P103" s="698">
        <v>1809</v>
      </c>
      <c r="Q103" s="695">
        <v>23.41</v>
      </c>
    </row>
    <row r="104" spans="1:17" ht="18.75" customHeight="1">
      <c r="A104" s="707" t="s">
        <v>72</v>
      </c>
      <c r="B104" s="692">
        <v>119225</v>
      </c>
      <c r="C104" s="693">
        <v>95.9</v>
      </c>
      <c r="D104" s="694">
        <v>2900</v>
      </c>
      <c r="E104" s="695">
        <v>10.3</v>
      </c>
      <c r="F104" s="696">
        <v>3774</v>
      </c>
      <c r="G104" s="697">
        <v>3.04</v>
      </c>
      <c r="H104" s="698">
        <v>4684</v>
      </c>
      <c r="I104" s="695">
        <v>16.64</v>
      </c>
      <c r="J104" s="696">
        <v>0</v>
      </c>
      <c r="K104" s="697">
        <v>0</v>
      </c>
      <c r="L104" s="698">
        <v>6329</v>
      </c>
      <c r="M104" s="695">
        <v>22.48</v>
      </c>
      <c r="N104" s="696">
        <v>0</v>
      </c>
      <c r="O104" s="697">
        <v>0</v>
      </c>
      <c r="P104" s="698">
        <v>4130</v>
      </c>
      <c r="Q104" s="695">
        <v>14.67</v>
      </c>
    </row>
    <row r="105" spans="1:17" ht="18.75" customHeight="1">
      <c r="A105" s="707" t="s">
        <v>73</v>
      </c>
      <c r="B105" s="692">
        <v>141502</v>
      </c>
      <c r="C105" s="693">
        <v>98.17</v>
      </c>
      <c r="D105" s="694">
        <v>2310</v>
      </c>
      <c r="E105" s="695">
        <v>34.55</v>
      </c>
      <c r="F105" s="696">
        <v>1245</v>
      </c>
      <c r="G105" s="697">
        <v>0.86</v>
      </c>
      <c r="H105" s="698">
        <v>1216</v>
      </c>
      <c r="I105" s="695">
        <v>18.19</v>
      </c>
      <c r="J105" s="696">
        <v>1395</v>
      </c>
      <c r="K105" s="697">
        <v>0.97</v>
      </c>
      <c r="L105" s="698">
        <v>1342</v>
      </c>
      <c r="M105" s="695">
        <v>20.07</v>
      </c>
      <c r="N105" s="696">
        <v>0</v>
      </c>
      <c r="O105" s="697">
        <v>0</v>
      </c>
      <c r="P105" s="698">
        <v>911</v>
      </c>
      <c r="Q105" s="695">
        <v>13.63</v>
      </c>
    </row>
    <row r="106" spans="1:17" ht="18.75" customHeight="1">
      <c r="A106" s="707" t="s">
        <v>74</v>
      </c>
      <c r="B106" s="692">
        <v>57900</v>
      </c>
      <c r="C106" s="693">
        <v>99.48</v>
      </c>
      <c r="D106" s="694">
        <v>831</v>
      </c>
      <c r="E106" s="695">
        <v>11.75</v>
      </c>
      <c r="F106" s="696">
        <v>300</v>
      </c>
      <c r="G106" s="697">
        <v>0.52</v>
      </c>
      <c r="H106" s="698">
        <v>1344</v>
      </c>
      <c r="I106" s="695">
        <v>19</v>
      </c>
      <c r="J106" s="696">
        <v>0</v>
      </c>
      <c r="K106" s="697">
        <v>0</v>
      </c>
      <c r="L106" s="698">
        <v>721</v>
      </c>
      <c r="M106" s="695">
        <v>10.19</v>
      </c>
      <c r="N106" s="696">
        <v>0</v>
      </c>
      <c r="O106" s="697">
        <v>0</v>
      </c>
      <c r="P106" s="698">
        <v>1966</v>
      </c>
      <c r="Q106" s="695">
        <v>27.79</v>
      </c>
    </row>
    <row r="107" spans="1:17" ht="18.75" customHeight="1">
      <c r="A107" s="707" t="s">
        <v>75</v>
      </c>
      <c r="B107" s="692">
        <v>154034</v>
      </c>
      <c r="C107" s="693">
        <v>99.42</v>
      </c>
      <c r="D107" s="694">
        <v>4598</v>
      </c>
      <c r="E107" s="695">
        <v>31.51</v>
      </c>
      <c r="F107" s="696">
        <v>904</v>
      </c>
      <c r="G107" s="697">
        <v>0.58</v>
      </c>
      <c r="H107" s="698">
        <v>2755</v>
      </c>
      <c r="I107" s="695">
        <v>18.88</v>
      </c>
      <c r="J107" s="696">
        <v>0</v>
      </c>
      <c r="K107" s="697">
        <v>0</v>
      </c>
      <c r="L107" s="698">
        <v>3131</v>
      </c>
      <c r="M107" s="695">
        <v>21.46</v>
      </c>
      <c r="N107" s="696">
        <v>0</v>
      </c>
      <c r="O107" s="697">
        <v>0</v>
      </c>
      <c r="P107" s="698">
        <v>2370</v>
      </c>
      <c r="Q107" s="695">
        <v>16.24</v>
      </c>
    </row>
    <row r="108" spans="1:17" ht="18.75" customHeight="1">
      <c r="A108" s="707" t="s">
        <v>76</v>
      </c>
      <c r="B108" s="692">
        <v>95401</v>
      </c>
      <c r="C108" s="693">
        <v>99.03</v>
      </c>
      <c r="D108" s="694">
        <v>2705</v>
      </c>
      <c r="E108" s="695">
        <v>30.1</v>
      </c>
      <c r="F108" s="696">
        <v>931</v>
      </c>
      <c r="G108" s="697">
        <v>0.97</v>
      </c>
      <c r="H108" s="698">
        <v>951</v>
      </c>
      <c r="I108" s="695">
        <v>10.58</v>
      </c>
      <c r="J108" s="696">
        <v>0</v>
      </c>
      <c r="K108" s="697">
        <v>0</v>
      </c>
      <c r="L108" s="698">
        <v>3487</v>
      </c>
      <c r="M108" s="695">
        <v>38.8</v>
      </c>
      <c r="N108" s="696">
        <v>0</v>
      </c>
      <c r="O108" s="697">
        <v>0</v>
      </c>
      <c r="P108" s="698">
        <v>919</v>
      </c>
      <c r="Q108" s="695">
        <v>10.23</v>
      </c>
    </row>
    <row r="109" spans="1:17" ht="18.75" customHeight="1">
      <c r="A109" s="707" t="s">
        <v>77</v>
      </c>
      <c r="B109" s="692">
        <v>65978</v>
      </c>
      <c r="C109" s="693">
        <v>98.82</v>
      </c>
      <c r="D109" s="694">
        <v>2473</v>
      </c>
      <c r="E109" s="695">
        <v>22.07</v>
      </c>
      <c r="F109" s="696">
        <v>786</v>
      </c>
      <c r="G109" s="697">
        <v>1.18</v>
      </c>
      <c r="H109" s="698">
        <v>1018</v>
      </c>
      <c r="I109" s="695">
        <v>9.09</v>
      </c>
      <c r="J109" s="696">
        <v>0</v>
      </c>
      <c r="K109" s="697">
        <v>0</v>
      </c>
      <c r="L109" s="698">
        <v>1777</v>
      </c>
      <c r="M109" s="695">
        <v>15.86</v>
      </c>
      <c r="N109" s="696">
        <v>0</v>
      </c>
      <c r="O109" s="697">
        <v>0</v>
      </c>
      <c r="P109" s="698">
        <v>2896</v>
      </c>
      <c r="Q109" s="695">
        <v>25.85</v>
      </c>
    </row>
    <row r="110" spans="1:17" ht="18.75" customHeight="1">
      <c r="A110" s="707" t="s">
        <v>78</v>
      </c>
      <c r="B110" s="692">
        <v>111485</v>
      </c>
      <c r="C110" s="693">
        <v>93.62</v>
      </c>
      <c r="D110" s="694">
        <v>5538</v>
      </c>
      <c r="E110" s="695">
        <v>12.18</v>
      </c>
      <c r="F110" s="696">
        <v>7596</v>
      </c>
      <c r="G110" s="697">
        <v>6.38</v>
      </c>
      <c r="H110" s="698">
        <v>24355</v>
      </c>
      <c r="I110" s="695">
        <v>53.59</v>
      </c>
      <c r="J110" s="696">
        <v>0</v>
      </c>
      <c r="K110" s="697">
        <v>0</v>
      </c>
      <c r="L110" s="698">
        <v>4830</v>
      </c>
      <c r="M110" s="695">
        <v>10.63</v>
      </c>
      <c r="N110" s="696">
        <v>0</v>
      </c>
      <c r="O110" s="697">
        <v>0</v>
      </c>
      <c r="P110" s="698">
        <v>1858</v>
      </c>
      <c r="Q110" s="695">
        <v>4.09</v>
      </c>
    </row>
    <row r="111" spans="1:17" ht="18.75" customHeight="1">
      <c r="A111" s="707" t="s">
        <v>67</v>
      </c>
      <c r="B111" s="692">
        <v>167083</v>
      </c>
      <c r="C111" s="693">
        <v>99.41</v>
      </c>
      <c r="D111" s="694">
        <v>2334</v>
      </c>
      <c r="E111" s="695">
        <v>28.35</v>
      </c>
      <c r="F111" s="696">
        <v>992</v>
      </c>
      <c r="G111" s="697">
        <v>0.59</v>
      </c>
      <c r="H111" s="698">
        <v>633</v>
      </c>
      <c r="I111" s="695">
        <v>7.69</v>
      </c>
      <c r="J111" s="696">
        <v>0</v>
      </c>
      <c r="K111" s="697">
        <v>0</v>
      </c>
      <c r="L111" s="698">
        <v>1970</v>
      </c>
      <c r="M111" s="695">
        <v>23.93</v>
      </c>
      <c r="N111" s="696">
        <v>0</v>
      </c>
      <c r="O111" s="697">
        <v>0</v>
      </c>
      <c r="P111" s="698">
        <v>543</v>
      </c>
      <c r="Q111" s="695">
        <v>6.59</v>
      </c>
    </row>
    <row r="112" spans="1:17" s="726" customFormat="1" ht="18.75" customHeight="1">
      <c r="A112" s="707" t="s">
        <v>68</v>
      </c>
      <c r="B112" s="692">
        <v>67857</v>
      </c>
      <c r="C112" s="693">
        <v>90.24</v>
      </c>
      <c r="D112" s="694">
        <v>1655</v>
      </c>
      <c r="E112" s="695">
        <v>19.04</v>
      </c>
      <c r="F112" s="696">
        <v>747</v>
      </c>
      <c r="G112" s="697">
        <v>0.99</v>
      </c>
      <c r="H112" s="698">
        <v>1220</v>
      </c>
      <c r="I112" s="695">
        <v>14.03</v>
      </c>
      <c r="J112" s="696">
        <v>0</v>
      </c>
      <c r="K112" s="697">
        <v>0</v>
      </c>
      <c r="L112" s="698">
        <v>916</v>
      </c>
      <c r="M112" s="695">
        <v>10.54</v>
      </c>
      <c r="N112" s="696">
        <v>6595</v>
      </c>
      <c r="O112" s="697">
        <v>8.77</v>
      </c>
      <c r="P112" s="698">
        <v>2650</v>
      </c>
      <c r="Q112" s="695">
        <v>30.48</v>
      </c>
    </row>
    <row r="113" spans="1:17" s="726" customFormat="1" ht="18.75" customHeight="1">
      <c r="A113" s="707" t="s">
        <v>69</v>
      </c>
      <c r="B113" s="692">
        <v>169287</v>
      </c>
      <c r="C113" s="693">
        <v>99.73</v>
      </c>
      <c r="D113" s="694">
        <v>2202</v>
      </c>
      <c r="E113" s="695">
        <v>13.12</v>
      </c>
      <c r="F113" s="696">
        <v>454</v>
      </c>
      <c r="G113" s="697">
        <v>0.27</v>
      </c>
      <c r="H113" s="698">
        <v>4856</v>
      </c>
      <c r="I113" s="695">
        <v>28.94</v>
      </c>
      <c r="J113" s="696">
        <v>0</v>
      </c>
      <c r="K113" s="697">
        <v>0</v>
      </c>
      <c r="L113" s="698">
        <v>3844</v>
      </c>
      <c r="M113" s="695">
        <v>22.91</v>
      </c>
      <c r="N113" s="696">
        <v>0</v>
      </c>
      <c r="O113" s="697">
        <v>0</v>
      </c>
      <c r="P113" s="698">
        <v>1966</v>
      </c>
      <c r="Q113" s="695">
        <v>11.72</v>
      </c>
    </row>
    <row r="114" spans="1:17" s="726" customFormat="1" ht="18.75" customHeight="1">
      <c r="A114" s="707" t="s">
        <v>70</v>
      </c>
      <c r="B114" s="692">
        <v>97116</v>
      </c>
      <c r="C114" s="693">
        <v>91.81</v>
      </c>
      <c r="D114" s="694">
        <v>2327</v>
      </c>
      <c r="E114" s="695">
        <v>22.93</v>
      </c>
      <c r="F114" s="696">
        <v>8665</v>
      </c>
      <c r="G114" s="697">
        <v>8.19</v>
      </c>
      <c r="H114" s="698">
        <v>3776</v>
      </c>
      <c r="I114" s="695">
        <v>37.21</v>
      </c>
      <c r="J114" s="696">
        <v>0</v>
      </c>
      <c r="K114" s="697">
        <v>0</v>
      </c>
      <c r="L114" s="698">
        <v>1925</v>
      </c>
      <c r="M114" s="695">
        <v>18.97</v>
      </c>
      <c r="N114" s="696">
        <v>0</v>
      </c>
      <c r="O114" s="697">
        <v>0</v>
      </c>
      <c r="P114" s="698">
        <v>1027</v>
      </c>
      <c r="Q114" s="695">
        <v>10.12</v>
      </c>
    </row>
    <row r="115" spans="1:17" s="726" customFormat="1" ht="18.75" customHeight="1">
      <c r="A115" s="707" t="s">
        <v>71</v>
      </c>
      <c r="B115" s="692">
        <v>44855</v>
      </c>
      <c r="C115" s="693">
        <v>91.21</v>
      </c>
      <c r="D115" s="694">
        <v>4150</v>
      </c>
      <c r="E115" s="695">
        <v>49.04</v>
      </c>
      <c r="F115" s="696">
        <v>1990</v>
      </c>
      <c r="G115" s="697">
        <v>4.05</v>
      </c>
      <c r="H115" s="698">
        <v>460</v>
      </c>
      <c r="I115" s="695">
        <v>5.44</v>
      </c>
      <c r="J115" s="696">
        <v>305</v>
      </c>
      <c r="K115" s="697">
        <v>0.62</v>
      </c>
      <c r="L115" s="698">
        <v>749</v>
      </c>
      <c r="M115" s="695">
        <v>8.85</v>
      </c>
      <c r="N115" s="696">
        <v>2029</v>
      </c>
      <c r="O115" s="697">
        <v>4.13</v>
      </c>
      <c r="P115" s="698">
        <v>2246</v>
      </c>
      <c r="Q115" s="695">
        <v>26.54</v>
      </c>
    </row>
    <row r="116" spans="1:17" s="726" customFormat="1" ht="18.75" customHeight="1">
      <c r="A116" s="707" t="s">
        <v>72</v>
      </c>
      <c r="B116" s="692">
        <v>150266</v>
      </c>
      <c r="C116" s="693">
        <v>98.34</v>
      </c>
      <c r="D116" s="694">
        <v>6052</v>
      </c>
      <c r="E116" s="695">
        <v>27.2</v>
      </c>
      <c r="F116" s="696">
        <v>2542</v>
      </c>
      <c r="G116" s="697">
        <v>1.66</v>
      </c>
      <c r="H116" s="698">
        <v>2881</v>
      </c>
      <c r="I116" s="695">
        <v>12.95</v>
      </c>
      <c r="J116" s="696">
        <v>0</v>
      </c>
      <c r="K116" s="697">
        <v>0</v>
      </c>
      <c r="L116" s="698">
        <v>4135</v>
      </c>
      <c r="M116" s="695">
        <v>18.59</v>
      </c>
      <c r="N116" s="696">
        <v>0</v>
      </c>
      <c r="O116" s="697">
        <v>0</v>
      </c>
      <c r="P116" s="698">
        <v>1388</v>
      </c>
      <c r="Q116" s="695">
        <v>6.24</v>
      </c>
    </row>
    <row r="117" spans="1:17" s="726" customFormat="1" ht="18.75" customHeight="1">
      <c r="A117" s="707" t="s">
        <v>73</v>
      </c>
      <c r="B117" s="692">
        <v>156979</v>
      </c>
      <c r="C117" s="693">
        <v>99.4</v>
      </c>
      <c r="D117" s="694">
        <v>2762</v>
      </c>
      <c r="E117" s="695">
        <v>29.05</v>
      </c>
      <c r="F117" s="696">
        <v>952</v>
      </c>
      <c r="G117" s="697">
        <v>0.6</v>
      </c>
      <c r="H117" s="698">
        <v>1985</v>
      </c>
      <c r="I117" s="695">
        <v>20.87</v>
      </c>
      <c r="J117" s="696">
        <v>0</v>
      </c>
      <c r="K117" s="697">
        <v>0</v>
      </c>
      <c r="L117" s="698">
        <v>2076</v>
      </c>
      <c r="M117" s="695">
        <v>21.83</v>
      </c>
      <c r="N117" s="696">
        <v>0</v>
      </c>
      <c r="O117" s="697">
        <v>0</v>
      </c>
      <c r="P117" s="698">
        <v>908</v>
      </c>
      <c r="Q117" s="695">
        <v>9.55</v>
      </c>
    </row>
    <row r="118" spans="1:17" s="726" customFormat="1" ht="18.75" customHeight="1">
      <c r="A118" s="707" t="s">
        <v>74</v>
      </c>
      <c r="B118" s="692">
        <v>92127</v>
      </c>
      <c r="C118" s="693">
        <v>99.46</v>
      </c>
      <c r="D118" s="694">
        <v>2707</v>
      </c>
      <c r="E118" s="695">
        <v>28.94</v>
      </c>
      <c r="F118" s="696">
        <v>500</v>
      </c>
      <c r="G118" s="697">
        <v>0.54</v>
      </c>
      <c r="H118" s="698">
        <v>833</v>
      </c>
      <c r="I118" s="695">
        <v>8.91</v>
      </c>
      <c r="J118" s="696">
        <v>0</v>
      </c>
      <c r="K118" s="697">
        <v>0</v>
      </c>
      <c r="L118" s="698">
        <v>1432</v>
      </c>
      <c r="M118" s="695">
        <v>15.31</v>
      </c>
      <c r="N118" s="696">
        <v>0</v>
      </c>
      <c r="O118" s="697">
        <v>0</v>
      </c>
      <c r="P118" s="698">
        <v>2455</v>
      </c>
      <c r="Q118" s="695">
        <v>26.25</v>
      </c>
    </row>
    <row r="119" spans="1:17" s="726" customFormat="1" ht="18.75" customHeight="1">
      <c r="A119" s="707" t="s">
        <v>75</v>
      </c>
      <c r="B119" s="692">
        <v>148111</v>
      </c>
      <c r="C119" s="693">
        <v>96.49</v>
      </c>
      <c r="D119" s="694">
        <v>1826</v>
      </c>
      <c r="E119" s="695">
        <v>10.6</v>
      </c>
      <c r="F119" s="696">
        <v>2703</v>
      </c>
      <c r="G119" s="697">
        <v>1.76</v>
      </c>
      <c r="H119" s="698">
        <v>2116</v>
      </c>
      <c r="I119" s="695">
        <v>12.29</v>
      </c>
      <c r="J119" s="696">
        <v>1257</v>
      </c>
      <c r="K119" s="697">
        <v>0.82</v>
      </c>
      <c r="L119" s="698">
        <v>3574</v>
      </c>
      <c r="M119" s="695">
        <v>20.75</v>
      </c>
      <c r="N119" s="696">
        <v>0</v>
      </c>
      <c r="O119" s="697">
        <v>0</v>
      </c>
      <c r="P119" s="698">
        <v>2084</v>
      </c>
      <c r="Q119" s="695">
        <v>12.1</v>
      </c>
    </row>
    <row r="120" spans="1:17" s="726" customFormat="1" ht="18.75" customHeight="1">
      <c r="A120" s="707" t="s">
        <v>203</v>
      </c>
      <c r="B120" s="692">
        <v>93364</v>
      </c>
      <c r="C120" s="693">
        <v>94.1</v>
      </c>
      <c r="D120" s="694">
        <v>1473</v>
      </c>
      <c r="E120" s="695">
        <v>18.4</v>
      </c>
      <c r="F120" s="696">
        <v>5854</v>
      </c>
      <c r="G120" s="697">
        <v>5.9</v>
      </c>
      <c r="H120" s="698">
        <v>1077</v>
      </c>
      <c r="I120" s="695">
        <v>13.46</v>
      </c>
      <c r="J120" s="696">
        <v>0</v>
      </c>
      <c r="K120" s="697">
        <v>0</v>
      </c>
      <c r="L120" s="698">
        <v>1134</v>
      </c>
      <c r="M120" s="695">
        <v>14.17</v>
      </c>
      <c r="N120" s="696">
        <v>0</v>
      </c>
      <c r="O120" s="697">
        <v>0</v>
      </c>
      <c r="P120" s="698">
        <v>1561</v>
      </c>
      <c r="Q120" s="695">
        <v>19.5</v>
      </c>
    </row>
    <row r="121" spans="1:17" ht="18.75" customHeight="1">
      <c r="A121" s="707" t="s">
        <v>77</v>
      </c>
      <c r="B121" s="692">
        <v>63923</v>
      </c>
      <c r="C121" s="693">
        <v>100</v>
      </c>
      <c r="D121" s="694">
        <v>4414</v>
      </c>
      <c r="E121" s="695">
        <v>36.96</v>
      </c>
      <c r="F121" s="696">
        <v>0</v>
      </c>
      <c r="G121" s="697">
        <v>0</v>
      </c>
      <c r="H121" s="698">
        <v>1555</v>
      </c>
      <c r="I121" s="695">
        <v>13.02</v>
      </c>
      <c r="J121" s="696">
        <v>0</v>
      </c>
      <c r="K121" s="697">
        <v>0</v>
      </c>
      <c r="L121" s="698">
        <v>1016</v>
      </c>
      <c r="M121" s="695">
        <v>8.51</v>
      </c>
      <c r="N121" s="696">
        <v>0</v>
      </c>
      <c r="O121" s="697">
        <v>0</v>
      </c>
      <c r="P121" s="698">
        <v>2541</v>
      </c>
      <c r="Q121" s="695">
        <v>21.27</v>
      </c>
    </row>
    <row r="122" spans="1:17" ht="18.75" customHeight="1" thickBot="1">
      <c r="A122" s="708" t="s">
        <v>78</v>
      </c>
      <c r="B122" s="709">
        <v>147681</v>
      </c>
      <c r="C122" s="710">
        <v>98.69</v>
      </c>
      <c r="D122" s="711">
        <v>4829</v>
      </c>
      <c r="E122" s="712">
        <v>9.79</v>
      </c>
      <c r="F122" s="713">
        <v>1956</v>
      </c>
      <c r="G122" s="714">
        <v>1.31</v>
      </c>
      <c r="H122" s="715">
        <v>2299</v>
      </c>
      <c r="I122" s="712">
        <v>4.66</v>
      </c>
      <c r="J122" s="713">
        <v>0</v>
      </c>
      <c r="K122" s="714">
        <v>0</v>
      </c>
      <c r="L122" s="715">
        <v>31485</v>
      </c>
      <c r="M122" s="712">
        <v>63.86</v>
      </c>
      <c r="N122" s="713">
        <v>0</v>
      </c>
      <c r="O122" s="714">
        <v>0</v>
      </c>
      <c r="P122" s="715">
        <v>4109</v>
      </c>
      <c r="Q122" s="712">
        <v>8.33</v>
      </c>
    </row>
    <row r="123" spans="1:17" ht="18.75" customHeight="1">
      <c r="A123" s="716"/>
      <c r="B123" s="717"/>
      <c r="C123" s="718"/>
      <c r="D123" s="717"/>
      <c r="E123" s="718"/>
      <c r="F123" s="717"/>
      <c r="G123" s="718"/>
      <c r="H123" s="717"/>
      <c r="I123" s="718"/>
      <c r="J123" s="717"/>
      <c r="K123" s="718"/>
      <c r="L123" s="717"/>
      <c r="M123" s="718"/>
      <c r="N123" s="717"/>
      <c r="O123" s="718"/>
      <c r="P123" s="717"/>
      <c r="Q123" s="718"/>
    </row>
    <row r="124" spans="1:13" ht="18.75" customHeight="1">
      <c r="A124" s="719"/>
      <c r="B124" s="674"/>
      <c r="C124" s="675"/>
      <c r="D124" s="674"/>
      <c r="E124" s="675"/>
      <c r="F124" s="674"/>
      <c r="G124" s="675"/>
      <c r="H124" s="674"/>
      <c r="I124" s="675"/>
      <c r="J124" s="674"/>
      <c r="K124" s="675"/>
      <c r="L124" s="674"/>
      <c r="M124" s="675"/>
    </row>
    <row r="125" spans="1:13" ht="18.75" customHeight="1" thickBot="1">
      <c r="A125" s="675"/>
      <c r="B125" s="674"/>
      <c r="C125" s="675"/>
      <c r="D125" s="674"/>
      <c r="E125" s="675"/>
      <c r="F125" s="674"/>
      <c r="G125" s="675"/>
      <c r="H125" s="674"/>
      <c r="I125" s="675"/>
      <c r="J125" s="674"/>
      <c r="K125" s="675"/>
      <c r="L125" s="674"/>
      <c r="M125" s="675"/>
    </row>
    <row r="126" spans="1:17" ht="18.75" customHeight="1">
      <c r="A126" s="676"/>
      <c r="B126" s="1469" t="s">
        <v>524</v>
      </c>
      <c r="C126" s="1470"/>
      <c r="D126" s="1470"/>
      <c r="E126" s="1471"/>
      <c r="F126" s="1472" t="s">
        <v>525</v>
      </c>
      <c r="G126" s="1473"/>
      <c r="H126" s="1473"/>
      <c r="I126" s="1474"/>
      <c r="J126" s="1475" t="s">
        <v>526</v>
      </c>
      <c r="K126" s="1473"/>
      <c r="L126" s="1473"/>
      <c r="M126" s="1474"/>
      <c r="N126" s="1475" t="s">
        <v>527</v>
      </c>
      <c r="O126" s="1473"/>
      <c r="P126" s="1473"/>
      <c r="Q126" s="1474"/>
    </row>
    <row r="127" spans="1:17" ht="18.75" customHeight="1" thickBot="1">
      <c r="A127" s="677"/>
      <c r="B127" s="1476" t="s">
        <v>521</v>
      </c>
      <c r="C127" s="1465"/>
      <c r="D127" s="1464" t="s">
        <v>522</v>
      </c>
      <c r="E127" s="1466"/>
      <c r="F127" s="1477" t="s">
        <v>521</v>
      </c>
      <c r="G127" s="1478"/>
      <c r="H127" s="1478" t="s">
        <v>522</v>
      </c>
      <c r="I127" s="1479"/>
      <c r="J127" s="1465" t="s">
        <v>521</v>
      </c>
      <c r="K127" s="1478"/>
      <c r="L127" s="1478" t="s">
        <v>522</v>
      </c>
      <c r="M127" s="1479"/>
      <c r="N127" s="1465" t="s">
        <v>521</v>
      </c>
      <c r="O127" s="1478"/>
      <c r="P127" s="1478" t="s">
        <v>522</v>
      </c>
      <c r="Q127" s="1479"/>
    </row>
    <row r="128" spans="1:17" ht="18.75" customHeight="1" thickTop="1">
      <c r="A128" s="678"/>
      <c r="B128" s="679" t="s">
        <v>97</v>
      </c>
      <c r="C128" s="680" t="s">
        <v>523</v>
      </c>
      <c r="D128" s="681" t="s">
        <v>97</v>
      </c>
      <c r="E128" s="682" t="s">
        <v>523</v>
      </c>
      <c r="F128" s="683" t="s">
        <v>97</v>
      </c>
      <c r="G128" s="680" t="s">
        <v>523</v>
      </c>
      <c r="H128" s="681" t="s">
        <v>97</v>
      </c>
      <c r="I128" s="682" t="s">
        <v>523</v>
      </c>
      <c r="J128" s="683" t="s">
        <v>97</v>
      </c>
      <c r="K128" s="680" t="s">
        <v>523</v>
      </c>
      <c r="L128" s="681" t="s">
        <v>97</v>
      </c>
      <c r="M128" s="682" t="s">
        <v>523</v>
      </c>
      <c r="N128" s="683" t="s">
        <v>97</v>
      </c>
      <c r="O128" s="680" t="s">
        <v>523</v>
      </c>
      <c r="P128" s="681" t="s">
        <v>97</v>
      </c>
      <c r="Q128" s="682" t="s">
        <v>523</v>
      </c>
    </row>
    <row r="129" spans="1:17" ht="18.75" customHeight="1">
      <c r="A129" s="685"/>
      <c r="B129" s="686"/>
      <c r="C129" s="687"/>
      <c r="D129" s="688"/>
      <c r="E129" s="689"/>
      <c r="F129" s="690"/>
      <c r="G129" s="687"/>
      <c r="H129" s="688"/>
      <c r="I129" s="689"/>
      <c r="J129" s="674"/>
      <c r="K129" s="687"/>
      <c r="L129" s="688"/>
      <c r="M129" s="689"/>
      <c r="N129" s="674"/>
      <c r="O129" s="687"/>
      <c r="P129" s="688"/>
      <c r="Q129" s="689"/>
    </row>
    <row r="130" spans="1:17" ht="18.75" customHeight="1">
      <c r="A130" s="691" t="s">
        <v>62</v>
      </c>
      <c r="B130" s="692">
        <v>208</v>
      </c>
      <c r="C130" s="693">
        <v>0.18</v>
      </c>
      <c r="D130" s="694">
        <v>1063</v>
      </c>
      <c r="E130" s="695">
        <v>7.58</v>
      </c>
      <c r="F130" s="696">
        <v>276</v>
      </c>
      <c r="G130" s="697">
        <v>0.24</v>
      </c>
      <c r="H130" s="698">
        <v>835</v>
      </c>
      <c r="I130" s="695">
        <v>5.96</v>
      </c>
      <c r="J130" s="696">
        <v>0</v>
      </c>
      <c r="K130" s="697">
        <v>0</v>
      </c>
      <c r="L130" s="698">
        <v>78</v>
      </c>
      <c r="M130" s="695">
        <v>0.56</v>
      </c>
      <c r="N130" s="696">
        <v>0</v>
      </c>
      <c r="O130" s="697">
        <v>0</v>
      </c>
      <c r="P130" s="698">
        <v>5</v>
      </c>
      <c r="Q130" s="695">
        <v>0.04</v>
      </c>
    </row>
    <row r="131" spans="1:17" ht="18.75" customHeight="1">
      <c r="A131" s="691" t="s">
        <v>63</v>
      </c>
      <c r="B131" s="692">
        <v>480</v>
      </c>
      <c r="C131" s="693">
        <v>0.44</v>
      </c>
      <c r="D131" s="694">
        <v>1959</v>
      </c>
      <c r="E131" s="695">
        <v>12.7</v>
      </c>
      <c r="F131" s="696">
        <v>0</v>
      </c>
      <c r="G131" s="697">
        <v>0</v>
      </c>
      <c r="H131" s="698">
        <v>857</v>
      </c>
      <c r="I131" s="695">
        <v>5.56</v>
      </c>
      <c r="J131" s="696">
        <v>0</v>
      </c>
      <c r="K131" s="697">
        <v>0</v>
      </c>
      <c r="L131" s="698">
        <v>55</v>
      </c>
      <c r="M131" s="695">
        <v>0.36</v>
      </c>
      <c r="N131" s="696">
        <v>0</v>
      </c>
      <c r="O131" s="697">
        <v>0</v>
      </c>
      <c r="P131" s="698">
        <v>2</v>
      </c>
      <c r="Q131" s="695">
        <v>0.01</v>
      </c>
    </row>
    <row r="132" spans="1:17" ht="18.75" customHeight="1">
      <c r="A132" s="691" t="s">
        <v>64</v>
      </c>
      <c r="B132" s="692">
        <v>0</v>
      </c>
      <c r="C132" s="693">
        <v>0</v>
      </c>
      <c r="D132" s="694">
        <v>2626</v>
      </c>
      <c r="E132" s="695">
        <v>17.87</v>
      </c>
      <c r="F132" s="696">
        <v>0</v>
      </c>
      <c r="G132" s="697">
        <v>0</v>
      </c>
      <c r="H132" s="698">
        <v>335</v>
      </c>
      <c r="I132" s="695">
        <v>2.28</v>
      </c>
      <c r="J132" s="696">
        <v>0</v>
      </c>
      <c r="K132" s="697">
        <v>0</v>
      </c>
      <c r="L132" s="698">
        <v>413</v>
      </c>
      <c r="M132" s="695">
        <v>2.81</v>
      </c>
      <c r="N132" s="696">
        <v>0</v>
      </c>
      <c r="O132" s="697">
        <v>0</v>
      </c>
      <c r="P132" s="698">
        <v>2</v>
      </c>
      <c r="Q132" s="695">
        <v>0.01</v>
      </c>
    </row>
    <row r="133" spans="1:17" ht="18.75" customHeight="1">
      <c r="A133" s="691" t="s">
        <v>65</v>
      </c>
      <c r="B133" s="692">
        <v>107</v>
      </c>
      <c r="C133" s="693">
        <v>0.1</v>
      </c>
      <c r="D133" s="694">
        <v>2280</v>
      </c>
      <c r="E133" s="695">
        <v>16.2</v>
      </c>
      <c r="F133" s="696">
        <v>0</v>
      </c>
      <c r="G133" s="697">
        <v>0</v>
      </c>
      <c r="H133" s="698">
        <v>918</v>
      </c>
      <c r="I133" s="695">
        <v>6.52</v>
      </c>
      <c r="J133" s="696">
        <v>0</v>
      </c>
      <c r="K133" s="697">
        <v>0</v>
      </c>
      <c r="L133" s="698">
        <v>15</v>
      </c>
      <c r="M133" s="695">
        <v>0.11</v>
      </c>
      <c r="N133" s="696">
        <v>0</v>
      </c>
      <c r="O133" s="697">
        <v>0</v>
      </c>
      <c r="P133" s="698">
        <v>0</v>
      </c>
      <c r="Q133" s="695">
        <v>0</v>
      </c>
    </row>
    <row r="134" spans="1:17" ht="18.75" customHeight="1">
      <c r="A134" s="691" t="s">
        <v>840</v>
      </c>
      <c r="B134" s="692">
        <v>0</v>
      </c>
      <c r="C134" s="693">
        <v>0</v>
      </c>
      <c r="D134" s="694">
        <v>2607</v>
      </c>
      <c r="E134" s="695">
        <v>17.41</v>
      </c>
      <c r="F134" s="696">
        <v>0</v>
      </c>
      <c r="G134" s="697">
        <v>0</v>
      </c>
      <c r="H134" s="698">
        <v>827</v>
      </c>
      <c r="I134" s="695">
        <v>5.52</v>
      </c>
      <c r="J134" s="696">
        <v>122</v>
      </c>
      <c r="K134" s="697">
        <v>0.1</v>
      </c>
      <c r="L134" s="698">
        <v>29</v>
      </c>
      <c r="M134" s="695">
        <v>0.19</v>
      </c>
      <c r="N134" s="696">
        <v>0</v>
      </c>
      <c r="O134" s="697">
        <v>0</v>
      </c>
      <c r="P134" s="698">
        <v>14</v>
      </c>
      <c r="Q134" s="695">
        <v>0.09</v>
      </c>
    </row>
    <row r="135" spans="1:17" ht="18.75" customHeight="1">
      <c r="A135" s="699"/>
      <c r="B135" s="700"/>
      <c r="C135" s="701"/>
      <c r="D135" s="702"/>
      <c r="E135" s="703"/>
      <c r="F135" s="704"/>
      <c r="G135" s="705"/>
      <c r="H135" s="706"/>
      <c r="I135" s="703"/>
      <c r="J135" s="704"/>
      <c r="K135" s="705"/>
      <c r="L135" s="706"/>
      <c r="M135" s="703"/>
      <c r="N135" s="704"/>
      <c r="O135" s="705"/>
      <c r="P135" s="706"/>
      <c r="Q135" s="703"/>
    </row>
    <row r="136" spans="1:17" s="726" customFormat="1" ht="18.75" customHeight="1">
      <c r="A136" s="707" t="s">
        <v>66</v>
      </c>
      <c r="B136" s="692">
        <v>0</v>
      </c>
      <c r="C136" s="693">
        <v>0</v>
      </c>
      <c r="D136" s="694">
        <v>8399</v>
      </c>
      <c r="E136" s="695">
        <v>19.59</v>
      </c>
      <c r="F136" s="696">
        <v>0</v>
      </c>
      <c r="G136" s="697">
        <v>0</v>
      </c>
      <c r="H136" s="698">
        <v>46</v>
      </c>
      <c r="I136" s="695">
        <v>0.11</v>
      </c>
      <c r="J136" s="696">
        <v>0</v>
      </c>
      <c r="K136" s="697">
        <v>0</v>
      </c>
      <c r="L136" s="698">
        <v>903</v>
      </c>
      <c r="M136" s="695">
        <v>2.11</v>
      </c>
      <c r="N136" s="696">
        <v>0</v>
      </c>
      <c r="O136" s="697">
        <v>0</v>
      </c>
      <c r="P136" s="698">
        <v>0</v>
      </c>
      <c r="Q136" s="695">
        <v>0</v>
      </c>
    </row>
    <row r="137" spans="1:17" s="726" customFormat="1" ht="18.75" customHeight="1">
      <c r="A137" s="707" t="s">
        <v>67</v>
      </c>
      <c r="B137" s="692">
        <v>0</v>
      </c>
      <c r="C137" s="693">
        <v>0</v>
      </c>
      <c r="D137" s="694">
        <v>54</v>
      </c>
      <c r="E137" s="695">
        <v>0.92</v>
      </c>
      <c r="F137" s="696">
        <v>0</v>
      </c>
      <c r="G137" s="697">
        <v>0</v>
      </c>
      <c r="H137" s="698">
        <v>1537</v>
      </c>
      <c r="I137" s="695">
        <v>26.27</v>
      </c>
      <c r="J137" s="696">
        <v>0</v>
      </c>
      <c r="K137" s="697">
        <v>0</v>
      </c>
      <c r="L137" s="698">
        <v>0</v>
      </c>
      <c r="M137" s="695">
        <v>0</v>
      </c>
      <c r="N137" s="696">
        <v>0</v>
      </c>
      <c r="O137" s="697">
        <v>0</v>
      </c>
      <c r="P137" s="698">
        <v>0</v>
      </c>
      <c r="Q137" s="695">
        <v>0</v>
      </c>
    </row>
    <row r="138" spans="1:17" s="726" customFormat="1" ht="18.75" customHeight="1">
      <c r="A138" s="707" t="s">
        <v>68</v>
      </c>
      <c r="B138" s="692">
        <v>0</v>
      </c>
      <c r="C138" s="693">
        <v>0</v>
      </c>
      <c r="D138" s="694">
        <v>1979</v>
      </c>
      <c r="E138" s="695">
        <v>19.96</v>
      </c>
      <c r="F138" s="696">
        <v>0</v>
      </c>
      <c r="G138" s="697">
        <v>0</v>
      </c>
      <c r="H138" s="698">
        <v>45</v>
      </c>
      <c r="I138" s="695">
        <v>0.45</v>
      </c>
      <c r="J138" s="696">
        <v>0</v>
      </c>
      <c r="K138" s="697">
        <v>0</v>
      </c>
      <c r="L138" s="698">
        <v>0</v>
      </c>
      <c r="M138" s="695">
        <v>0</v>
      </c>
      <c r="N138" s="696">
        <v>0</v>
      </c>
      <c r="O138" s="697">
        <v>0</v>
      </c>
      <c r="P138" s="698">
        <v>0</v>
      </c>
      <c r="Q138" s="695">
        <v>0</v>
      </c>
    </row>
    <row r="139" spans="1:17" s="726" customFormat="1" ht="18.75" customHeight="1">
      <c r="A139" s="707" t="s">
        <v>69</v>
      </c>
      <c r="B139" s="692">
        <v>0</v>
      </c>
      <c r="C139" s="693">
        <v>0</v>
      </c>
      <c r="D139" s="694">
        <v>1433</v>
      </c>
      <c r="E139" s="695">
        <v>13.33</v>
      </c>
      <c r="F139" s="696">
        <v>0</v>
      </c>
      <c r="G139" s="697">
        <v>0</v>
      </c>
      <c r="H139" s="698">
        <v>2123</v>
      </c>
      <c r="I139" s="695">
        <v>19.75</v>
      </c>
      <c r="J139" s="696">
        <v>0</v>
      </c>
      <c r="K139" s="697">
        <v>0</v>
      </c>
      <c r="L139" s="698">
        <v>0</v>
      </c>
      <c r="M139" s="695">
        <v>0</v>
      </c>
      <c r="N139" s="696">
        <v>0</v>
      </c>
      <c r="O139" s="697">
        <v>0</v>
      </c>
      <c r="P139" s="698">
        <v>0</v>
      </c>
      <c r="Q139" s="695">
        <v>0</v>
      </c>
    </row>
    <row r="140" spans="1:17" s="726" customFormat="1" ht="18.75" customHeight="1">
      <c r="A140" s="707" t="s">
        <v>70</v>
      </c>
      <c r="B140" s="692">
        <v>0</v>
      </c>
      <c r="C140" s="693">
        <v>0</v>
      </c>
      <c r="D140" s="694">
        <v>1396</v>
      </c>
      <c r="E140" s="695">
        <v>14.41</v>
      </c>
      <c r="F140" s="696">
        <v>0</v>
      </c>
      <c r="G140" s="697">
        <v>0</v>
      </c>
      <c r="H140" s="698">
        <v>190</v>
      </c>
      <c r="I140" s="695">
        <v>1.96</v>
      </c>
      <c r="J140" s="696">
        <v>0</v>
      </c>
      <c r="K140" s="697">
        <v>0</v>
      </c>
      <c r="L140" s="698">
        <v>2</v>
      </c>
      <c r="M140" s="695">
        <v>0.02</v>
      </c>
      <c r="N140" s="696">
        <v>0</v>
      </c>
      <c r="O140" s="697">
        <v>0</v>
      </c>
      <c r="P140" s="698">
        <v>0</v>
      </c>
      <c r="Q140" s="695">
        <v>0</v>
      </c>
    </row>
    <row r="141" spans="1:17" s="726" customFormat="1" ht="18.75" customHeight="1">
      <c r="A141" s="707" t="s">
        <v>71</v>
      </c>
      <c r="B141" s="692">
        <v>0</v>
      </c>
      <c r="C141" s="693">
        <v>0</v>
      </c>
      <c r="D141" s="694">
        <v>1245</v>
      </c>
      <c r="E141" s="695">
        <v>16.11</v>
      </c>
      <c r="F141" s="696">
        <v>0</v>
      </c>
      <c r="G141" s="697">
        <v>0</v>
      </c>
      <c r="H141" s="698">
        <v>269</v>
      </c>
      <c r="I141" s="695">
        <v>3.48</v>
      </c>
      <c r="J141" s="696">
        <v>0</v>
      </c>
      <c r="K141" s="697">
        <v>0</v>
      </c>
      <c r="L141" s="698">
        <v>15</v>
      </c>
      <c r="M141" s="695">
        <v>0.19</v>
      </c>
      <c r="N141" s="696">
        <v>0</v>
      </c>
      <c r="O141" s="697">
        <v>0</v>
      </c>
      <c r="P141" s="698">
        <v>0</v>
      </c>
      <c r="Q141" s="695">
        <v>0</v>
      </c>
    </row>
    <row r="142" spans="1:17" s="726" customFormat="1" ht="18.75" customHeight="1">
      <c r="A142" s="707" t="s">
        <v>72</v>
      </c>
      <c r="B142" s="692">
        <v>1320</v>
      </c>
      <c r="C142" s="693">
        <v>1.06</v>
      </c>
      <c r="D142" s="694">
        <v>6638</v>
      </c>
      <c r="E142" s="695">
        <v>23.58</v>
      </c>
      <c r="F142" s="696">
        <v>0</v>
      </c>
      <c r="G142" s="697">
        <v>0</v>
      </c>
      <c r="H142" s="698">
        <v>3475</v>
      </c>
      <c r="I142" s="695">
        <v>12.34</v>
      </c>
      <c r="J142" s="696">
        <v>0</v>
      </c>
      <c r="K142" s="697">
        <v>0</v>
      </c>
      <c r="L142" s="698">
        <v>0</v>
      </c>
      <c r="M142" s="695">
        <v>0</v>
      </c>
      <c r="N142" s="696">
        <v>0</v>
      </c>
      <c r="O142" s="697">
        <v>0</v>
      </c>
      <c r="P142" s="698">
        <v>0</v>
      </c>
      <c r="Q142" s="695">
        <v>0</v>
      </c>
    </row>
    <row r="143" spans="1:17" s="726" customFormat="1" ht="18.75" customHeight="1">
      <c r="A143" s="707" t="s">
        <v>73</v>
      </c>
      <c r="B143" s="692">
        <v>0</v>
      </c>
      <c r="C143" s="693">
        <v>0</v>
      </c>
      <c r="D143" s="694">
        <v>850</v>
      </c>
      <c r="E143" s="695">
        <v>12.71</v>
      </c>
      <c r="F143" s="696">
        <v>0</v>
      </c>
      <c r="G143" s="697">
        <v>0</v>
      </c>
      <c r="H143" s="698">
        <v>57</v>
      </c>
      <c r="I143" s="695">
        <v>0.85</v>
      </c>
      <c r="J143" s="696">
        <v>0</v>
      </c>
      <c r="K143" s="697">
        <v>0</v>
      </c>
      <c r="L143" s="698">
        <v>0</v>
      </c>
      <c r="M143" s="695">
        <v>0</v>
      </c>
      <c r="N143" s="696">
        <v>0</v>
      </c>
      <c r="O143" s="697">
        <v>0</v>
      </c>
      <c r="P143" s="698">
        <v>0</v>
      </c>
      <c r="Q143" s="695">
        <v>0</v>
      </c>
    </row>
    <row r="144" spans="1:17" s="726" customFormat="1" ht="18.75" customHeight="1">
      <c r="A144" s="707" t="s">
        <v>74</v>
      </c>
      <c r="B144" s="692">
        <v>0</v>
      </c>
      <c r="C144" s="693">
        <v>0</v>
      </c>
      <c r="D144" s="694">
        <v>2142</v>
      </c>
      <c r="E144" s="695">
        <v>30.28</v>
      </c>
      <c r="F144" s="696">
        <v>0</v>
      </c>
      <c r="G144" s="697">
        <v>0</v>
      </c>
      <c r="H144" s="698">
        <v>71</v>
      </c>
      <c r="I144" s="695">
        <v>1</v>
      </c>
      <c r="J144" s="696">
        <v>0</v>
      </c>
      <c r="K144" s="697">
        <v>0</v>
      </c>
      <c r="L144" s="698">
        <v>0</v>
      </c>
      <c r="M144" s="695">
        <v>0</v>
      </c>
      <c r="N144" s="696">
        <v>0</v>
      </c>
      <c r="O144" s="697">
        <v>0</v>
      </c>
      <c r="P144" s="698">
        <v>0</v>
      </c>
      <c r="Q144" s="695">
        <v>0</v>
      </c>
    </row>
    <row r="145" spans="1:17" ht="18.75" customHeight="1">
      <c r="A145" s="707" t="s">
        <v>75</v>
      </c>
      <c r="B145" s="692">
        <v>0</v>
      </c>
      <c r="C145" s="693">
        <v>0</v>
      </c>
      <c r="D145" s="694">
        <v>1222</v>
      </c>
      <c r="E145" s="695">
        <v>8.38</v>
      </c>
      <c r="F145" s="696">
        <v>0</v>
      </c>
      <c r="G145" s="697">
        <v>0</v>
      </c>
      <c r="H145" s="698">
        <v>514</v>
      </c>
      <c r="I145" s="695">
        <v>3.52</v>
      </c>
      <c r="J145" s="696">
        <v>0</v>
      </c>
      <c r="K145" s="697">
        <v>0</v>
      </c>
      <c r="L145" s="698">
        <v>0</v>
      </c>
      <c r="M145" s="695">
        <v>0</v>
      </c>
      <c r="N145" s="696">
        <v>0</v>
      </c>
      <c r="O145" s="697">
        <v>0</v>
      </c>
      <c r="P145" s="698">
        <v>0</v>
      </c>
      <c r="Q145" s="695">
        <v>0</v>
      </c>
    </row>
    <row r="146" spans="1:17" ht="18.75" customHeight="1">
      <c r="A146" s="707" t="s">
        <v>76</v>
      </c>
      <c r="B146" s="692">
        <v>0</v>
      </c>
      <c r="C146" s="693">
        <v>0</v>
      </c>
      <c r="D146" s="694">
        <v>918</v>
      </c>
      <c r="E146" s="695">
        <v>10.22</v>
      </c>
      <c r="F146" s="696">
        <v>0</v>
      </c>
      <c r="G146" s="697">
        <v>0</v>
      </c>
      <c r="H146" s="698">
        <v>4</v>
      </c>
      <c r="I146" s="695">
        <v>0.04</v>
      </c>
      <c r="J146" s="696">
        <v>0</v>
      </c>
      <c r="K146" s="697">
        <v>0</v>
      </c>
      <c r="L146" s="698">
        <v>2</v>
      </c>
      <c r="M146" s="695">
        <v>0.02</v>
      </c>
      <c r="N146" s="696">
        <v>0</v>
      </c>
      <c r="O146" s="697">
        <v>0</v>
      </c>
      <c r="P146" s="698">
        <v>0</v>
      </c>
      <c r="Q146" s="695">
        <v>0</v>
      </c>
    </row>
    <row r="147" spans="1:17" ht="18.75" customHeight="1">
      <c r="A147" s="707" t="s">
        <v>77</v>
      </c>
      <c r="B147" s="692">
        <v>0</v>
      </c>
      <c r="C147" s="693">
        <v>0</v>
      </c>
      <c r="D147" s="694">
        <v>2442</v>
      </c>
      <c r="E147" s="695">
        <v>21.8</v>
      </c>
      <c r="F147" s="696">
        <v>0</v>
      </c>
      <c r="G147" s="697">
        <v>0</v>
      </c>
      <c r="H147" s="698">
        <v>592</v>
      </c>
      <c r="I147" s="695">
        <v>5.28</v>
      </c>
      <c r="J147" s="696">
        <v>0</v>
      </c>
      <c r="K147" s="697">
        <v>0</v>
      </c>
      <c r="L147" s="698">
        <v>5</v>
      </c>
      <c r="M147" s="695">
        <v>0.04</v>
      </c>
      <c r="N147" s="696">
        <v>0</v>
      </c>
      <c r="O147" s="697">
        <v>0</v>
      </c>
      <c r="P147" s="698">
        <v>0</v>
      </c>
      <c r="Q147" s="695">
        <v>0</v>
      </c>
    </row>
    <row r="148" spans="1:17" ht="18.75" customHeight="1">
      <c r="A148" s="707" t="s">
        <v>78</v>
      </c>
      <c r="B148" s="692">
        <v>0</v>
      </c>
      <c r="C148" s="693">
        <v>0</v>
      </c>
      <c r="D148" s="694">
        <v>6804</v>
      </c>
      <c r="E148" s="695">
        <v>14.97</v>
      </c>
      <c r="F148" s="696">
        <v>0</v>
      </c>
      <c r="G148" s="697">
        <v>0</v>
      </c>
      <c r="H148" s="698">
        <v>1917</v>
      </c>
      <c r="I148" s="695">
        <v>4.22</v>
      </c>
      <c r="J148" s="696">
        <v>0</v>
      </c>
      <c r="K148" s="697">
        <v>0</v>
      </c>
      <c r="L148" s="698">
        <v>148</v>
      </c>
      <c r="M148" s="695">
        <v>0.33</v>
      </c>
      <c r="N148" s="696">
        <v>0</v>
      </c>
      <c r="O148" s="697">
        <v>0</v>
      </c>
      <c r="P148" s="698">
        <v>0</v>
      </c>
      <c r="Q148" s="695">
        <v>0</v>
      </c>
    </row>
    <row r="149" spans="1:17" ht="18.75" customHeight="1">
      <c r="A149" s="707" t="s">
        <v>67</v>
      </c>
      <c r="B149" s="692">
        <v>0</v>
      </c>
      <c r="C149" s="693">
        <v>0</v>
      </c>
      <c r="D149" s="694">
        <v>1771</v>
      </c>
      <c r="E149" s="695">
        <v>21.51</v>
      </c>
      <c r="F149" s="696">
        <v>0</v>
      </c>
      <c r="G149" s="697">
        <v>0</v>
      </c>
      <c r="H149" s="698">
        <v>983</v>
      </c>
      <c r="I149" s="695">
        <v>11.94</v>
      </c>
      <c r="J149" s="696">
        <v>0</v>
      </c>
      <c r="K149" s="697">
        <v>0</v>
      </c>
      <c r="L149" s="698">
        <v>0</v>
      </c>
      <c r="M149" s="695">
        <v>0</v>
      </c>
      <c r="N149" s="696">
        <v>0</v>
      </c>
      <c r="O149" s="697">
        <v>0</v>
      </c>
      <c r="P149" s="698">
        <v>0</v>
      </c>
      <c r="Q149" s="695">
        <v>0</v>
      </c>
    </row>
    <row r="150" spans="1:17" ht="18.75" customHeight="1">
      <c r="A150" s="707" t="s">
        <v>68</v>
      </c>
      <c r="B150" s="692">
        <v>0</v>
      </c>
      <c r="C150" s="693">
        <v>0</v>
      </c>
      <c r="D150" s="694">
        <v>1998</v>
      </c>
      <c r="E150" s="695">
        <v>22.98</v>
      </c>
      <c r="F150" s="696">
        <v>0</v>
      </c>
      <c r="G150" s="697">
        <v>0</v>
      </c>
      <c r="H150" s="698">
        <v>254</v>
      </c>
      <c r="I150" s="695">
        <v>2.92</v>
      </c>
      <c r="J150" s="696">
        <v>0</v>
      </c>
      <c r="K150" s="697">
        <v>0</v>
      </c>
      <c r="L150" s="698">
        <v>0</v>
      </c>
      <c r="M150" s="695">
        <v>0</v>
      </c>
      <c r="N150" s="696">
        <v>0</v>
      </c>
      <c r="O150" s="697">
        <v>0</v>
      </c>
      <c r="P150" s="698">
        <v>0</v>
      </c>
      <c r="Q150" s="695">
        <v>0</v>
      </c>
    </row>
    <row r="151" spans="1:17" ht="18.75" customHeight="1">
      <c r="A151" s="707" t="s">
        <v>69</v>
      </c>
      <c r="B151" s="692">
        <v>0</v>
      </c>
      <c r="C151" s="693">
        <v>0</v>
      </c>
      <c r="D151" s="694">
        <v>2796</v>
      </c>
      <c r="E151" s="695">
        <v>16.66</v>
      </c>
      <c r="F151" s="696">
        <v>0</v>
      </c>
      <c r="G151" s="697">
        <v>0</v>
      </c>
      <c r="H151" s="698">
        <v>1017</v>
      </c>
      <c r="I151" s="695">
        <v>6.06</v>
      </c>
      <c r="J151" s="696">
        <v>0</v>
      </c>
      <c r="K151" s="697">
        <v>0</v>
      </c>
      <c r="L151" s="698">
        <v>0</v>
      </c>
      <c r="M151" s="695">
        <v>0</v>
      </c>
      <c r="N151" s="696">
        <v>0</v>
      </c>
      <c r="O151" s="697">
        <v>0</v>
      </c>
      <c r="P151" s="698">
        <v>97</v>
      </c>
      <c r="Q151" s="695">
        <v>0.58</v>
      </c>
    </row>
    <row r="152" spans="1:17" ht="18.75" customHeight="1">
      <c r="A152" s="707" t="s">
        <v>70</v>
      </c>
      <c r="B152" s="692">
        <v>0</v>
      </c>
      <c r="C152" s="693">
        <v>0</v>
      </c>
      <c r="D152" s="694">
        <v>1075</v>
      </c>
      <c r="E152" s="695">
        <v>10.59</v>
      </c>
      <c r="F152" s="696">
        <v>0</v>
      </c>
      <c r="G152" s="697">
        <v>0</v>
      </c>
      <c r="H152" s="698">
        <v>17</v>
      </c>
      <c r="I152" s="695">
        <v>0.17</v>
      </c>
      <c r="J152" s="696">
        <v>0</v>
      </c>
      <c r="K152" s="697">
        <v>0</v>
      </c>
      <c r="L152" s="698">
        <v>0</v>
      </c>
      <c r="M152" s="695">
        <v>0</v>
      </c>
      <c r="N152" s="696">
        <v>0</v>
      </c>
      <c r="O152" s="697">
        <v>0</v>
      </c>
      <c r="P152" s="698">
        <v>0</v>
      </c>
      <c r="Q152" s="695">
        <v>0</v>
      </c>
    </row>
    <row r="153" spans="1:17" ht="18.75" customHeight="1">
      <c r="A153" s="707" t="s">
        <v>71</v>
      </c>
      <c r="B153" s="692">
        <v>0</v>
      </c>
      <c r="C153" s="693">
        <v>0</v>
      </c>
      <c r="D153" s="694">
        <v>844</v>
      </c>
      <c r="E153" s="695">
        <v>9.97</v>
      </c>
      <c r="F153" s="696">
        <v>0</v>
      </c>
      <c r="G153" s="697">
        <v>0</v>
      </c>
      <c r="H153" s="698">
        <v>13</v>
      </c>
      <c r="I153" s="695">
        <v>0.15</v>
      </c>
      <c r="J153" s="696">
        <v>0</v>
      </c>
      <c r="K153" s="697">
        <v>0</v>
      </c>
      <c r="L153" s="698">
        <v>0</v>
      </c>
      <c r="M153" s="695">
        <v>0</v>
      </c>
      <c r="N153" s="696">
        <v>0</v>
      </c>
      <c r="O153" s="697">
        <v>0</v>
      </c>
      <c r="P153" s="698">
        <v>0</v>
      </c>
      <c r="Q153" s="695">
        <v>0</v>
      </c>
    </row>
    <row r="154" spans="1:17" ht="18.75" customHeight="1">
      <c r="A154" s="707" t="s">
        <v>72</v>
      </c>
      <c r="B154" s="692">
        <v>0</v>
      </c>
      <c r="C154" s="693">
        <v>0</v>
      </c>
      <c r="D154" s="694">
        <v>6455</v>
      </c>
      <c r="E154" s="695">
        <v>29.02</v>
      </c>
      <c r="F154" s="696">
        <v>0</v>
      </c>
      <c r="G154" s="697">
        <v>0</v>
      </c>
      <c r="H154" s="698">
        <v>1017</v>
      </c>
      <c r="I154" s="695">
        <v>4.57</v>
      </c>
      <c r="J154" s="696">
        <v>0</v>
      </c>
      <c r="K154" s="697">
        <v>0</v>
      </c>
      <c r="L154" s="698">
        <v>319</v>
      </c>
      <c r="M154" s="695">
        <v>1.43</v>
      </c>
      <c r="N154" s="696">
        <v>0</v>
      </c>
      <c r="O154" s="697">
        <v>0</v>
      </c>
      <c r="P154" s="698">
        <v>0</v>
      </c>
      <c r="Q154" s="695">
        <v>0</v>
      </c>
    </row>
    <row r="155" spans="1:17" ht="18.75" customHeight="1">
      <c r="A155" s="707" t="s">
        <v>73</v>
      </c>
      <c r="B155" s="692">
        <v>0</v>
      </c>
      <c r="C155" s="693">
        <v>0</v>
      </c>
      <c r="D155" s="694">
        <v>1769</v>
      </c>
      <c r="E155" s="695">
        <v>18.6</v>
      </c>
      <c r="F155" s="696">
        <v>0</v>
      </c>
      <c r="G155" s="697">
        <v>0</v>
      </c>
      <c r="H155" s="698">
        <v>9</v>
      </c>
      <c r="I155" s="695">
        <v>0.09</v>
      </c>
      <c r="J155" s="696">
        <v>0</v>
      </c>
      <c r="K155" s="697">
        <v>0</v>
      </c>
      <c r="L155" s="698">
        <v>0</v>
      </c>
      <c r="M155" s="695">
        <v>0</v>
      </c>
      <c r="N155" s="696">
        <v>0</v>
      </c>
      <c r="O155" s="697">
        <v>0</v>
      </c>
      <c r="P155" s="698">
        <v>0</v>
      </c>
      <c r="Q155" s="695">
        <v>0</v>
      </c>
    </row>
    <row r="156" spans="1:17" ht="18.75" customHeight="1">
      <c r="A156" s="707" t="s">
        <v>74</v>
      </c>
      <c r="B156" s="692">
        <v>0</v>
      </c>
      <c r="C156" s="693">
        <v>0</v>
      </c>
      <c r="D156" s="694">
        <v>1840</v>
      </c>
      <c r="E156" s="695">
        <v>19.67</v>
      </c>
      <c r="F156" s="696">
        <v>0</v>
      </c>
      <c r="G156" s="697">
        <v>0</v>
      </c>
      <c r="H156" s="698">
        <v>15</v>
      </c>
      <c r="I156" s="695">
        <v>0.16</v>
      </c>
      <c r="J156" s="696">
        <v>0</v>
      </c>
      <c r="K156" s="697">
        <v>0</v>
      </c>
      <c r="L156" s="698">
        <v>0</v>
      </c>
      <c r="M156" s="695">
        <v>0</v>
      </c>
      <c r="N156" s="696">
        <v>0</v>
      </c>
      <c r="O156" s="697">
        <v>0</v>
      </c>
      <c r="P156" s="698">
        <v>71</v>
      </c>
      <c r="Q156" s="695">
        <v>0.76</v>
      </c>
    </row>
    <row r="157" spans="1:17" ht="18.75" customHeight="1">
      <c r="A157" s="707" t="s">
        <v>75</v>
      </c>
      <c r="B157" s="692">
        <v>0</v>
      </c>
      <c r="C157" s="693">
        <v>0</v>
      </c>
      <c r="D157" s="694">
        <v>5004</v>
      </c>
      <c r="E157" s="695">
        <v>29.05</v>
      </c>
      <c r="F157" s="696">
        <v>0</v>
      </c>
      <c r="G157" s="697">
        <v>0</v>
      </c>
      <c r="H157" s="698">
        <v>2609</v>
      </c>
      <c r="I157" s="695">
        <v>15.15</v>
      </c>
      <c r="J157" s="696">
        <v>1428</v>
      </c>
      <c r="K157" s="697">
        <v>0.93</v>
      </c>
      <c r="L157" s="698">
        <v>11</v>
      </c>
      <c r="M157" s="695">
        <v>0.06</v>
      </c>
      <c r="N157" s="696">
        <v>0</v>
      </c>
      <c r="O157" s="697">
        <v>0</v>
      </c>
      <c r="P157" s="698">
        <v>0</v>
      </c>
      <c r="Q157" s="695">
        <v>0</v>
      </c>
    </row>
    <row r="158" spans="1:17" s="726" customFormat="1" ht="18.75" customHeight="1">
      <c r="A158" s="707" t="s">
        <v>203</v>
      </c>
      <c r="B158" s="692">
        <v>0</v>
      </c>
      <c r="C158" s="693">
        <v>0</v>
      </c>
      <c r="D158" s="694">
        <v>490</v>
      </c>
      <c r="E158" s="695">
        <v>6.12</v>
      </c>
      <c r="F158" s="696">
        <v>0</v>
      </c>
      <c r="G158" s="697">
        <v>0</v>
      </c>
      <c r="H158" s="698">
        <v>2269</v>
      </c>
      <c r="I158" s="695">
        <v>28.35</v>
      </c>
      <c r="J158" s="696">
        <v>0</v>
      </c>
      <c r="K158" s="697">
        <v>0</v>
      </c>
      <c r="L158" s="698">
        <v>0</v>
      </c>
      <c r="M158" s="695">
        <v>0</v>
      </c>
      <c r="N158" s="696">
        <v>0</v>
      </c>
      <c r="O158" s="697">
        <v>0</v>
      </c>
      <c r="P158" s="698">
        <v>0</v>
      </c>
      <c r="Q158" s="695">
        <v>0</v>
      </c>
    </row>
    <row r="159" spans="1:17" s="726" customFormat="1" ht="18.75" customHeight="1">
      <c r="A159" s="707" t="s">
        <v>77</v>
      </c>
      <c r="B159" s="692">
        <v>0</v>
      </c>
      <c r="C159" s="693">
        <v>0</v>
      </c>
      <c r="D159" s="694">
        <v>2418</v>
      </c>
      <c r="E159" s="695">
        <v>20.24</v>
      </c>
      <c r="F159" s="696">
        <v>0</v>
      </c>
      <c r="G159" s="697">
        <v>0</v>
      </c>
      <c r="H159" s="698">
        <v>0</v>
      </c>
      <c r="I159" s="695">
        <v>0</v>
      </c>
      <c r="J159" s="696">
        <v>0</v>
      </c>
      <c r="K159" s="697">
        <v>0</v>
      </c>
      <c r="L159" s="698">
        <v>0</v>
      </c>
      <c r="M159" s="695">
        <v>0</v>
      </c>
      <c r="N159" s="696">
        <v>0</v>
      </c>
      <c r="O159" s="697">
        <v>0</v>
      </c>
      <c r="P159" s="698">
        <v>0</v>
      </c>
      <c r="Q159" s="695">
        <v>0</v>
      </c>
    </row>
    <row r="160" spans="1:17" ht="18.75" customHeight="1" thickBot="1">
      <c r="A160" s="708" t="s">
        <v>78</v>
      </c>
      <c r="B160" s="709">
        <v>0</v>
      </c>
      <c r="C160" s="710">
        <v>0</v>
      </c>
      <c r="D160" s="711">
        <v>4788</v>
      </c>
      <c r="E160" s="712">
        <v>9.71</v>
      </c>
      <c r="F160" s="713">
        <v>0</v>
      </c>
      <c r="G160" s="714">
        <v>0</v>
      </c>
      <c r="H160" s="715">
        <v>1768</v>
      </c>
      <c r="I160" s="712">
        <v>3.59</v>
      </c>
      <c r="J160" s="713">
        <v>0</v>
      </c>
      <c r="K160" s="714">
        <v>0</v>
      </c>
      <c r="L160" s="715">
        <v>26</v>
      </c>
      <c r="M160" s="712">
        <v>0.05</v>
      </c>
      <c r="N160" s="713">
        <v>0</v>
      </c>
      <c r="O160" s="714">
        <v>0</v>
      </c>
      <c r="P160" s="715">
        <v>0</v>
      </c>
      <c r="Q160" s="712">
        <v>0</v>
      </c>
    </row>
    <row r="161" spans="1:17" s="861" customFormat="1" ht="18.75" customHeight="1">
      <c r="A161" s="721" t="s">
        <v>591</v>
      </c>
      <c r="B161" s="722"/>
      <c r="C161" s="860"/>
      <c r="D161" s="722"/>
      <c r="E161" s="860"/>
      <c r="F161" s="722"/>
      <c r="G161" s="860"/>
      <c r="H161" s="722"/>
      <c r="I161" s="860"/>
      <c r="J161" s="722"/>
      <c r="K161" s="860"/>
      <c r="L161" s="722"/>
      <c r="M161" s="860"/>
      <c r="N161" s="722"/>
      <c r="O161" s="860"/>
      <c r="P161" s="722"/>
      <c r="Q161" s="860"/>
    </row>
    <row r="162" spans="1:17" s="861" customFormat="1" ht="18.75" customHeight="1">
      <c r="A162" s="721" t="s">
        <v>529</v>
      </c>
      <c r="B162" s="722"/>
      <c r="C162" s="860"/>
      <c r="D162" s="722"/>
      <c r="E162" s="860"/>
      <c r="F162" s="722"/>
      <c r="G162" s="860"/>
      <c r="H162" s="722"/>
      <c r="I162" s="860"/>
      <c r="J162" s="722"/>
      <c r="K162" s="860"/>
      <c r="L162" s="722"/>
      <c r="M162" s="860"/>
      <c r="N162" s="722"/>
      <c r="O162" s="860"/>
      <c r="P162" s="722"/>
      <c r="Q162" s="860"/>
    </row>
    <row r="163" spans="1:17" s="861" customFormat="1" ht="18.75" customHeight="1">
      <c r="A163" s="721" t="s">
        <v>183</v>
      </c>
      <c r="B163" s="722"/>
      <c r="C163" s="860"/>
      <c r="D163" s="722"/>
      <c r="E163" s="860"/>
      <c r="F163" s="722"/>
      <c r="G163" s="860"/>
      <c r="H163" s="722"/>
      <c r="I163" s="860"/>
      <c r="J163" s="722"/>
      <c r="K163" s="860"/>
      <c r="L163" s="722"/>
      <c r="M163" s="860"/>
      <c r="N163" s="722"/>
      <c r="O163" s="860"/>
      <c r="P163" s="722"/>
      <c r="Q163" s="860"/>
    </row>
    <row r="164" spans="1:17" s="861" customFormat="1" ht="18.75" customHeight="1">
      <c r="A164" s="721" t="s">
        <v>183</v>
      </c>
      <c r="B164" s="722"/>
      <c r="C164" s="860"/>
      <c r="D164" s="722"/>
      <c r="E164" s="860"/>
      <c r="F164" s="722"/>
      <c r="G164" s="860"/>
      <c r="H164" s="722"/>
      <c r="I164" s="860"/>
      <c r="J164" s="722"/>
      <c r="K164" s="860"/>
      <c r="L164" s="722"/>
      <c r="M164" s="860"/>
      <c r="N164" s="722"/>
      <c r="O164" s="860"/>
      <c r="P164" s="722"/>
      <c r="Q164" s="860"/>
    </row>
    <row r="165" spans="1:17" ht="28.5" customHeight="1">
      <c r="A165" s="1467" t="s">
        <v>600</v>
      </c>
      <c r="B165" s="1467"/>
      <c r="C165" s="1467"/>
      <c r="D165" s="1467"/>
      <c r="E165" s="1467"/>
      <c r="F165" s="1467"/>
      <c r="G165" s="1467"/>
      <c r="H165" s="1467"/>
      <c r="I165" s="1467"/>
      <c r="J165" s="1467"/>
      <c r="K165" s="1467"/>
      <c r="L165" s="1467"/>
      <c r="M165" s="1467"/>
      <c r="N165" s="1467"/>
      <c r="O165" s="1467"/>
      <c r="P165" s="1467"/>
      <c r="Q165" s="1467"/>
    </row>
    <row r="166" spans="1:17" s="2" customFormat="1" ht="28.5" customHeight="1">
      <c r="A166" s="1468" t="s">
        <v>531</v>
      </c>
      <c r="B166" s="1468"/>
      <c r="C166" s="1468"/>
      <c r="D166" s="1468"/>
      <c r="E166" s="1468"/>
      <c r="F166" s="1468"/>
      <c r="G166" s="1468"/>
      <c r="H166" s="1468"/>
      <c r="I166" s="1468"/>
      <c r="J166" s="1468"/>
      <c r="K166" s="1468"/>
      <c r="L166" s="1468"/>
      <c r="M166" s="1468"/>
      <c r="N166" s="1468"/>
      <c r="O166" s="1468"/>
      <c r="P166" s="1468"/>
      <c r="Q166" s="1468"/>
    </row>
    <row r="167" spans="1:13" ht="18.75" customHeight="1">
      <c r="A167" s="142"/>
      <c r="B167" s="142"/>
      <c r="C167" s="142"/>
      <c r="D167" s="142"/>
      <c r="E167" s="142"/>
      <c r="F167" s="142"/>
      <c r="G167" s="142"/>
      <c r="H167" s="142"/>
      <c r="I167" s="142"/>
      <c r="J167" s="142"/>
      <c r="K167" s="142"/>
      <c r="L167" s="142"/>
      <c r="M167" s="142"/>
    </row>
    <row r="168" spans="1:13" ht="18.75" customHeight="1">
      <c r="A168" s="142"/>
      <c r="B168" s="142"/>
      <c r="C168" s="142"/>
      <c r="D168" s="142"/>
      <c r="E168" s="142"/>
      <c r="F168" s="142"/>
      <c r="G168" s="142"/>
      <c r="H168" s="142"/>
      <c r="I168" s="142"/>
      <c r="J168" s="142"/>
      <c r="K168" s="142"/>
      <c r="L168" s="142"/>
      <c r="M168" s="142"/>
    </row>
    <row r="169" spans="1:13" ht="18.75" customHeight="1" thickBot="1">
      <c r="A169" s="673" t="s">
        <v>166</v>
      </c>
      <c r="B169" s="675"/>
      <c r="C169" s="675"/>
      <c r="D169" s="675"/>
      <c r="E169" s="675"/>
      <c r="F169" s="675"/>
      <c r="G169" s="675"/>
      <c r="H169" s="675"/>
      <c r="I169" s="675"/>
      <c r="J169" s="675"/>
      <c r="K169" s="675"/>
      <c r="L169" s="675"/>
      <c r="M169" s="675"/>
    </row>
    <row r="170" spans="1:17" ht="25.5" customHeight="1">
      <c r="A170" s="676"/>
      <c r="B170" s="1469" t="s">
        <v>517</v>
      </c>
      <c r="C170" s="1471"/>
      <c r="D170" s="1480" t="s">
        <v>518</v>
      </c>
      <c r="E170" s="1471"/>
      <c r="F170" s="1480" t="s">
        <v>519</v>
      </c>
      <c r="G170" s="1471"/>
      <c r="H170" s="1480" t="s">
        <v>520</v>
      </c>
      <c r="I170" s="1471"/>
      <c r="J170" s="1480" t="s">
        <v>524</v>
      </c>
      <c r="K170" s="1471"/>
      <c r="L170" s="1480" t="s">
        <v>525</v>
      </c>
      <c r="M170" s="1471"/>
      <c r="N170" s="1470" t="s">
        <v>526</v>
      </c>
      <c r="O170" s="1470"/>
      <c r="P170" s="1480" t="s">
        <v>527</v>
      </c>
      <c r="Q170" s="1471"/>
    </row>
    <row r="171" spans="1:17" ht="25.5" customHeight="1" thickBot="1">
      <c r="A171" s="677"/>
      <c r="B171" s="1476" t="s">
        <v>522</v>
      </c>
      <c r="C171" s="1466"/>
      <c r="D171" s="1464" t="s">
        <v>522</v>
      </c>
      <c r="E171" s="1466"/>
      <c r="F171" s="1477" t="s">
        <v>522</v>
      </c>
      <c r="G171" s="1479"/>
      <c r="H171" s="1465" t="s">
        <v>522</v>
      </c>
      <c r="I171" s="1479"/>
      <c r="J171" s="1465" t="s">
        <v>522</v>
      </c>
      <c r="K171" s="1479"/>
      <c r="L171" s="1477" t="s">
        <v>522</v>
      </c>
      <c r="M171" s="1479"/>
      <c r="N171" s="1464" t="s">
        <v>522</v>
      </c>
      <c r="O171" s="1464"/>
      <c r="P171" s="1481" t="s">
        <v>522</v>
      </c>
      <c r="Q171" s="1466"/>
    </row>
    <row r="172" spans="1:17" ht="25.5" customHeight="1" thickTop="1">
      <c r="A172" s="731"/>
      <c r="B172" s="679" t="s">
        <v>97</v>
      </c>
      <c r="C172" s="732" t="s">
        <v>523</v>
      </c>
      <c r="D172" s="733" t="s">
        <v>97</v>
      </c>
      <c r="E172" s="682" t="s">
        <v>523</v>
      </c>
      <c r="F172" s="733" t="s">
        <v>97</v>
      </c>
      <c r="G172" s="732" t="s">
        <v>523</v>
      </c>
      <c r="H172" s="733" t="s">
        <v>97</v>
      </c>
      <c r="I172" s="682" t="s">
        <v>523</v>
      </c>
      <c r="J172" s="733" t="s">
        <v>97</v>
      </c>
      <c r="K172" s="732" t="s">
        <v>523</v>
      </c>
      <c r="L172" s="734" t="s">
        <v>97</v>
      </c>
      <c r="M172" s="682" t="s">
        <v>523</v>
      </c>
      <c r="N172" s="684" t="s">
        <v>97</v>
      </c>
      <c r="O172" s="735" t="s">
        <v>523</v>
      </c>
      <c r="P172" s="734" t="s">
        <v>97</v>
      </c>
      <c r="Q172" s="682" t="s">
        <v>523</v>
      </c>
    </row>
    <row r="173" spans="1:17" ht="25.5" customHeight="1">
      <c r="A173" s="685"/>
      <c r="B173" s="686"/>
      <c r="C173" s="736"/>
      <c r="D173" s="759"/>
      <c r="E173" s="689"/>
      <c r="F173" s="690"/>
      <c r="G173" s="736"/>
      <c r="H173" s="759"/>
      <c r="I173" s="689"/>
      <c r="J173" s="690"/>
      <c r="K173" s="736"/>
      <c r="L173" s="737"/>
      <c r="M173" s="689"/>
      <c r="N173" s="674"/>
      <c r="O173" s="760"/>
      <c r="P173" s="737"/>
      <c r="Q173" s="689"/>
    </row>
    <row r="174" spans="1:17" ht="25.5" customHeight="1">
      <c r="A174" s="691" t="s">
        <v>62</v>
      </c>
      <c r="B174" s="692">
        <v>970</v>
      </c>
      <c r="C174" s="695">
        <v>31.75</v>
      </c>
      <c r="D174" s="738">
        <v>272</v>
      </c>
      <c r="E174" s="695">
        <v>8.9</v>
      </c>
      <c r="F174" s="696">
        <v>165</v>
      </c>
      <c r="G174" s="695">
        <v>5.4</v>
      </c>
      <c r="H174" s="738">
        <v>556</v>
      </c>
      <c r="I174" s="695">
        <v>18.2</v>
      </c>
      <c r="J174" s="696">
        <v>529</v>
      </c>
      <c r="K174" s="695">
        <v>17.32</v>
      </c>
      <c r="L174" s="738">
        <v>464</v>
      </c>
      <c r="M174" s="695">
        <v>15.19</v>
      </c>
      <c r="N174" s="696">
        <v>78</v>
      </c>
      <c r="O174" s="695">
        <v>2.55</v>
      </c>
      <c r="P174" s="738">
        <v>21</v>
      </c>
      <c r="Q174" s="695">
        <v>0.69</v>
      </c>
    </row>
    <row r="175" spans="1:17" ht="25.5" customHeight="1">
      <c r="A175" s="691" t="s">
        <v>63</v>
      </c>
      <c r="B175" s="692">
        <v>803</v>
      </c>
      <c r="C175" s="695">
        <v>22.2</v>
      </c>
      <c r="D175" s="738">
        <v>347</v>
      </c>
      <c r="E175" s="695">
        <v>9.59</v>
      </c>
      <c r="F175" s="696">
        <v>663</v>
      </c>
      <c r="G175" s="695">
        <v>18.33</v>
      </c>
      <c r="H175" s="738">
        <v>493</v>
      </c>
      <c r="I175" s="695">
        <v>13.63</v>
      </c>
      <c r="J175" s="696">
        <v>315</v>
      </c>
      <c r="K175" s="695">
        <v>8.71</v>
      </c>
      <c r="L175" s="738">
        <v>907</v>
      </c>
      <c r="M175" s="695">
        <v>25.08</v>
      </c>
      <c r="N175" s="696">
        <v>87</v>
      </c>
      <c r="O175" s="695">
        <v>2.41</v>
      </c>
      <c r="P175" s="738">
        <v>2</v>
      </c>
      <c r="Q175" s="695">
        <v>0.06</v>
      </c>
    </row>
    <row r="176" spans="1:17" ht="25.5" customHeight="1">
      <c r="A176" s="691" t="s">
        <v>64</v>
      </c>
      <c r="B176" s="692">
        <v>1395</v>
      </c>
      <c r="C176" s="695">
        <v>45.28</v>
      </c>
      <c r="D176" s="738">
        <v>347</v>
      </c>
      <c r="E176" s="695">
        <v>11.26</v>
      </c>
      <c r="F176" s="696">
        <v>239</v>
      </c>
      <c r="G176" s="695">
        <v>7.76</v>
      </c>
      <c r="H176" s="738">
        <v>706</v>
      </c>
      <c r="I176" s="695">
        <v>22.91</v>
      </c>
      <c r="J176" s="696">
        <v>238</v>
      </c>
      <c r="K176" s="695">
        <v>7.72</v>
      </c>
      <c r="L176" s="738">
        <v>53</v>
      </c>
      <c r="M176" s="695">
        <v>1.72</v>
      </c>
      <c r="N176" s="696">
        <v>33</v>
      </c>
      <c r="O176" s="695">
        <v>1.07</v>
      </c>
      <c r="P176" s="738">
        <v>70</v>
      </c>
      <c r="Q176" s="695">
        <v>2.27</v>
      </c>
    </row>
    <row r="177" spans="1:17" ht="25.5" customHeight="1">
      <c r="A177" s="691" t="s">
        <v>65</v>
      </c>
      <c r="B177" s="692">
        <v>596</v>
      </c>
      <c r="C177" s="695">
        <v>25.33</v>
      </c>
      <c r="D177" s="738">
        <v>423</v>
      </c>
      <c r="E177" s="695">
        <v>17.98</v>
      </c>
      <c r="F177" s="696">
        <v>460</v>
      </c>
      <c r="G177" s="695">
        <v>19.55</v>
      </c>
      <c r="H177" s="738">
        <v>343</v>
      </c>
      <c r="I177" s="695">
        <v>14.58</v>
      </c>
      <c r="J177" s="696">
        <v>425</v>
      </c>
      <c r="K177" s="695">
        <v>18.06</v>
      </c>
      <c r="L177" s="738">
        <v>77</v>
      </c>
      <c r="M177" s="695">
        <v>3.27</v>
      </c>
      <c r="N177" s="696">
        <v>17</v>
      </c>
      <c r="O177" s="695">
        <v>0.72</v>
      </c>
      <c r="P177" s="738">
        <v>12</v>
      </c>
      <c r="Q177" s="695">
        <v>0.51</v>
      </c>
    </row>
    <row r="178" spans="1:17" ht="25.5" customHeight="1">
      <c r="A178" s="691" t="s">
        <v>840</v>
      </c>
      <c r="B178" s="692">
        <v>746</v>
      </c>
      <c r="C178" s="695">
        <v>34.68</v>
      </c>
      <c r="D178" s="738">
        <v>98</v>
      </c>
      <c r="E178" s="695">
        <v>4.56</v>
      </c>
      <c r="F178" s="696">
        <v>251</v>
      </c>
      <c r="G178" s="695">
        <v>11.67</v>
      </c>
      <c r="H178" s="738">
        <v>545</v>
      </c>
      <c r="I178" s="695">
        <v>25.34</v>
      </c>
      <c r="J178" s="696">
        <v>177</v>
      </c>
      <c r="K178" s="695">
        <v>8.23</v>
      </c>
      <c r="L178" s="738">
        <v>190</v>
      </c>
      <c r="M178" s="695">
        <v>8.83</v>
      </c>
      <c r="N178" s="696">
        <v>5</v>
      </c>
      <c r="O178" s="695">
        <v>0.23</v>
      </c>
      <c r="P178" s="738">
        <v>139</v>
      </c>
      <c r="Q178" s="695">
        <v>6.46</v>
      </c>
    </row>
    <row r="179" spans="1:17" ht="25.5" customHeight="1">
      <c r="A179" s="699"/>
      <c r="B179" s="700"/>
      <c r="C179" s="703"/>
      <c r="D179" s="739"/>
      <c r="E179" s="703"/>
      <c r="F179" s="704"/>
      <c r="G179" s="703"/>
      <c r="H179" s="739"/>
      <c r="I179" s="703"/>
      <c r="J179" s="704"/>
      <c r="K179" s="703"/>
      <c r="L179" s="739"/>
      <c r="M179" s="703"/>
      <c r="N179" s="704"/>
      <c r="O179" s="703"/>
      <c r="P179" s="739"/>
      <c r="Q179" s="703"/>
    </row>
    <row r="180" spans="1:17" ht="25.5" customHeight="1">
      <c r="A180" s="707" t="s">
        <v>66</v>
      </c>
      <c r="B180" s="692">
        <v>1489</v>
      </c>
      <c r="C180" s="695">
        <v>47.3</v>
      </c>
      <c r="D180" s="738">
        <v>78</v>
      </c>
      <c r="E180" s="695">
        <v>2.48</v>
      </c>
      <c r="F180" s="696">
        <v>124</v>
      </c>
      <c r="G180" s="695">
        <v>3.94</v>
      </c>
      <c r="H180" s="738">
        <v>612</v>
      </c>
      <c r="I180" s="695">
        <v>19.44</v>
      </c>
      <c r="J180" s="696">
        <v>650</v>
      </c>
      <c r="K180" s="695">
        <v>20.65</v>
      </c>
      <c r="L180" s="738">
        <v>25</v>
      </c>
      <c r="M180" s="695">
        <v>0.79</v>
      </c>
      <c r="N180" s="696">
        <v>170</v>
      </c>
      <c r="O180" s="695">
        <v>5.4</v>
      </c>
      <c r="P180" s="738">
        <v>0</v>
      </c>
      <c r="Q180" s="695">
        <v>0</v>
      </c>
    </row>
    <row r="181" spans="1:17" ht="25.5" customHeight="1">
      <c r="A181" s="707" t="s">
        <v>67</v>
      </c>
      <c r="B181" s="692">
        <v>704</v>
      </c>
      <c r="C181" s="695">
        <v>41.85</v>
      </c>
      <c r="D181" s="738">
        <v>47</v>
      </c>
      <c r="E181" s="695">
        <v>2.79</v>
      </c>
      <c r="F181" s="696">
        <v>352</v>
      </c>
      <c r="G181" s="695">
        <v>20.93</v>
      </c>
      <c r="H181" s="738">
        <v>35</v>
      </c>
      <c r="I181" s="695">
        <v>2.08</v>
      </c>
      <c r="J181" s="696">
        <v>434</v>
      </c>
      <c r="K181" s="695">
        <v>25.8</v>
      </c>
      <c r="L181" s="738">
        <v>22</v>
      </c>
      <c r="M181" s="695">
        <v>1.31</v>
      </c>
      <c r="N181" s="696">
        <v>38</v>
      </c>
      <c r="O181" s="695">
        <v>2.26</v>
      </c>
      <c r="P181" s="738">
        <v>50</v>
      </c>
      <c r="Q181" s="695">
        <v>2.97</v>
      </c>
    </row>
    <row r="182" spans="1:17" ht="25.5" customHeight="1">
      <c r="A182" s="707" t="s">
        <v>68</v>
      </c>
      <c r="B182" s="692">
        <v>616</v>
      </c>
      <c r="C182" s="695">
        <v>22.26</v>
      </c>
      <c r="D182" s="738">
        <v>945</v>
      </c>
      <c r="E182" s="695">
        <v>34.15</v>
      </c>
      <c r="F182" s="696">
        <v>449</v>
      </c>
      <c r="G182" s="695">
        <v>16.23</v>
      </c>
      <c r="H182" s="738">
        <v>376</v>
      </c>
      <c r="I182" s="695">
        <v>13.59</v>
      </c>
      <c r="J182" s="696">
        <v>216</v>
      </c>
      <c r="K182" s="695">
        <v>7.81</v>
      </c>
      <c r="L182" s="738">
        <v>165</v>
      </c>
      <c r="M182" s="695">
        <v>5.96</v>
      </c>
      <c r="N182" s="696">
        <v>0</v>
      </c>
      <c r="O182" s="695">
        <v>0</v>
      </c>
      <c r="P182" s="738">
        <v>0</v>
      </c>
      <c r="Q182" s="695">
        <v>0</v>
      </c>
    </row>
    <row r="183" spans="1:17" ht="25.5" customHeight="1">
      <c r="A183" s="707" t="s">
        <v>69</v>
      </c>
      <c r="B183" s="692">
        <v>365</v>
      </c>
      <c r="C183" s="695">
        <v>17.09</v>
      </c>
      <c r="D183" s="738">
        <v>57</v>
      </c>
      <c r="E183" s="695">
        <v>2.67</v>
      </c>
      <c r="F183" s="696">
        <v>1540</v>
      </c>
      <c r="G183" s="695">
        <v>72.1</v>
      </c>
      <c r="H183" s="738">
        <v>63</v>
      </c>
      <c r="I183" s="695">
        <v>2.95</v>
      </c>
      <c r="J183" s="696">
        <v>61</v>
      </c>
      <c r="K183" s="695">
        <v>2.86</v>
      </c>
      <c r="L183" s="738">
        <v>50</v>
      </c>
      <c r="M183" s="695">
        <v>2.34</v>
      </c>
      <c r="N183" s="696">
        <v>0</v>
      </c>
      <c r="O183" s="695">
        <v>0</v>
      </c>
      <c r="P183" s="738">
        <v>0</v>
      </c>
      <c r="Q183" s="695">
        <v>0</v>
      </c>
    </row>
    <row r="184" spans="1:17" ht="25.5" customHeight="1">
      <c r="A184" s="707" t="s">
        <v>70</v>
      </c>
      <c r="B184" s="692">
        <v>181</v>
      </c>
      <c r="C184" s="695">
        <v>23.51</v>
      </c>
      <c r="D184" s="738">
        <v>52</v>
      </c>
      <c r="E184" s="695">
        <v>6.75</v>
      </c>
      <c r="F184" s="696">
        <v>7</v>
      </c>
      <c r="G184" s="695">
        <v>0.91</v>
      </c>
      <c r="H184" s="738">
        <v>341</v>
      </c>
      <c r="I184" s="695">
        <v>44.29</v>
      </c>
      <c r="J184" s="696">
        <v>124</v>
      </c>
      <c r="K184" s="695">
        <v>16.1</v>
      </c>
      <c r="L184" s="738">
        <v>65</v>
      </c>
      <c r="M184" s="695">
        <v>8.44</v>
      </c>
      <c r="N184" s="696">
        <v>0</v>
      </c>
      <c r="O184" s="695">
        <v>0</v>
      </c>
      <c r="P184" s="738">
        <v>0</v>
      </c>
      <c r="Q184" s="695">
        <v>0</v>
      </c>
    </row>
    <row r="185" spans="1:17" ht="25.5" customHeight="1">
      <c r="A185" s="707" t="s">
        <v>71</v>
      </c>
      <c r="B185" s="692">
        <v>887</v>
      </c>
      <c r="C185" s="695">
        <v>54.99</v>
      </c>
      <c r="D185" s="738">
        <v>45</v>
      </c>
      <c r="E185" s="695">
        <v>2.79</v>
      </c>
      <c r="F185" s="696">
        <v>376</v>
      </c>
      <c r="G185" s="695">
        <v>23.31</v>
      </c>
      <c r="H185" s="738">
        <v>90</v>
      </c>
      <c r="I185" s="695">
        <v>5.58</v>
      </c>
      <c r="J185" s="696">
        <v>177</v>
      </c>
      <c r="K185" s="695">
        <v>10.97</v>
      </c>
      <c r="L185" s="738">
        <v>36</v>
      </c>
      <c r="M185" s="695">
        <v>2.23</v>
      </c>
      <c r="N185" s="696">
        <v>2</v>
      </c>
      <c r="O185" s="695">
        <v>0.12</v>
      </c>
      <c r="P185" s="738">
        <v>0</v>
      </c>
      <c r="Q185" s="695">
        <v>0</v>
      </c>
    </row>
    <row r="186" spans="1:17" ht="25.5" customHeight="1">
      <c r="A186" s="707" t="s">
        <v>72</v>
      </c>
      <c r="B186" s="692">
        <v>451</v>
      </c>
      <c r="C186" s="695">
        <v>16.05</v>
      </c>
      <c r="D186" s="738">
        <v>111</v>
      </c>
      <c r="E186" s="695">
        <v>3.95</v>
      </c>
      <c r="F186" s="696">
        <v>56</v>
      </c>
      <c r="G186" s="695">
        <v>1.99</v>
      </c>
      <c r="H186" s="738">
        <v>739</v>
      </c>
      <c r="I186" s="695">
        <v>26.3</v>
      </c>
      <c r="J186" s="696">
        <v>906</v>
      </c>
      <c r="K186" s="695">
        <v>32.24</v>
      </c>
      <c r="L186" s="738">
        <v>547</v>
      </c>
      <c r="M186" s="695">
        <v>19.47</v>
      </c>
      <c r="N186" s="696">
        <v>0</v>
      </c>
      <c r="O186" s="695">
        <v>0</v>
      </c>
      <c r="P186" s="738">
        <v>0</v>
      </c>
      <c r="Q186" s="695">
        <v>0</v>
      </c>
    </row>
    <row r="187" spans="1:17" ht="25.5" customHeight="1">
      <c r="A187" s="707" t="s">
        <v>73</v>
      </c>
      <c r="B187" s="692">
        <v>661</v>
      </c>
      <c r="C187" s="695">
        <v>59.76</v>
      </c>
      <c r="D187" s="738">
        <v>39</v>
      </c>
      <c r="E187" s="695">
        <v>3.53</v>
      </c>
      <c r="F187" s="696">
        <v>277</v>
      </c>
      <c r="G187" s="695">
        <v>25.05</v>
      </c>
      <c r="H187" s="738">
        <v>111</v>
      </c>
      <c r="I187" s="695">
        <v>10.04</v>
      </c>
      <c r="J187" s="696">
        <v>13</v>
      </c>
      <c r="K187" s="695">
        <v>1.18</v>
      </c>
      <c r="L187" s="738">
        <v>5</v>
      </c>
      <c r="M187" s="695">
        <v>0.45</v>
      </c>
      <c r="N187" s="696">
        <v>0</v>
      </c>
      <c r="O187" s="695">
        <v>0</v>
      </c>
      <c r="P187" s="738">
        <v>0</v>
      </c>
      <c r="Q187" s="695">
        <v>0</v>
      </c>
    </row>
    <row r="188" spans="1:17" ht="25.5" customHeight="1">
      <c r="A188" s="707" t="s">
        <v>74</v>
      </c>
      <c r="B188" s="692">
        <v>187</v>
      </c>
      <c r="C188" s="695">
        <v>9.88</v>
      </c>
      <c r="D188" s="738">
        <v>535</v>
      </c>
      <c r="E188" s="695">
        <v>28.26</v>
      </c>
      <c r="F188" s="696">
        <v>417</v>
      </c>
      <c r="G188" s="695">
        <v>22.03</v>
      </c>
      <c r="H188" s="738">
        <v>116</v>
      </c>
      <c r="I188" s="695">
        <v>6.13</v>
      </c>
      <c r="J188" s="696">
        <v>586</v>
      </c>
      <c r="K188" s="695">
        <v>30.96</v>
      </c>
      <c r="L188" s="738">
        <v>2</v>
      </c>
      <c r="M188" s="695">
        <v>0.11</v>
      </c>
      <c r="N188" s="696">
        <v>0</v>
      </c>
      <c r="O188" s="695">
        <v>0</v>
      </c>
      <c r="P188" s="738">
        <v>50</v>
      </c>
      <c r="Q188" s="695">
        <v>2.64</v>
      </c>
    </row>
    <row r="189" spans="1:17" ht="25.5" customHeight="1">
      <c r="A189" s="707" t="s">
        <v>75</v>
      </c>
      <c r="B189" s="692">
        <v>950</v>
      </c>
      <c r="C189" s="695">
        <v>34.5</v>
      </c>
      <c r="D189" s="738">
        <v>1042</v>
      </c>
      <c r="E189" s="695">
        <v>37.84</v>
      </c>
      <c r="F189" s="696">
        <v>110</v>
      </c>
      <c r="G189" s="695">
        <v>3.99</v>
      </c>
      <c r="H189" s="738">
        <v>207</v>
      </c>
      <c r="I189" s="695">
        <v>7.52</v>
      </c>
      <c r="J189" s="696">
        <v>419</v>
      </c>
      <c r="K189" s="695">
        <v>15.21</v>
      </c>
      <c r="L189" s="738">
        <v>4</v>
      </c>
      <c r="M189" s="695">
        <v>0.15</v>
      </c>
      <c r="N189" s="696">
        <v>9</v>
      </c>
      <c r="O189" s="695">
        <v>0.33</v>
      </c>
      <c r="P189" s="738">
        <v>13</v>
      </c>
      <c r="Q189" s="695">
        <v>0.47</v>
      </c>
    </row>
    <row r="190" spans="1:17" ht="25.5" customHeight="1">
      <c r="A190" s="707" t="s">
        <v>76</v>
      </c>
      <c r="B190" s="692">
        <v>299</v>
      </c>
      <c r="C190" s="695">
        <v>15.99</v>
      </c>
      <c r="D190" s="738">
        <v>47</v>
      </c>
      <c r="E190" s="695">
        <v>2.51</v>
      </c>
      <c r="F190" s="696">
        <v>122</v>
      </c>
      <c r="G190" s="695">
        <v>6.52</v>
      </c>
      <c r="H190" s="738">
        <v>1356</v>
      </c>
      <c r="I190" s="695">
        <v>72.51</v>
      </c>
      <c r="J190" s="696">
        <v>7</v>
      </c>
      <c r="K190" s="695">
        <v>0.37</v>
      </c>
      <c r="L190" s="738">
        <v>0</v>
      </c>
      <c r="M190" s="695">
        <v>0</v>
      </c>
      <c r="N190" s="696">
        <v>5</v>
      </c>
      <c r="O190" s="695">
        <v>0.27</v>
      </c>
      <c r="P190" s="738">
        <v>34</v>
      </c>
      <c r="Q190" s="695">
        <v>1.82</v>
      </c>
    </row>
    <row r="191" spans="1:17" ht="25.5" customHeight="1">
      <c r="A191" s="707" t="s">
        <v>77</v>
      </c>
      <c r="B191" s="692">
        <v>156</v>
      </c>
      <c r="C191" s="695">
        <v>13.72</v>
      </c>
      <c r="D191" s="738">
        <v>54</v>
      </c>
      <c r="E191" s="695">
        <v>4.75</v>
      </c>
      <c r="F191" s="696">
        <v>200</v>
      </c>
      <c r="G191" s="695">
        <v>17.59</v>
      </c>
      <c r="H191" s="738">
        <v>578</v>
      </c>
      <c r="I191" s="695">
        <v>50.84</v>
      </c>
      <c r="J191" s="696">
        <v>144</v>
      </c>
      <c r="K191" s="695">
        <v>12.66</v>
      </c>
      <c r="L191" s="738">
        <v>5</v>
      </c>
      <c r="M191" s="695">
        <v>0.44</v>
      </c>
      <c r="N191" s="696">
        <v>0</v>
      </c>
      <c r="O191" s="695">
        <v>0</v>
      </c>
      <c r="P191" s="738">
        <v>0</v>
      </c>
      <c r="Q191" s="695">
        <v>0</v>
      </c>
    </row>
    <row r="192" spans="1:17" ht="25.5" customHeight="1">
      <c r="A192" s="707" t="s">
        <v>78</v>
      </c>
      <c r="B192" s="692">
        <v>1524</v>
      </c>
      <c r="C192" s="695">
        <v>21.13</v>
      </c>
      <c r="D192" s="738">
        <v>1950</v>
      </c>
      <c r="E192" s="695">
        <v>27.03</v>
      </c>
      <c r="F192" s="696">
        <v>1423</v>
      </c>
      <c r="G192" s="695">
        <v>19.73</v>
      </c>
      <c r="H192" s="738">
        <v>249</v>
      </c>
      <c r="I192" s="695">
        <v>3.45</v>
      </c>
      <c r="J192" s="696">
        <v>1883</v>
      </c>
      <c r="K192" s="695">
        <v>26.1</v>
      </c>
      <c r="L192" s="738">
        <v>40</v>
      </c>
      <c r="M192" s="695">
        <v>0.55</v>
      </c>
      <c r="N192" s="696">
        <v>145</v>
      </c>
      <c r="O192" s="695">
        <v>2.01</v>
      </c>
      <c r="P192" s="738">
        <v>0</v>
      </c>
      <c r="Q192" s="695">
        <v>0</v>
      </c>
    </row>
    <row r="193" spans="1:17" ht="25.5" customHeight="1">
      <c r="A193" s="707" t="s">
        <v>67</v>
      </c>
      <c r="B193" s="692">
        <v>528</v>
      </c>
      <c r="C193" s="695">
        <v>15.78</v>
      </c>
      <c r="D193" s="738">
        <v>150</v>
      </c>
      <c r="E193" s="695">
        <v>4.48</v>
      </c>
      <c r="F193" s="696">
        <v>991</v>
      </c>
      <c r="G193" s="695">
        <v>29.61</v>
      </c>
      <c r="H193" s="738">
        <v>1586</v>
      </c>
      <c r="I193" s="695">
        <v>47.39</v>
      </c>
      <c r="J193" s="696">
        <v>92</v>
      </c>
      <c r="K193" s="695">
        <v>2.75</v>
      </c>
      <c r="L193" s="738">
        <v>0</v>
      </c>
      <c r="M193" s="695">
        <v>0</v>
      </c>
      <c r="N193" s="696">
        <v>0</v>
      </c>
      <c r="O193" s="695">
        <v>0</v>
      </c>
      <c r="P193" s="738">
        <v>0</v>
      </c>
      <c r="Q193" s="695">
        <v>0</v>
      </c>
    </row>
    <row r="194" spans="1:17" ht="25.5" customHeight="1">
      <c r="A194" s="707" t="s">
        <v>68</v>
      </c>
      <c r="B194" s="692">
        <v>140</v>
      </c>
      <c r="C194" s="695">
        <v>18.77</v>
      </c>
      <c r="D194" s="738">
        <v>57</v>
      </c>
      <c r="E194" s="695">
        <v>7.64</v>
      </c>
      <c r="F194" s="696">
        <v>120</v>
      </c>
      <c r="G194" s="695">
        <v>16.09</v>
      </c>
      <c r="H194" s="738">
        <v>201</v>
      </c>
      <c r="I194" s="695">
        <v>26.94</v>
      </c>
      <c r="J194" s="696">
        <v>76</v>
      </c>
      <c r="K194" s="695">
        <v>10.19</v>
      </c>
      <c r="L194" s="738">
        <v>152</v>
      </c>
      <c r="M194" s="695">
        <v>20.38</v>
      </c>
      <c r="N194" s="696">
        <v>0</v>
      </c>
      <c r="O194" s="695">
        <v>0</v>
      </c>
      <c r="P194" s="738">
        <v>0</v>
      </c>
      <c r="Q194" s="695">
        <v>0</v>
      </c>
    </row>
    <row r="195" spans="1:17" ht="25.5" customHeight="1">
      <c r="A195" s="707" t="s">
        <v>69</v>
      </c>
      <c r="B195" s="692">
        <v>951</v>
      </c>
      <c r="C195" s="695">
        <v>45.26</v>
      </c>
      <c r="D195" s="738">
        <v>39</v>
      </c>
      <c r="E195" s="695">
        <v>1.86</v>
      </c>
      <c r="F195" s="696">
        <v>11</v>
      </c>
      <c r="G195" s="695">
        <v>0.52</v>
      </c>
      <c r="H195" s="738">
        <v>253</v>
      </c>
      <c r="I195" s="695">
        <v>12.04</v>
      </c>
      <c r="J195" s="696">
        <v>231</v>
      </c>
      <c r="K195" s="695">
        <v>10.99</v>
      </c>
      <c r="L195" s="738">
        <v>116</v>
      </c>
      <c r="M195" s="695">
        <v>5.52</v>
      </c>
      <c r="N195" s="696">
        <v>0</v>
      </c>
      <c r="O195" s="695">
        <v>0</v>
      </c>
      <c r="P195" s="738">
        <v>500</v>
      </c>
      <c r="Q195" s="695">
        <v>23.8</v>
      </c>
    </row>
    <row r="196" spans="1:17" ht="25.5" customHeight="1">
      <c r="A196" s="707" t="s">
        <v>70</v>
      </c>
      <c r="B196" s="692">
        <v>510</v>
      </c>
      <c r="C196" s="695">
        <v>37.86</v>
      </c>
      <c r="D196" s="738">
        <v>17</v>
      </c>
      <c r="E196" s="695">
        <v>1.26</v>
      </c>
      <c r="F196" s="696">
        <v>315</v>
      </c>
      <c r="G196" s="695">
        <v>23.39</v>
      </c>
      <c r="H196" s="738">
        <v>257</v>
      </c>
      <c r="I196" s="695">
        <v>19.08</v>
      </c>
      <c r="J196" s="696">
        <v>123</v>
      </c>
      <c r="K196" s="695">
        <v>9.13</v>
      </c>
      <c r="L196" s="738">
        <v>125</v>
      </c>
      <c r="M196" s="695">
        <v>9.28</v>
      </c>
      <c r="N196" s="696">
        <v>0</v>
      </c>
      <c r="O196" s="695">
        <v>0</v>
      </c>
      <c r="P196" s="738">
        <v>0</v>
      </c>
      <c r="Q196" s="695">
        <v>0</v>
      </c>
    </row>
    <row r="197" spans="1:17" ht="25.5" customHeight="1">
      <c r="A197" s="707" t="s">
        <v>71</v>
      </c>
      <c r="B197" s="692">
        <v>548</v>
      </c>
      <c r="C197" s="695">
        <v>40.15</v>
      </c>
      <c r="D197" s="738">
        <v>13</v>
      </c>
      <c r="E197" s="695">
        <v>0.95</v>
      </c>
      <c r="F197" s="696">
        <v>172</v>
      </c>
      <c r="G197" s="695">
        <v>12.6</v>
      </c>
      <c r="H197" s="738">
        <v>149</v>
      </c>
      <c r="I197" s="695">
        <v>10.92</v>
      </c>
      <c r="J197" s="696">
        <v>4</v>
      </c>
      <c r="K197" s="695">
        <v>0.29</v>
      </c>
      <c r="L197" s="738">
        <v>98</v>
      </c>
      <c r="M197" s="695">
        <v>7.18</v>
      </c>
      <c r="N197" s="696">
        <v>0</v>
      </c>
      <c r="O197" s="695">
        <v>0</v>
      </c>
      <c r="P197" s="738">
        <v>381</v>
      </c>
      <c r="Q197" s="695">
        <v>27.91</v>
      </c>
    </row>
    <row r="198" spans="1:17" ht="25.5" customHeight="1">
      <c r="A198" s="707" t="s">
        <v>72</v>
      </c>
      <c r="B198" s="692">
        <v>2429</v>
      </c>
      <c r="C198" s="695">
        <v>65.92</v>
      </c>
      <c r="D198" s="738">
        <v>5</v>
      </c>
      <c r="E198" s="695">
        <v>0.14</v>
      </c>
      <c r="F198" s="696">
        <v>385</v>
      </c>
      <c r="G198" s="695">
        <v>10.45</v>
      </c>
      <c r="H198" s="738">
        <v>221</v>
      </c>
      <c r="I198" s="695">
        <v>6</v>
      </c>
      <c r="J198" s="696">
        <v>355</v>
      </c>
      <c r="K198" s="695">
        <v>9.63</v>
      </c>
      <c r="L198" s="738">
        <v>275</v>
      </c>
      <c r="M198" s="695">
        <v>7.46</v>
      </c>
      <c r="N198" s="696">
        <v>15</v>
      </c>
      <c r="O198" s="695">
        <v>0.41</v>
      </c>
      <c r="P198" s="738">
        <v>0</v>
      </c>
      <c r="Q198" s="695">
        <v>0</v>
      </c>
    </row>
    <row r="199" spans="1:17" ht="25.5" customHeight="1">
      <c r="A199" s="707" t="s">
        <v>73</v>
      </c>
      <c r="B199" s="692">
        <v>370</v>
      </c>
      <c r="C199" s="695">
        <v>24.65</v>
      </c>
      <c r="D199" s="738">
        <v>52</v>
      </c>
      <c r="E199" s="695">
        <v>3.46</v>
      </c>
      <c r="F199" s="696">
        <v>44</v>
      </c>
      <c r="G199" s="695">
        <v>2.93</v>
      </c>
      <c r="H199" s="738">
        <v>650</v>
      </c>
      <c r="I199" s="695">
        <v>43.3</v>
      </c>
      <c r="J199" s="696">
        <v>127</v>
      </c>
      <c r="K199" s="695">
        <v>8.46</v>
      </c>
      <c r="L199" s="738">
        <v>11</v>
      </c>
      <c r="M199" s="695">
        <v>0.73</v>
      </c>
      <c r="N199" s="696">
        <v>0</v>
      </c>
      <c r="O199" s="695">
        <v>0</v>
      </c>
      <c r="P199" s="738">
        <v>247</v>
      </c>
      <c r="Q199" s="695">
        <v>16.46</v>
      </c>
    </row>
    <row r="200" spans="1:17" ht="25.5" customHeight="1">
      <c r="A200" s="707" t="s">
        <v>74</v>
      </c>
      <c r="B200" s="692">
        <v>54</v>
      </c>
      <c r="C200" s="695">
        <v>5.2</v>
      </c>
      <c r="D200" s="738">
        <v>77</v>
      </c>
      <c r="E200" s="695">
        <v>7.42</v>
      </c>
      <c r="F200" s="696">
        <v>397</v>
      </c>
      <c r="G200" s="695">
        <v>38.25</v>
      </c>
      <c r="H200" s="738">
        <v>491</v>
      </c>
      <c r="I200" s="695">
        <v>47.3</v>
      </c>
      <c r="J200" s="696">
        <v>19</v>
      </c>
      <c r="K200" s="695">
        <v>1.83</v>
      </c>
      <c r="L200" s="738">
        <v>0</v>
      </c>
      <c r="M200" s="695">
        <v>0</v>
      </c>
      <c r="N200" s="696">
        <v>0</v>
      </c>
      <c r="O200" s="695">
        <v>0</v>
      </c>
      <c r="P200" s="738">
        <v>0</v>
      </c>
      <c r="Q200" s="695">
        <v>0</v>
      </c>
    </row>
    <row r="201" spans="1:17" ht="25.5" customHeight="1">
      <c r="A201" s="707" t="s">
        <v>75</v>
      </c>
      <c r="B201" s="692">
        <v>805</v>
      </c>
      <c r="C201" s="695">
        <v>54.69</v>
      </c>
      <c r="D201" s="738">
        <v>57</v>
      </c>
      <c r="E201" s="695">
        <v>3.87</v>
      </c>
      <c r="F201" s="696">
        <v>3</v>
      </c>
      <c r="G201" s="695">
        <v>0.2</v>
      </c>
      <c r="H201" s="738">
        <v>350</v>
      </c>
      <c r="I201" s="695">
        <v>23.78</v>
      </c>
      <c r="J201" s="696">
        <v>173</v>
      </c>
      <c r="K201" s="695">
        <v>11.75</v>
      </c>
      <c r="L201" s="738">
        <v>35</v>
      </c>
      <c r="M201" s="695">
        <v>2.38</v>
      </c>
      <c r="N201" s="696">
        <v>47</v>
      </c>
      <c r="O201" s="695">
        <v>3.19</v>
      </c>
      <c r="P201" s="738">
        <v>2</v>
      </c>
      <c r="Q201" s="695">
        <v>0.14</v>
      </c>
    </row>
    <row r="202" spans="1:17" ht="25.5" customHeight="1">
      <c r="A202" s="707" t="s">
        <v>203</v>
      </c>
      <c r="B202" s="692">
        <v>723</v>
      </c>
      <c r="C202" s="695">
        <v>40.87</v>
      </c>
      <c r="D202" s="738">
        <v>42</v>
      </c>
      <c r="E202" s="695">
        <v>2.37</v>
      </c>
      <c r="F202" s="696">
        <v>120</v>
      </c>
      <c r="G202" s="695">
        <v>6.78</v>
      </c>
      <c r="H202" s="738">
        <v>164</v>
      </c>
      <c r="I202" s="695">
        <v>9.27</v>
      </c>
      <c r="J202" s="696">
        <v>216</v>
      </c>
      <c r="K202" s="695">
        <v>12.21</v>
      </c>
      <c r="L202" s="738">
        <v>2</v>
      </c>
      <c r="M202" s="695">
        <v>0.11</v>
      </c>
      <c r="N202" s="696">
        <v>5</v>
      </c>
      <c r="O202" s="695">
        <v>0.28</v>
      </c>
      <c r="P202" s="738">
        <v>497</v>
      </c>
      <c r="Q202" s="695">
        <v>28.09</v>
      </c>
    </row>
    <row r="203" spans="1:17" ht="25.5" customHeight="1">
      <c r="A203" s="707" t="s">
        <v>77</v>
      </c>
      <c r="B203" s="692">
        <v>685</v>
      </c>
      <c r="C203" s="695">
        <v>34.84</v>
      </c>
      <c r="D203" s="738">
        <v>89</v>
      </c>
      <c r="E203" s="695">
        <v>4.53</v>
      </c>
      <c r="F203" s="696">
        <v>34</v>
      </c>
      <c r="G203" s="695">
        <v>1.73</v>
      </c>
      <c r="H203" s="738">
        <v>1006</v>
      </c>
      <c r="I203" s="695">
        <v>51.17</v>
      </c>
      <c r="J203" s="696">
        <v>1</v>
      </c>
      <c r="K203" s="695">
        <v>0.05</v>
      </c>
      <c r="L203" s="738">
        <v>151</v>
      </c>
      <c r="M203" s="695">
        <v>7.68</v>
      </c>
      <c r="N203" s="696">
        <v>0</v>
      </c>
      <c r="O203" s="695">
        <v>0</v>
      </c>
      <c r="P203" s="738">
        <v>0</v>
      </c>
      <c r="Q203" s="695">
        <v>0</v>
      </c>
    </row>
    <row r="204" spans="1:17" ht="25.5" customHeight="1" thickBot="1">
      <c r="A204" s="708" t="s">
        <v>78</v>
      </c>
      <c r="B204" s="709">
        <v>1228</v>
      </c>
      <c r="C204" s="712">
        <v>21.79</v>
      </c>
      <c r="D204" s="740">
        <v>597</v>
      </c>
      <c r="E204" s="712">
        <v>10.59</v>
      </c>
      <c r="F204" s="713">
        <v>460</v>
      </c>
      <c r="G204" s="712">
        <v>8.16</v>
      </c>
      <c r="H204" s="740">
        <v>1291</v>
      </c>
      <c r="I204" s="712">
        <v>22.91</v>
      </c>
      <c r="J204" s="713">
        <v>723</v>
      </c>
      <c r="K204" s="712">
        <v>12.83</v>
      </c>
      <c r="L204" s="740">
        <v>1336</v>
      </c>
      <c r="M204" s="712">
        <v>23.71</v>
      </c>
      <c r="N204" s="713">
        <v>0</v>
      </c>
      <c r="O204" s="712">
        <v>0</v>
      </c>
      <c r="P204" s="740">
        <v>0</v>
      </c>
      <c r="Q204" s="712">
        <v>0</v>
      </c>
    </row>
    <row r="205" spans="1:13" ht="18.75" customHeight="1">
      <c r="A205" s="721" t="s">
        <v>591</v>
      </c>
      <c r="B205" s="722"/>
      <c r="C205" s="726"/>
      <c r="D205" s="726"/>
      <c r="E205" s="726"/>
      <c r="F205" s="726"/>
      <c r="G205" s="726"/>
      <c r="H205" s="726"/>
      <c r="I205" s="726"/>
      <c r="J205" s="726"/>
      <c r="K205" s="726"/>
      <c r="L205" s="726"/>
      <c r="M205" s="726"/>
    </row>
    <row r="206" spans="1:13" ht="18.75" customHeight="1">
      <c r="A206" s="721" t="s">
        <v>529</v>
      </c>
      <c r="B206" s="722"/>
      <c r="C206" s="726"/>
      <c r="D206" s="726"/>
      <c r="E206" s="726"/>
      <c r="F206" s="726"/>
      <c r="G206" s="726"/>
      <c r="H206" s="726"/>
      <c r="I206" s="726"/>
      <c r="J206" s="726"/>
      <c r="K206" s="726"/>
      <c r="L206" s="726"/>
      <c r="M206" s="726"/>
    </row>
    <row r="207" spans="1:13" ht="18.75" customHeight="1">
      <c r="A207" s="730" t="s">
        <v>532</v>
      </c>
      <c r="B207" s="722"/>
      <c r="C207" s="726"/>
      <c r="D207" s="726"/>
      <c r="E207" s="726"/>
      <c r="F207" s="726"/>
      <c r="G207" s="726"/>
      <c r="H207" s="726"/>
      <c r="I207" s="726"/>
      <c r="J207" s="726"/>
      <c r="K207" s="726"/>
      <c r="L207" s="726"/>
      <c r="M207" s="726"/>
    </row>
    <row r="208" ht="18.75" customHeight="1">
      <c r="A208" s="862" t="s">
        <v>183</v>
      </c>
    </row>
    <row r="209" ht="18.75" customHeight="1">
      <c r="A209" s="862" t="s">
        <v>183</v>
      </c>
    </row>
    <row r="210" spans="1:17" ht="28.5" customHeight="1">
      <c r="A210" s="1467" t="s">
        <v>600</v>
      </c>
      <c r="B210" s="1467"/>
      <c r="C210" s="1467"/>
      <c r="D210" s="1467"/>
      <c r="E210" s="1467"/>
      <c r="F210" s="1467"/>
      <c r="G210" s="1467"/>
      <c r="H210" s="1467"/>
      <c r="I210" s="1467"/>
      <c r="J210" s="1467"/>
      <c r="K210" s="1467"/>
      <c r="L210" s="1467"/>
      <c r="M210" s="1467"/>
      <c r="N210" s="1467"/>
      <c r="O210" s="1467"/>
      <c r="P210" s="1467"/>
      <c r="Q210" s="1467"/>
    </row>
    <row r="211" spans="1:17" ht="28.5" customHeight="1">
      <c r="A211" s="1468" t="s">
        <v>533</v>
      </c>
      <c r="B211" s="1468"/>
      <c r="C211" s="1468"/>
      <c r="D211" s="1468"/>
      <c r="E211" s="1468"/>
      <c r="F211" s="1468"/>
      <c r="G211" s="1468"/>
      <c r="H211" s="1468"/>
      <c r="I211" s="1468"/>
      <c r="J211" s="1468"/>
      <c r="K211" s="1468"/>
      <c r="L211" s="1468"/>
      <c r="M211" s="1468"/>
      <c r="N211" s="1468"/>
      <c r="O211" s="1468"/>
      <c r="P211" s="1468"/>
      <c r="Q211" s="1468"/>
    </row>
    <row r="212" spans="1:13" ht="18.75" customHeight="1">
      <c r="A212" s="1"/>
      <c r="B212" s="142"/>
      <c r="C212" s="142"/>
      <c r="D212" s="142"/>
      <c r="E212" s="142"/>
      <c r="F212" s="142"/>
      <c r="G212" s="142"/>
      <c r="H212" s="142"/>
      <c r="I212" s="142"/>
      <c r="J212" s="142"/>
      <c r="K212" s="142"/>
      <c r="L212" s="142"/>
      <c r="M212" s="142"/>
    </row>
    <row r="213" spans="1:13" ht="18.75" customHeight="1">
      <c r="A213" s="1"/>
      <c r="B213" s="142"/>
      <c r="C213" s="142"/>
      <c r="D213" s="142"/>
      <c r="E213" s="142"/>
      <c r="F213" s="142"/>
      <c r="G213" s="142"/>
      <c r="H213" s="142"/>
      <c r="I213" s="142"/>
      <c r="J213" s="142"/>
      <c r="K213" s="142"/>
      <c r="L213" s="142"/>
      <c r="M213" s="142"/>
    </row>
    <row r="214" spans="1:13" ht="18.75" customHeight="1" thickBot="1">
      <c r="A214" s="673" t="s">
        <v>166</v>
      </c>
      <c r="B214" s="2"/>
      <c r="C214" s="2"/>
      <c r="D214" s="2"/>
      <c r="E214" s="2"/>
      <c r="F214" s="2"/>
      <c r="G214" s="2"/>
      <c r="H214" s="2"/>
      <c r="I214" s="2"/>
      <c r="J214" s="2"/>
      <c r="K214" s="2"/>
      <c r="L214" s="2"/>
      <c r="M214" s="2"/>
    </row>
    <row r="215" spans="1:17" ht="18.75" customHeight="1">
      <c r="A215" s="676"/>
      <c r="B215" s="1469" t="s">
        <v>517</v>
      </c>
      <c r="C215" s="1470"/>
      <c r="D215" s="1470"/>
      <c r="E215" s="1471"/>
      <c r="F215" s="1472" t="s">
        <v>518</v>
      </c>
      <c r="G215" s="1473"/>
      <c r="H215" s="1473"/>
      <c r="I215" s="1474"/>
      <c r="J215" s="1472" t="s">
        <v>519</v>
      </c>
      <c r="K215" s="1473"/>
      <c r="L215" s="1473"/>
      <c r="M215" s="1474"/>
      <c r="N215" s="1470" t="s">
        <v>520</v>
      </c>
      <c r="O215" s="1470"/>
      <c r="P215" s="1470"/>
      <c r="Q215" s="1471"/>
    </row>
    <row r="216" spans="1:17" ht="18.75" customHeight="1" thickBot="1">
      <c r="A216" s="677"/>
      <c r="B216" s="1476" t="s">
        <v>521</v>
      </c>
      <c r="C216" s="1465"/>
      <c r="D216" s="1464" t="s">
        <v>522</v>
      </c>
      <c r="E216" s="1466"/>
      <c r="F216" s="1477" t="s">
        <v>521</v>
      </c>
      <c r="G216" s="1478"/>
      <c r="H216" s="1478" t="s">
        <v>522</v>
      </c>
      <c r="I216" s="1479"/>
      <c r="J216" s="1477" t="s">
        <v>521</v>
      </c>
      <c r="K216" s="1478"/>
      <c r="L216" s="1478" t="s">
        <v>522</v>
      </c>
      <c r="M216" s="1479"/>
      <c r="N216" s="1464" t="s">
        <v>521</v>
      </c>
      <c r="O216" s="1465"/>
      <c r="P216" s="1464" t="s">
        <v>522</v>
      </c>
      <c r="Q216" s="1466"/>
    </row>
    <row r="217" spans="1:17" ht="18.75" customHeight="1" thickTop="1">
      <c r="A217" s="678"/>
      <c r="B217" s="679" t="s">
        <v>97</v>
      </c>
      <c r="C217" s="680" t="s">
        <v>523</v>
      </c>
      <c r="D217" s="681" t="s">
        <v>97</v>
      </c>
      <c r="E217" s="682" t="s">
        <v>523</v>
      </c>
      <c r="F217" s="683" t="s">
        <v>97</v>
      </c>
      <c r="G217" s="680" t="s">
        <v>523</v>
      </c>
      <c r="H217" s="681" t="s">
        <v>97</v>
      </c>
      <c r="I217" s="682" t="s">
        <v>523</v>
      </c>
      <c r="J217" s="683" t="s">
        <v>97</v>
      </c>
      <c r="K217" s="680" t="s">
        <v>523</v>
      </c>
      <c r="L217" s="681" t="s">
        <v>97</v>
      </c>
      <c r="M217" s="682" t="s">
        <v>523</v>
      </c>
      <c r="N217" s="684" t="s">
        <v>97</v>
      </c>
      <c r="O217" s="680" t="s">
        <v>523</v>
      </c>
      <c r="P217" s="681" t="s">
        <v>97</v>
      </c>
      <c r="Q217" s="682" t="s">
        <v>523</v>
      </c>
    </row>
    <row r="218" spans="1:17" ht="18.75" customHeight="1">
      <c r="A218" s="685"/>
      <c r="B218" s="686"/>
      <c r="C218" s="687"/>
      <c r="D218" s="688"/>
      <c r="E218" s="689"/>
      <c r="F218" s="690"/>
      <c r="G218" s="687"/>
      <c r="H218" s="688"/>
      <c r="I218" s="689"/>
      <c r="J218" s="690"/>
      <c r="K218" s="687"/>
      <c r="L218" s="688"/>
      <c r="M218" s="689"/>
      <c r="N218" s="674"/>
      <c r="O218" s="687"/>
      <c r="P218" s="688"/>
      <c r="Q218" s="689"/>
    </row>
    <row r="219" spans="1:17" ht="18.75" customHeight="1">
      <c r="A219" s="691" t="s">
        <v>62</v>
      </c>
      <c r="B219" s="692">
        <v>222984</v>
      </c>
      <c r="C219" s="693">
        <v>93.86</v>
      </c>
      <c r="D219" s="694">
        <v>312776</v>
      </c>
      <c r="E219" s="695">
        <v>84.18</v>
      </c>
      <c r="F219" s="696">
        <v>13279</v>
      </c>
      <c r="G219" s="697">
        <v>5.59</v>
      </c>
      <c r="H219" s="698">
        <v>32075</v>
      </c>
      <c r="I219" s="695">
        <v>8.63</v>
      </c>
      <c r="J219" s="696">
        <v>1228</v>
      </c>
      <c r="K219" s="697">
        <v>0.52</v>
      </c>
      <c r="L219" s="698">
        <v>14827</v>
      </c>
      <c r="M219" s="695">
        <v>3.99</v>
      </c>
      <c r="N219" s="696">
        <v>65</v>
      </c>
      <c r="O219" s="697">
        <v>0.03</v>
      </c>
      <c r="P219" s="698">
        <v>6989</v>
      </c>
      <c r="Q219" s="695">
        <v>1.88</v>
      </c>
    </row>
    <row r="220" spans="1:17" ht="18.75" customHeight="1">
      <c r="A220" s="691" t="s">
        <v>63</v>
      </c>
      <c r="B220" s="692">
        <v>221352</v>
      </c>
      <c r="C220" s="693">
        <v>87.8</v>
      </c>
      <c r="D220" s="694">
        <v>213417</v>
      </c>
      <c r="E220" s="695">
        <v>78.96</v>
      </c>
      <c r="F220" s="696">
        <v>26213</v>
      </c>
      <c r="G220" s="697">
        <v>10.4</v>
      </c>
      <c r="H220" s="698">
        <v>36446</v>
      </c>
      <c r="I220" s="695">
        <v>13.48</v>
      </c>
      <c r="J220" s="696">
        <v>3953</v>
      </c>
      <c r="K220" s="697">
        <v>1.57</v>
      </c>
      <c r="L220" s="698">
        <v>9567</v>
      </c>
      <c r="M220" s="695">
        <v>3.54</v>
      </c>
      <c r="N220" s="696">
        <v>500</v>
      </c>
      <c r="O220" s="697">
        <v>0.2</v>
      </c>
      <c r="P220" s="698">
        <v>4621</v>
      </c>
      <c r="Q220" s="695">
        <v>1.71</v>
      </c>
    </row>
    <row r="221" spans="1:17" ht="18.75" customHeight="1">
      <c r="A221" s="691" t="s">
        <v>64</v>
      </c>
      <c r="B221" s="692">
        <v>211877</v>
      </c>
      <c r="C221" s="693">
        <v>89.93</v>
      </c>
      <c r="D221" s="694">
        <v>253407</v>
      </c>
      <c r="E221" s="695">
        <v>79.56</v>
      </c>
      <c r="F221" s="696">
        <v>20421</v>
      </c>
      <c r="G221" s="697">
        <v>8.67</v>
      </c>
      <c r="H221" s="698">
        <v>30374</v>
      </c>
      <c r="I221" s="695">
        <v>9.54</v>
      </c>
      <c r="J221" s="696">
        <v>2432</v>
      </c>
      <c r="K221" s="697">
        <v>1.03</v>
      </c>
      <c r="L221" s="698">
        <v>17806</v>
      </c>
      <c r="M221" s="695">
        <v>5.59</v>
      </c>
      <c r="N221" s="696">
        <v>482</v>
      </c>
      <c r="O221" s="697">
        <v>0.2</v>
      </c>
      <c r="P221" s="698">
        <v>8540</v>
      </c>
      <c r="Q221" s="695">
        <v>2.68</v>
      </c>
    </row>
    <row r="222" spans="1:17" ht="18.75" customHeight="1">
      <c r="A222" s="691" t="s">
        <v>65</v>
      </c>
      <c r="B222" s="692">
        <v>172686</v>
      </c>
      <c r="C222" s="693">
        <v>94.24</v>
      </c>
      <c r="D222" s="694">
        <v>219017</v>
      </c>
      <c r="E222" s="695">
        <v>71.11</v>
      </c>
      <c r="F222" s="696">
        <v>9332</v>
      </c>
      <c r="G222" s="697">
        <v>5.09</v>
      </c>
      <c r="H222" s="698">
        <v>37695</v>
      </c>
      <c r="I222" s="695">
        <v>12.24</v>
      </c>
      <c r="J222" s="696">
        <v>754</v>
      </c>
      <c r="K222" s="697">
        <v>0.41</v>
      </c>
      <c r="L222" s="698">
        <v>25625</v>
      </c>
      <c r="M222" s="695">
        <v>8.32</v>
      </c>
      <c r="N222" s="696">
        <v>121</v>
      </c>
      <c r="O222" s="697">
        <v>0.07</v>
      </c>
      <c r="P222" s="698">
        <v>12807</v>
      </c>
      <c r="Q222" s="695">
        <v>4.16</v>
      </c>
    </row>
    <row r="223" spans="1:17" ht="18.75" customHeight="1">
      <c r="A223" s="691" t="s">
        <v>840</v>
      </c>
      <c r="B223" s="692">
        <v>208737</v>
      </c>
      <c r="C223" s="693">
        <v>96.87</v>
      </c>
      <c r="D223" s="694">
        <v>204851</v>
      </c>
      <c r="E223" s="695">
        <v>74.85</v>
      </c>
      <c r="F223" s="696">
        <v>5865</v>
      </c>
      <c r="G223" s="697">
        <v>2.72</v>
      </c>
      <c r="H223" s="698">
        <v>28770</v>
      </c>
      <c r="I223" s="695">
        <v>10.51</v>
      </c>
      <c r="J223" s="696">
        <v>735</v>
      </c>
      <c r="K223" s="697">
        <v>0.34</v>
      </c>
      <c r="L223" s="698">
        <v>25362</v>
      </c>
      <c r="M223" s="695">
        <v>9.27</v>
      </c>
      <c r="N223" s="696">
        <v>133</v>
      </c>
      <c r="O223" s="697">
        <v>0.06</v>
      </c>
      <c r="P223" s="698">
        <v>8663</v>
      </c>
      <c r="Q223" s="695">
        <v>3.17</v>
      </c>
    </row>
    <row r="224" spans="1:17" ht="18.75" customHeight="1">
      <c r="A224" s="699"/>
      <c r="B224" s="700"/>
      <c r="C224" s="701"/>
      <c r="D224" s="702"/>
      <c r="E224" s="703"/>
      <c r="F224" s="704"/>
      <c r="G224" s="705"/>
      <c r="H224" s="706"/>
      <c r="I224" s="703"/>
      <c r="J224" s="704"/>
      <c r="K224" s="705"/>
      <c r="L224" s="706"/>
      <c r="M224" s="703"/>
      <c r="N224" s="704"/>
      <c r="O224" s="705"/>
      <c r="P224" s="706"/>
      <c r="Q224" s="703"/>
    </row>
    <row r="225" spans="1:17" ht="18.75" customHeight="1">
      <c r="A225" s="707" t="s">
        <v>66</v>
      </c>
      <c r="B225" s="692">
        <v>158425</v>
      </c>
      <c r="C225" s="693">
        <v>94.38</v>
      </c>
      <c r="D225" s="694">
        <v>415876</v>
      </c>
      <c r="E225" s="695">
        <v>78.49</v>
      </c>
      <c r="F225" s="696">
        <v>8775</v>
      </c>
      <c r="G225" s="697">
        <v>5.23</v>
      </c>
      <c r="H225" s="698">
        <v>49379</v>
      </c>
      <c r="I225" s="695">
        <v>9.32</v>
      </c>
      <c r="J225" s="696">
        <v>636</v>
      </c>
      <c r="K225" s="697">
        <v>0.38</v>
      </c>
      <c r="L225" s="698">
        <v>13949</v>
      </c>
      <c r="M225" s="695">
        <v>2.63</v>
      </c>
      <c r="N225" s="696">
        <v>27</v>
      </c>
      <c r="O225" s="697">
        <v>0.02</v>
      </c>
      <c r="P225" s="698">
        <v>8773</v>
      </c>
      <c r="Q225" s="695">
        <v>1.66</v>
      </c>
    </row>
    <row r="226" spans="1:17" ht="18.75" customHeight="1">
      <c r="A226" s="707" t="s">
        <v>67</v>
      </c>
      <c r="B226" s="692">
        <v>209386</v>
      </c>
      <c r="C226" s="693">
        <v>90.71</v>
      </c>
      <c r="D226" s="694">
        <v>240245</v>
      </c>
      <c r="E226" s="695">
        <v>68.28</v>
      </c>
      <c r="F226" s="696">
        <v>21310</v>
      </c>
      <c r="G226" s="697">
        <v>9.23</v>
      </c>
      <c r="H226" s="698">
        <v>28893</v>
      </c>
      <c r="I226" s="695">
        <v>8.21</v>
      </c>
      <c r="J226" s="696">
        <v>115</v>
      </c>
      <c r="K226" s="697">
        <v>0.05</v>
      </c>
      <c r="L226" s="698">
        <v>25443</v>
      </c>
      <c r="M226" s="695">
        <v>7.23</v>
      </c>
      <c r="N226" s="696">
        <v>0</v>
      </c>
      <c r="O226" s="697">
        <v>0</v>
      </c>
      <c r="P226" s="698">
        <v>5118</v>
      </c>
      <c r="Q226" s="695">
        <v>1.45</v>
      </c>
    </row>
    <row r="227" spans="1:17" ht="18.75" customHeight="1">
      <c r="A227" s="707" t="s">
        <v>68</v>
      </c>
      <c r="B227" s="692">
        <v>183201</v>
      </c>
      <c r="C227" s="693">
        <v>96.3</v>
      </c>
      <c r="D227" s="694">
        <v>214771</v>
      </c>
      <c r="E227" s="695">
        <v>82.92</v>
      </c>
      <c r="F227" s="696">
        <v>6705</v>
      </c>
      <c r="G227" s="697">
        <v>3.52</v>
      </c>
      <c r="H227" s="698">
        <v>18901</v>
      </c>
      <c r="I227" s="695">
        <v>7.3</v>
      </c>
      <c r="J227" s="696">
        <v>243</v>
      </c>
      <c r="K227" s="697">
        <v>0.13</v>
      </c>
      <c r="L227" s="698">
        <v>10170</v>
      </c>
      <c r="M227" s="695">
        <v>3.93</v>
      </c>
      <c r="N227" s="696">
        <v>89</v>
      </c>
      <c r="O227" s="697">
        <v>0.05</v>
      </c>
      <c r="P227" s="698">
        <v>10364</v>
      </c>
      <c r="Q227" s="695">
        <v>4</v>
      </c>
    </row>
    <row r="228" spans="1:17" ht="18.75" customHeight="1">
      <c r="A228" s="707" t="s">
        <v>69</v>
      </c>
      <c r="B228" s="692">
        <v>190127</v>
      </c>
      <c r="C228" s="693">
        <v>94.94</v>
      </c>
      <c r="D228" s="694">
        <v>237421</v>
      </c>
      <c r="E228" s="695">
        <v>79.35</v>
      </c>
      <c r="F228" s="696">
        <v>9634</v>
      </c>
      <c r="G228" s="697">
        <v>4.81</v>
      </c>
      <c r="H228" s="698">
        <v>33319</v>
      </c>
      <c r="I228" s="695">
        <v>11.14</v>
      </c>
      <c r="J228" s="696">
        <v>448</v>
      </c>
      <c r="K228" s="697">
        <v>0.22</v>
      </c>
      <c r="L228" s="698">
        <v>14329</v>
      </c>
      <c r="M228" s="695">
        <v>4.79</v>
      </c>
      <c r="N228" s="696">
        <v>43</v>
      </c>
      <c r="O228" s="697">
        <v>0.02</v>
      </c>
      <c r="P228" s="698">
        <v>6957</v>
      </c>
      <c r="Q228" s="695">
        <v>2.33</v>
      </c>
    </row>
    <row r="229" spans="1:17" ht="18.75" customHeight="1">
      <c r="A229" s="707" t="s">
        <v>70</v>
      </c>
      <c r="B229" s="692">
        <v>179668</v>
      </c>
      <c r="C229" s="693">
        <v>92.76</v>
      </c>
      <c r="D229" s="694">
        <v>242059</v>
      </c>
      <c r="E229" s="695">
        <v>74.17</v>
      </c>
      <c r="F229" s="696">
        <v>13463</v>
      </c>
      <c r="G229" s="697">
        <v>6.95</v>
      </c>
      <c r="H229" s="698">
        <v>35899</v>
      </c>
      <c r="I229" s="695">
        <v>11</v>
      </c>
      <c r="J229" s="696">
        <v>349</v>
      </c>
      <c r="K229" s="697">
        <v>0.18</v>
      </c>
      <c r="L229" s="698">
        <v>30805</v>
      </c>
      <c r="M229" s="695">
        <v>9.44</v>
      </c>
      <c r="N229" s="696">
        <v>30</v>
      </c>
      <c r="O229" s="697">
        <v>0.02</v>
      </c>
      <c r="P229" s="698">
        <v>9982</v>
      </c>
      <c r="Q229" s="695">
        <v>3.06</v>
      </c>
    </row>
    <row r="230" spans="1:17" ht="18.75" customHeight="1">
      <c r="A230" s="707" t="s">
        <v>71</v>
      </c>
      <c r="B230" s="692">
        <v>111464</v>
      </c>
      <c r="C230" s="693">
        <v>94.41</v>
      </c>
      <c r="D230" s="694">
        <v>133442</v>
      </c>
      <c r="E230" s="695">
        <v>65.51</v>
      </c>
      <c r="F230" s="696">
        <v>6406</v>
      </c>
      <c r="G230" s="697">
        <v>5.43</v>
      </c>
      <c r="H230" s="698">
        <v>38399</v>
      </c>
      <c r="I230" s="695">
        <v>18.85</v>
      </c>
      <c r="J230" s="696">
        <v>193</v>
      </c>
      <c r="K230" s="697">
        <v>0.16</v>
      </c>
      <c r="L230" s="698">
        <v>16705</v>
      </c>
      <c r="M230" s="695">
        <v>8.2</v>
      </c>
      <c r="N230" s="696">
        <v>0</v>
      </c>
      <c r="O230" s="697">
        <v>0</v>
      </c>
      <c r="P230" s="698">
        <v>9881</v>
      </c>
      <c r="Q230" s="695">
        <v>4.85</v>
      </c>
    </row>
    <row r="231" spans="1:17" ht="18.75" customHeight="1">
      <c r="A231" s="707" t="s">
        <v>72</v>
      </c>
      <c r="B231" s="692">
        <v>192957</v>
      </c>
      <c r="C231" s="693">
        <v>93.03</v>
      </c>
      <c r="D231" s="694">
        <v>372149</v>
      </c>
      <c r="E231" s="695">
        <v>74.77</v>
      </c>
      <c r="F231" s="696">
        <v>9244</v>
      </c>
      <c r="G231" s="697">
        <v>4.46</v>
      </c>
      <c r="H231" s="698">
        <v>57118</v>
      </c>
      <c r="I231" s="695">
        <v>11.48</v>
      </c>
      <c r="J231" s="696">
        <v>1067</v>
      </c>
      <c r="K231" s="697">
        <v>0.51</v>
      </c>
      <c r="L231" s="698">
        <v>31162</v>
      </c>
      <c r="M231" s="695">
        <v>6.26</v>
      </c>
      <c r="N231" s="696">
        <v>520</v>
      </c>
      <c r="O231" s="697">
        <v>0.25</v>
      </c>
      <c r="P231" s="698">
        <v>24184</v>
      </c>
      <c r="Q231" s="695">
        <v>4.86</v>
      </c>
    </row>
    <row r="232" spans="1:17" ht="18.75" customHeight="1">
      <c r="A232" s="707" t="s">
        <v>73</v>
      </c>
      <c r="B232" s="692">
        <v>184165</v>
      </c>
      <c r="C232" s="693">
        <v>91.01</v>
      </c>
      <c r="D232" s="694">
        <v>202170</v>
      </c>
      <c r="E232" s="695">
        <v>72.73</v>
      </c>
      <c r="F232" s="696">
        <v>17533</v>
      </c>
      <c r="G232" s="697">
        <v>8.66</v>
      </c>
      <c r="H232" s="698">
        <v>32355</v>
      </c>
      <c r="I232" s="695">
        <v>11.64</v>
      </c>
      <c r="J232" s="696">
        <v>447</v>
      </c>
      <c r="K232" s="697">
        <v>0.22</v>
      </c>
      <c r="L232" s="698">
        <v>29254</v>
      </c>
      <c r="M232" s="695">
        <v>10.52</v>
      </c>
      <c r="N232" s="696">
        <v>30</v>
      </c>
      <c r="O232" s="697">
        <v>0.01</v>
      </c>
      <c r="P232" s="698">
        <v>8706</v>
      </c>
      <c r="Q232" s="695">
        <v>3.13</v>
      </c>
    </row>
    <row r="233" spans="1:17" ht="18.75" customHeight="1">
      <c r="A233" s="707" t="s">
        <v>74</v>
      </c>
      <c r="B233" s="692">
        <v>123672</v>
      </c>
      <c r="C233" s="693">
        <v>97.68</v>
      </c>
      <c r="D233" s="694">
        <v>157180</v>
      </c>
      <c r="E233" s="695">
        <v>74.42</v>
      </c>
      <c r="F233" s="696">
        <v>2684</v>
      </c>
      <c r="G233" s="697">
        <v>2.12</v>
      </c>
      <c r="H233" s="698">
        <v>25537</v>
      </c>
      <c r="I233" s="695">
        <v>12.09</v>
      </c>
      <c r="J233" s="696">
        <v>234</v>
      </c>
      <c r="K233" s="697">
        <v>0.18</v>
      </c>
      <c r="L233" s="698">
        <v>20438</v>
      </c>
      <c r="M233" s="695">
        <v>9.68</v>
      </c>
      <c r="N233" s="696">
        <v>5</v>
      </c>
      <c r="O233" s="728">
        <v>0</v>
      </c>
      <c r="P233" s="698">
        <v>2713</v>
      </c>
      <c r="Q233" s="695">
        <v>1.28</v>
      </c>
    </row>
    <row r="234" spans="1:17" ht="18.75" customHeight="1">
      <c r="A234" s="707" t="s">
        <v>75</v>
      </c>
      <c r="B234" s="692">
        <v>205289</v>
      </c>
      <c r="C234" s="693">
        <v>96.83</v>
      </c>
      <c r="D234" s="694">
        <v>221450</v>
      </c>
      <c r="E234" s="695">
        <v>77.21</v>
      </c>
      <c r="F234" s="696">
        <v>5958</v>
      </c>
      <c r="G234" s="697">
        <v>2.81</v>
      </c>
      <c r="H234" s="698">
        <v>28207</v>
      </c>
      <c r="I234" s="695">
        <v>9.83</v>
      </c>
      <c r="J234" s="696">
        <v>717</v>
      </c>
      <c r="K234" s="697">
        <v>0.34</v>
      </c>
      <c r="L234" s="698">
        <v>28984</v>
      </c>
      <c r="M234" s="695">
        <v>10.11</v>
      </c>
      <c r="N234" s="696">
        <v>36</v>
      </c>
      <c r="O234" s="697">
        <v>0.02</v>
      </c>
      <c r="P234" s="698">
        <v>4356</v>
      </c>
      <c r="Q234" s="695">
        <v>1.52</v>
      </c>
    </row>
    <row r="235" spans="1:17" ht="18.75" customHeight="1">
      <c r="A235" s="707" t="s">
        <v>76</v>
      </c>
      <c r="B235" s="692">
        <v>115577</v>
      </c>
      <c r="C235" s="693">
        <v>92.43</v>
      </c>
      <c r="D235" s="694">
        <v>189094</v>
      </c>
      <c r="E235" s="695">
        <v>61.33</v>
      </c>
      <c r="F235" s="696">
        <v>9021</v>
      </c>
      <c r="G235" s="697">
        <v>7.21</v>
      </c>
      <c r="H235" s="698">
        <v>50000</v>
      </c>
      <c r="I235" s="695">
        <v>16.22</v>
      </c>
      <c r="J235" s="696">
        <v>208</v>
      </c>
      <c r="K235" s="697">
        <v>0.17</v>
      </c>
      <c r="L235" s="698">
        <v>38285</v>
      </c>
      <c r="M235" s="695">
        <v>12.42</v>
      </c>
      <c r="N235" s="696">
        <v>231</v>
      </c>
      <c r="O235" s="697">
        <v>0.18</v>
      </c>
      <c r="P235" s="698">
        <v>19717</v>
      </c>
      <c r="Q235" s="695">
        <v>6.39</v>
      </c>
    </row>
    <row r="236" spans="1:17" ht="18.75" customHeight="1">
      <c r="A236" s="707" t="s">
        <v>77</v>
      </c>
      <c r="B236" s="692">
        <v>182046</v>
      </c>
      <c r="C236" s="693">
        <v>94.69</v>
      </c>
      <c r="D236" s="694">
        <v>191338</v>
      </c>
      <c r="E236" s="695">
        <v>59.97</v>
      </c>
      <c r="F236" s="696">
        <v>5573</v>
      </c>
      <c r="G236" s="697">
        <v>2.9</v>
      </c>
      <c r="H236" s="698">
        <v>41232</v>
      </c>
      <c r="I236" s="695">
        <v>12.92</v>
      </c>
      <c r="J236" s="696">
        <v>4552</v>
      </c>
      <c r="K236" s="697">
        <v>2.37</v>
      </c>
      <c r="L236" s="698">
        <v>32699</v>
      </c>
      <c r="M236" s="695">
        <v>10.25</v>
      </c>
      <c r="N236" s="696">
        <v>10</v>
      </c>
      <c r="O236" s="697">
        <v>0.01</v>
      </c>
      <c r="P236" s="698">
        <v>26382</v>
      </c>
      <c r="Q236" s="695">
        <v>8.27</v>
      </c>
    </row>
    <row r="237" spans="1:17" ht="18.75" customHeight="1">
      <c r="A237" s="707" t="s">
        <v>78</v>
      </c>
      <c r="B237" s="692">
        <v>192001</v>
      </c>
      <c r="C237" s="693">
        <v>96.81</v>
      </c>
      <c r="D237" s="694">
        <v>229242</v>
      </c>
      <c r="E237" s="695">
        <v>63.53</v>
      </c>
      <c r="F237" s="696">
        <v>5140</v>
      </c>
      <c r="G237" s="697">
        <v>2.59</v>
      </c>
      <c r="H237" s="698">
        <v>61285</v>
      </c>
      <c r="I237" s="695">
        <v>16.99</v>
      </c>
      <c r="J237" s="696">
        <v>703</v>
      </c>
      <c r="K237" s="697">
        <v>0.35</v>
      </c>
      <c r="L237" s="698">
        <v>30632</v>
      </c>
      <c r="M237" s="695">
        <v>8.49</v>
      </c>
      <c r="N237" s="696">
        <v>454</v>
      </c>
      <c r="O237" s="697">
        <v>0.23</v>
      </c>
      <c r="P237" s="698">
        <v>26577</v>
      </c>
      <c r="Q237" s="695">
        <v>7.37</v>
      </c>
    </row>
    <row r="238" spans="1:17" ht="18.75" customHeight="1">
      <c r="A238" s="707" t="s">
        <v>67</v>
      </c>
      <c r="B238" s="692">
        <v>208646</v>
      </c>
      <c r="C238" s="693">
        <v>95.83</v>
      </c>
      <c r="D238" s="694">
        <v>232413</v>
      </c>
      <c r="E238" s="695">
        <v>76.47</v>
      </c>
      <c r="F238" s="696">
        <v>8102</v>
      </c>
      <c r="G238" s="697">
        <v>3.72</v>
      </c>
      <c r="H238" s="698">
        <v>29252</v>
      </c>
      <c r="I238" s="695">
        <v>9.62</v>
      </c>
      <c r="J238" s="696">
        <v>942</v>
      </c>
      <c r="K238" s="697">
        <v>0.43</v>
      </c>
      <c r="L238" s="698">
        <v>24218</v>
      </c>
      <c r="M238" s="695">
        <v>7.97</v>
      </c>
      <c r="N238" s="696">
        <v>25</v>
      </c>
      <c r="O238" s="697">
        <v>0.01</v>
      </c>
      <c r="P238" s="698">
        <v>10650</v>
      </c>
      <c r="Q238" s="695">
        <v>3.5</v>
      </c>
    </row>
    <row r="239" spans="1:17" ht="18.75" customHeight="1">
      <c r="A239" s="707" t="s">
        <v>68</v>
      </c>
      <c r="B239" s="692">
        <v>199905</v>
      </c>
      <c r="C239" s="693">
        <v>96.24</v>
      </c>
      <c r="D239" s="694">
        <v>194017</v>
      </c>
      <c r="E239" s="695">
        <v>72.15</v>
      </c>
      <c r="F239" s="696">
        <v>7147</v>
      </c>
      <c r="G239" s="697">
        <v>3.44</v>
      </c>
      <c r="H239" s="698">
        <v>39626</v>
      </c>
      <c r="I239" s="695">
        <v>14.74</v>
      </c>
      <c r="J239" s="696">
        <v>455</v>
      </c>
      <c r="K239" s="697">
        <v>0.22</v>
      </c>
      <c r="L239" s="698">
        <v>19057</v>
      </c>
      <c r="M239" s="695">
        <v>7.09</v>
      </c>
      <c r="N239" s="696">
        <v>190</v>
      </c>
      <c r="O239" s="697">
        <v>0.09</v>
      </c>
      <c r="P239" s="698">
        <v>10011</v>
      </c>
      <c r="Q239" s="695">
        <v>3.72</v>
      </c>
    </row>
    <row r="240" spans="1:17" ht="18.75" customHeight="1">
      <c r="A240" s="707" t="s">
        <v>69</v>
      </c>
      <c r="B240" s="692">
        <v>260967</v>
      </c>
      <c r="C240" s="693">
        <v>97.42</v>
      </c>
      <c r="D240" s="694">
        <v>224331</v>
      </c>
      <c r="E240" s="695">
        <v>79.08</v>
      </c>
      <c r="F240" s="696">
        <v>6804</v>
      </c>
      <c r="G240" s="697">
        <v>2.54</v>
      </c>
      <c r="H240" s="698">
        <v>23599</v>
      </c>
      <c r="I240" s="695">
        <v>8.32</v>
      </c>
      <c r="J240" s="696">
        <v>101</v>
      </c>
      <c r="K240" s="697">
        <v>0.04</v>
      </c>
      <c r="L240" s="698">
        <v>25313</v>
      </c>
      <c r="M240" s="695">
        <v>8.92</v>
      </c>
      <c r="N240" s="696">
        <v>0</v>
      </c>
      <c r="O240" s="697">
        <v>0</v>
      </c>
      <c r="P240" s="698">
        <v>8950</v>
      </c>
      <c r="Q240" s="695">
        <v>3.15</v>
      </c>
    </row>
    <row r="241" spans="1:17" ht="18.75" customHeight="1">
      <c r="A241" s="707" t="s">
        <v>70</v>
      </c>
      <c r="B241" s="692">
        <v>274372</v>
      </c>
      <c r="C241" s="693">
        <v>96.89</v>
      </c>
      <c r="D241" s="694">
        <v>222401</v>
      </c>
      <c r="E241" s="695">
        <v>77.36</v>
      </c>
      <c r="F241" s="696">
        <v>8355</v>
      </c>
      <c r="G241" s="697">
        <v>2.95</v>
      </c>
      <c r="H241" s="698">
        <v>18543</v>
      </c>
      <c r="I241" s="695">
        <v>6.45</v>
      </c>
      <c r="J241" s="696">
        <v>345</v>
      </c>
      <c r="K241" s="697">
        <v>0.12</v>
      </c>
      <c r="L241" s="698">
        <v>30745</v>
      </c>
      <c r="M241" s="695">
        <v>10.69</v>
      </c>
      <c r="N241" s="696">
        <v>105</v>
      </c>
      <c r="O241" s="697">
        <v>0.04</v>
      </c>
      <c r="P241" s="698">
        <v>12563</v>
      </c>
      <c r="Q241" s="695">
        <v>4.37</v>
      </c>
    </row>
    <row r="242" spans="1:17" ht="18.75" customHeight="1">
      <c r="A242" s="707" t="s">
        <v>71</v>
      </c>
      <c r="B242" s="692">
        <v>175833</v>
      </c>
      <c r="C242" s="693">
        <v>98.87</v>
      </c>
      <c r="D242" s="694">
        <v>174861</v>
      </c>
      <c r="E242" s="695">
        <v>65.34</v>
      </c>
      <c r="F242" s="696">
        <v>1932</v>
      </c>
      <c r="G242" s="697">
        <v>1.09</v>
      </c>
      <c r="H242" s="698">
        <v>24345</v>
      </c>
      <c r="I242" s="695">
        <v>9.1</v>
      </c>
      <c r="J242" s="696">
        <v>76</v>
      </c>
      <c r="K242" s="697">
        <v>0.04</v>
      </c>
      <c r="L242" s="698">
        <v>41820</v>
      </c>
      <c r="M242" s="695">
        <v>15.63</v>
      </c>
      <c r="N242" s="696">
        <v>4</v>
      </c>
      <c r="O242" s="728">
        <v>0</v>
      </c>
      <c r="P242" s="698">
        <v>14436</v>
      </c>
      <c r="Q242" s="695">
        <v>5.39</v>
      </c>
    </row>
    <row r="243" spans="1:17" ht="18.75" customHeight="1">
      <c r="A243" s="707" t="s">
        <v>72</v>
      </c>
      <c r="B243" s="692">
        <v>263005</v>
      </c>
      <c r="C243" s="693">
        <v>97.34</v>
      </c>
      <c r="D243" s="694">
        <v>259894</v>
      </c>
      <c r="E243" s="695">
        <v>77.02</v>
      </c>
      <c r="F243" s="696">
        <v>6312</v>
      </c>
      <c r="G243" s="697">
        <v>2.34</v>
      </c>
      <c r="H243" s="698">
        <v>28593</v>
      </c>
      <c r="I243" s="695">
        <v>8.47</v>
      </c>
      <c r="J243" s="696">
        <v>630</v>
      </c>
      <c r="K243" s="697">
        <v>0.23</v>
      </c>
      <c r="L243" s="698">
        <v>26699</v>
      </c>
      <c r="M243" s="695">
        <v>7.91</v>
      </c>
      <c r="N243" s="696">
        <v>220</v>
      </c>
      <c r="O243" s="697">
        <v>0.08</v>
      </c>
      <c r="P243" s="698">
        <v>18887</v>
      </c>
      <c r="Q243" s="695">
        <v>5.6</v>
      </c>
    </row>
    <row r="244" spans="1:17" ht="18.75" customHeight="1">
      <c r="A244" s="707" t="s">
        <v>73</v>
      </c>
      <c r="B244" s="692">
        <v>206994</v>
      </c>
      <c r="C244" s="693">
        <v>98.05</v>
      </c>
      <c r="D244" s="694">
        <v>218001</v>
      </c>
      <c r="E244" s="695">
        <v>79.39</v>
      </c>
      <c r="F244" s="696">
        <v>3581</v>
      </c>
      <c r="G244" s="697">
        <v>1.7</v>
      </c>
      <c r="H244" s="698">
        <v>33682</v>
      </c>
      <c r="I244" s="695">
        <v>12.27</v>
      </c>
      <c r="J244" s="696">
        <v>304</v>
      </c>
      <c r="K244" s="697">
        <v>0.14</v>
      </c>
      <c r="L244" s="698">
        <v>17981</v>
      </c>
      <c r="M244" s="695">
        <v>6.55</v>
      </c>
      <c r="N244" s="696">
        <v>231</v>
      </c>
      <c r="O244" s="697">
        <v>0.11</v>
      </c>
      <c r="P244" s="698">
        <v>4453</v>
      </c>
      <c r="Q244" s="695">
        <v>1.62</v>
      </c>
    </row>
    <row r="245" spans="1:17" ht="18.75" customHeight="1">
      <c r="A245" s="707" t="s">
        <v>74</v>
      </c>
      <c r="B245" s="692">
        <v>178397</v>
      </c>
      <c r="C245" s="693">
        <v>95.95</v>
      </c>
      <c r="D245" s="694">
        <v>168974</v>
      </c>
      <c r="E245" s="695">
        <v>67.88</v>
      </c>
      <c r="F245" s="696">
        <v>4688</v>
      </c>
      <c r="G245" s="697">
        <v>2.52</v>
      </c>
      <c r="H245" s="698">
        <v>31134</v>
      </c>
      <c r="I245" s="695">
        <v>12.51</v>
      </c>
      <c r="J245" s="696">
        <v>2508</v>
      </c>
      <c r="K245" s="697">
        <v>1.35</v>
      </c>
      <c r="L245" s="698">
        <v>20864</v>
      </c>
      <c r="M245" s="695">
        <v>8.38</v>
      </c>
      <c r="N245" s="696">
        <v>325</v>
      </c>
      <c r="O245" s="697">
        <v>0.17</v>
      </c>
      <c r="P245" s="698">
        <v>8445</v>
      </c>
      <c r="Q245" s="695">
        <v>3.39</v>
      </c>
    </row>
    <row r="246" spans="1:17" ht="18.75" customHeight="1">
      <c r="A246" s="707" t="s">
        <v>75</v>
      </c>
      <c r="B246" s="692">
        <v>212344</v>
      </c>
      <c r="C246" s="693">
        <v>95.45</v>
      </c>
      <c r="D246" s="694">
        <v>215960</v>
      </c>
      <c r="E246" s="695">
        <v>76.79</v>
      </c>
      <c r="F246" s="696">
        <v>9581</v>
      </c>
      <c r="G246" s="697">
        <v>4.31</v>
      </c>
      <c r="H246" s="698">
        <v>33948</v>
      </c>
      <c r="I246" s="695">
        <v>12.07</v>
      </c>
      <c r="J246" s="696">
        <v>357</v>
      </c>
      <c r="K246" s="697">
        <v>0.16</v>
      </c>
      <c r="L246" s="698">
        <v>28065</v>
      </c>
      <c r="M246" s="695">
        <v>9.98</v>
      </c>
      <c r="N246" s="696">
        <v>109</v>
      </c>
      <c r="O246" s="697">
        <v>0.05</v>
      </c>
      <c r="P246" s="698">
        <v>2667</v>
      </c>
      <c r="Q246" s="695">
        <v>0.95</v>
      </c>
    </row>
    <row r="247" spans="1:17" ht="18.75" customHeight="1">
      <c r="A247" s="707" t="s">
        <v>203</v>
      </c>
      <c r="B247" s="692">
        <v>169158</v>
      </c>
      <c r="C247" s="693">
        <v>97.28</v>
      </c>
      <c r="D247" s="694">
        <v>194303</v>
      </c>
      <c r="E247" s="695">
        <v>76.18</v>
      </c>
      <c r="F247" s="696">
        <v>4034</v>
      </c>
      <c r="G247" s="697">
        <v>2.32</v>
      </c>
      <c r="H247" s="698">
        <v>27523</v>
      </c>
      <c r="I247" s="695">
        <v>10.79</v>
      </c>
      <c r="J247" s="696">
        <v>678</v>
      </c>
      <c r="K247" s="697">
        <v>0.39</v>
      </c>
      <c r="L247" s="698">
        <v>19192</v>
      </c>
      <c r="M247" s="695">
        <v>7.52</v>
      </c>
      <c r="N247" s="696">
        <v>0</v>
      </c>
      <c r="O247" s="697">
        <v>0</v>
      </c>
      <c r="P247" s="698">
        <v>3409</v>
      </c>
      <c r="Q247" s="695">
        <v>1.34</v>
      </c>
    </row>
    <row r="248" spans="1:17" ht="18.75" customHeight="1">
      <c r="A248" s="707" t="s">
        <v>77</v>
      </c>
      <c r="B248" s="692">
        <v>144286</v>
      </c>
      <c r="C248" s="693">
        <v>95.42</v>
      </c>
      <c r="D248" s="694">
        <v>122111</v>
      </c>
      <c r="E248" s="695">
        <v>73.08</v>
      </c>
      <c r="F248" s="696">
        <v>6484</v>
      </c>
      <c r="G248" s="697">
        <v>4.29</v>
      </c>
      <c r="H248" s="698">
        <v>21362</v>
      </c>
      <c r="I248" s="695">
        <v>12.79</v>
      </c>
      <c r="J248" s="696">
        <v>168</v>
      </c>
      <c r="K248" s="697">
        <v>0.11</v>
      </c>
      <c r="L248" s="698">
        <v>12074</v>
      </c>
      <c r="M248" s="695">
        <v>7.23</v>
      </c>
      <c r="N248" s="696">
        <v>242</v>
      </c>
      <c r="O248" s="697">
        <v>0.16</v>
      </c>
      <c r="P248" s="698">
        <v>5291</v>
      </c>
      <c r="Q248" s="695">
        <v>3.17</v>
      </c>
    </row>
    <row r="249" spans="1:17" ht="18.75" customHeight="1" thickBot="1">
      <c r="A249" s="708" t="s">
        <v>78</v>
      </c>
      <c r="B249" s="709">
        <v>203713</v>
      </c>
      <c r="C249" s="710">
        <v>97.04</v>
      </c>
      <c r="D249" s="711">
        <v>226125</v>
      </c>
      <c r="E249" s="712">
        <v>75.08</v>
      </c>
      <c r="F249" s="713">
        <v>3533</v>
      </c>
      <c r="G249" s="714">
        <v>1.68</v>
      </c>
      <c r="H249" s="715">
        <v>33650</v>
      </c>
      <c r="I249" s="712">
        <v>11.17</v>
      </c>
      <c r="J249" s="713">
        <v>2400</v>
      </c>
      <c r="K249" s="714">
        <v>1.14</v>
      </c>
      <c r="L249" s="715">
        <v>35939</v>
      </c>
      <c r="M249" s="712">
        <v>11.93</v>
      </c>
      <c r="N249" s="713">
        <v>174</v>
      </c>
      <c r="O249" s="714">
        <v>0.08</v>
      </c>
      <c r="P249" s="715">
        <v>3666</v>
      </c>
      <c r="Q249" s="712">
        <v>1.22</v>
      </c>
    </row>
    <row r="250" spans="1:17" ht="18.75" customHeight="1">
      <c r="A250" s="716"/>
      <c r="B250" s="717"/>
      <c r="C250" s="718"/>
      <c r="D250" s="717"/>
      <c r="E250" s="718"/>
      <c r="F250" s="717"/>
      <c r="G250" s="718"/>
      <c r="H250" s="717"/>
      <c r="I250" s="718"/>
      <c r="J250" s="717"/>
      <c r="K250" s="718"/>
      <c r="L250" s="717"/>
      <c r="M250" s="718"/>
      <c r="N250" s="717"/>
      <c r="O250" s="718"/>
      <c r="P250" s="717"/>
      <c r="Q250" s="718"/>
    </row>
    <row r="251" spans="1:13" ht="18.75" customHeight="1">
      <c r="A251" s="719"/>
      <c r="B251" s="674"/>
      <c r="C251" s="675"/>
      <c r="D251" s="674"/>
      <c r="E251" s="675"/>
      <c r="F251" s="674"/>
      <c r="G251" s="675"/>
      <c r="H251" s="674"/>
      <c r="I251" s="675"/>
      <c r="J251" s="674"/>
      <c r="K251" s="675"/>
      <c r="L251" s="674"/>
      <c r="M251" s="675"/>
    </row>
    <row r="252" spans="1:13" ht="18.75" customHeight="1" thickBot="1">
      <c r="A252" s="675"/>
      <c r="B252" s="674"/>
      <c r="C252" s="675"/>
      <c r="D252" s="674"/>
      <c r="E252" s="675"/>
      <c r="F252" s="674"/>
      <c r="G252" s="675"/>
      <c r="H252" s="674"/>
      <c r="I252" s="675"/>
      <c r="J252" s="674"/>
      <c r="K252" s="675"/>
      <c r="L252" s="674"/>
      <c r="M252" s="675"/>
    </row>
    <row r="253" spans="1:17" ht="18.75" customHeight="1">
      <c r="A253" s="676"/>
      <c r="B253" s="1469" t="s">
        <v>524</v>
      </c>
      <c r="C253" s="1470"/>
      <c r="D253" s="1470"/>
      <c r="E253" s="1471"/>
      <c r="F253" s="1472" t="s">
        <v>525</v>
      </c>
      <c r="G253" s="1473"/>
      <c r="H253" s="1473"/>
      <c r="I253" s="1474"/>
      <c r="J253" s="1475" t="s">
        <v>526</v>
      </c>
      <c r="K253" s="1473"/>
      <c r="L253" s="1473"/>
      <c r="M253" s="1474"/>
      <c r="N253" s="1475" t="s">
        <v>527</v>
      </c>
      <c r="O253" s="1473"/>
      <c r="P253" s="1473"/>
      <c r="Q253" s="1474"/>
    </row>
    <row r="254" spans="1:17" ht="18.75" customHeight="1" thickBot="1">
      <c r="A254" s="677"/>
      <c r="B254" s="1476" t="s">
        <v>521</v>
      </c>
      <c r="C254" s="1465"/>
      <c r="D254" s="1464" t="s">
        <v>522</v>
      </c>
      <c r="E254" s="1466"/>
      <c r="F254" s="1477" t="s">
        <v>521</v>
      </c>
      <c r="G254" s="1478"/>
      <c r="H254" s="1478" t="s">
        <v>522</v>
      </c>
      <c r="I254" s="1479"/>
      <c r="J254" s="1465" t="s">
        <v>521</v>
      </c>
      <c r="K254" s="1478"/>
      <c r="L254" s="1478" t="s">
        <v>522</v>
      </c>
      <c r="M254" s="1479"/>
      <c r="N254" s="1465" t="s">
        <v>521</v>
      </c>
      <c r="O254" s="1478"/>
      <c r="P254" s="1478" t="s">
        <v>522</v>
      </c>
      <c r="Q254" s="1479"/>
    </row>
    <row r="255" spans="1:17" ht="18.75" customHeight="1" thickTop="1">
      <c r="A255" s="678"/>
      <c r="B255" s="679" t="s">
        <v>97</v>
      </c>
      <c r="C255" s="680" t="s">
        <v>523</v>
      </c>
      <c r="D255" s="681" t="s">
        <v>97</v>
      </c>
      <c r="E255" s="682" t="s">
        <v>523</v>
      </c>
      <c r="F255" s="683" t="s">
        <v>97</v>
      </c>
      <c r="G255" s="680" t="s">
        <v>523</v>
      </c>
      <c r="H255" s="681" t="s">
        <v>97</v>
      </c>
      <c r="I255" s="682" t="s">
        <v>523</v>
      </c>
      <c r="J255" s="683" t="s">
        <v>97</v>
      </c>
      <c r="K255" s="680" t="s">
        <v>523</v>
      </c>
      <c r="L255" s="681" t="s">
        <v>97</v>
      </c>
      <c r="M255" s="682" t="s">
        <v>523</v>
      </c>
      <c r="N255" s="683" t="s">
        <v>97</v>
      </c>
      <c r="O255" s="680" t="s">
        <v>523</v>
      </c>
      <c r="P255" s="681" t="s">
        <v>97</v>
      </c>
      <c r="Q255" s="682" t="s">
        <v>523</v>
      </c>
    </row>
    <row r="256" spans="1:17" ht="18.75" customHeight="1">
      <c r="A256" s="685"/>
      <c r="B256" s="686"/>
      <c r="C256" s="687"/>
      <c r="D256" s="688"/>
      <c r="E256" s="689"/>
      <c r="F256" s="690"/>
      <c r="G256" s="687"/>
      <c r="H256" s="688"/>
      <c r="I256" s="689"/>
      <c r="J256" s="690"/>
      <c r="K256" s="687"/>
      <c r="L256" s="688"/>
      <c r="M256" s="689"/>
      <c r="N256" s="674"/>
      <c r="O256" s="687"/>
      <c r="P256" s="688"/>
      <c r="Q256" s="689"/>
    </row>
    <row r="257" spans="1:17" ht="18.75" customHeight="1">
      <c r="A257" s="863" t="s">
        <v>62</v>
      </c>
      <c r="B257" s="692">
        <v>14</v>
      </c>
      <c r="C257" s="693">
        <v>0.01</v>
      </c>
      <c r="D257" s="694">
        <v>2885</v>
      </c>
      <c r="E257" s="695">
        <v>0.78</v>
      </c>
      <c r="F257" s="696">
        <v>0</v>
      </c>
      <c r="G257" s="697">
        <v>0</v>
      </c>
      <c r="H257" s="698">
        <v>1209</v>
      </c>
      <c r="I257" s="695">
        <v>0.33</v>
      </c>
      <c r="J257" s="696">
        <v>0</v>
      </c>
      <c r="K257" s="697">
        <v>0</v>
      </c>
      <c r="L257" s="698">
        <v>620</v>
      </c>
      <c r="M257" s="695">
        <v>0.17</v>
      </c>
      <c r="N257" s="696">
        <v>0</v>
      </c>
      <c r="O257" s="697">
        <v>0</v>
      </c>
      <c r="P257" s="698">
        <v>165</v>
      </c>
      <c r="Q257" s="695">
        <v>0.04</v>
      </c>
    </row>
    <row r="258" spans="1:17" ht="18.75" customHeight="1">
      <c r="A258" s="863" t="s">
        <v>63</v>
      </c>
      <c r="B258" s="692">
        <v>82</v>
      </c>
      <c r="C258" s="693">
        <v>0.03</v>
      </c>
      <c r="D258" s="694">
        <v>2697</v>
      </c>
      <c r="E258" s="695">
        <v>1</v>
      </c>
      <c r="F258" s="696">
        <v>0</v>
      </c>
      <c r="G258" s="697">
        <v>0</v>
      </c>
      <c r="H258" s="698">
        <v>2357</v>
      </c>
      <c r="I258" s="695">
        <v>0.87</v>
      </c>
      <c r="J258" s="696">
        <v>1</v>
      </c>
      <c r="K258" s="728">
        <v>0</v>
      </c>
      <c r="L258" s="698">
        <v>1077</v>
      </c>
      <c r="M258" s="695">
        <v>0.4</v>
      </c>
      <c r="N258" s="696">
        <v>0</v>
      </c>
      <c r="O258" s="697">
        <v>0</v>
      </c>
      <c r="P258" s="698">
        <v>95</v>
      </c>
      <c r="Q258" s="695">
        <v>0.04</v>
      </c>
    </row>
    <row r="259" spans="1:17" ht="18.75" customHeight="1">
      <c r="A259" s="863" t="s">
        <v>64</v>
      </c>
      <c r="B259" s="692">
        <v>390</v>
      </c>
      <c r="C259" s="693">
        <v>0.17</v>
      </c>
      <c r="D259" s="694">
        <v>5783</v>
      </c>
      <c r="E259" s="695">
        <v>1.82</v>
      </c>
      <c r="F259" s="696">
        <v>4</v>
      </c>
      <c r="G259" s="728">
        <v>0</v>
      </c>
      <c r="H259" s="698">
        <v>1717</v>
      </c>
      <c r="I259" s="695">
        <v>0.54</v>
      </c>
      <c r="J259" s="696">
        <v>0</v>
      </c>
      <c r="K259" s="697">
        <v>0</v>
      </c>
      <c r="L259" s="698">
        <v>580</v>
      </c>
      <c r="M259" s="695">
        <v>0.18</v>
      </c>
      <c r="N259" s="696">
        <v>0</v>
      </c>
      <c r="O259" s="697">
        <v>0</v>
      </c>
      <c r="P259" s="698">
        <v>293</v>
      </c>
      <c r="Q259" s="695">
        <v>0.09</v>
      </c>
    </row>
    <row r="260" spans="1:17" ht="18.75" customHeight="1">
      <c r="A260" s="863" t="s">
        <v>65</v>
      </c>
      <c r="B260" s="692">
        <v>338</v>
      </c>
      <c r="C260" s="693">
        <v>0.18</v>
      </c>
      <c r="D260" s="694">
        <v>8134</v>
      </c>
      <c r="E260" s="695">
        <v>2.64</v>
      </c>
      <c r="F260" s="746">
        <v>0</v>
      </c>
      <c r="G260" s="728">
        <v>0</v>
      </c>
      <c r="H260" s="698">
        <v>3796</v>
      </c>
      <c r="I260" s="695">
        <v>1.23</v>
      </c>
      <c r="J260" s="696">
        <v>0</v>
      </c>
      <c r="K260" s="697">
        <v>0</v>
      </c>
      <c r="L260" s="698">
        <v>874</v>
      </c>
      <c r="M260" s="695">
        <v>0.28</v>
      </c>
      <c r="N260" s="696">
        <v>0</v>
      </c>
      <c r="O260" s="697">
        <v>0</v>
      </c>
      <c r="P260" s="698">
        <v>32</v>
      </c>
      <c r="Q260" s="695">
        <v>0.01</v>
      </c>
    </row>
    <row r="261" spans="1:17" ht="18.75" customHeight="1">
      <c r="A261" s="864" t="s">
        <v>840</v>
      </c>
      <c r="B261" s="692">
        <v>17</v>
      </c>
      <c r="C261" s="693">
        <v>0.01</v>
      </c>
      <c r="D261" s="694">
        <v>3560</v>
      </c>
      <c r="E261" s="695">
        <v>1.3</v>
      </c>
      <c r="F261" s="746">
        <v>0</v>
      </c>
      <c r="G261" s="728">
        <v>0</v>
      </c>
      <c r="H261" s="698">
        <v>2258</v>
      </c>
      <c r="I261" s="695">
        <v>0.83</v>
      </c>
      <c r="J261" s="696">
        <v>2</v>
      </c>
      <c r="K261" s="728">
        <v>0</v>
      </c>
      <c r="L261" s="698">
        <v>215</v>
      </c>
      <c r="M261" s="695">
        <v>0.08</v>
      </c>
      <c r="N261" s="696">
        <v>0</v>
      </c>
      <c r="O261" s="697">
        <v>0</v>
      </c>
      <c r="P261" s="698">
        <v>7</v>
      </c>
      <c r="Q261" s="720">
        <v>0</v>
      </c>
    </row>
    <row r="262" spans="1:17" ht="18.75" customHeight="1">
      <c r="A262" s="865"/>
      <c r="B262" s="700"/>
      <c r="C262" s="701"/>
      <c r="D262" s="702"/>
      <c r="E262" s="703"/>
      <c r="F262" s="704"/>
      <c r="G262" s="705"/>
      <c r="H262" s="706"/>
      <c r="I262" s="703"/>
      <c r="J262" s="704"/>
      <c r="K262" s="705"/>
      <c r="L262" s="706"/>
      <c r="M262" s="703"/>
      <c r="N262" s="704"/>
      <c r="O262" s="705"/>
      <c r="P262" s="706"/>
      <c r="Q262" s="703"/>
    </row>
    <row r="263" spans="1:17" ht="18.75" customHeight="1">
      <c r="A263" s="863" t="s">
        <v>66</v>
      </c>
      <c r="B263" s="866">
        <v>0</v>
      </c>
      <c r="C263" s="867">
        <v>0</v>
      </c>
      <c r="D263" s="868">
        <v>36520</v>
      </c>
      <c r="E263" s="869">
        <v>6.89</v>
      </c>
      <c r="F263" s="870">
        <v>0</v>
      </c>
      <c r="G263" s="871">
        <v>0</v>
      </c>
      <c r="H263" s="872">
        <v>4952</v>
      </c>
      <c r="I263" s="869">
        <v>0.93</v>
      </c>
      <c r="J263" s="870">
        <v>0</v>
      </c>
      <c r="K263" s="871">
        <v>0</v>
      </c>
      <c r="L263" s="872">
        <v>36</v>
      </c>
      <c r="M263" s="869">
        <v>0.01</v>
      </c>
      <c r="N263" s="870">
        <v>0</v>
      </c>
      <c r="O263" s="871">
        <v>0</v>
      </c>
      <c r="P263" s="872">
        <v>331</v>
      </c>
      <c r="Q263" s="869">
        <v>0.06</v>
      </c>
    </row>
    <row r="264" spans="1:17" ht="18.75" customHeight="1">
      <c r="A264" s="863" t="s">
        <v>67</v>
      </c>
      <c r="B264" s="866">
        <v>20</v>
      </c>
      <c r="C264" s="867">
        <v>0.01</v>
      </c>
      <c r="D264" s="868">
        <v>51842</v>
      </c>
      <c r="E264" s="869">
        <v>14.73</v>
      </c>
      <c r="F264" s="870">
        <v>0</v>
      </c>
      <c r="G264" s="871">
        <v>0</v>
      </c>
      <c r="H264" s="872">
        <v>280</v>
      </c>
      <c r="I264" s="869">
        <v>0.08</v>
      </c>
      <c r="J264" s="870">
        <v>0</v>
      </c>
      <c r="K264" s="871">
        <v>0</v>
      </c>
      <c r="L264" s="872">
        <v>30</v>
      </c>
      <c r="M264" s="869">
        <v>0.01</v>
      </c>
      <c r="N264" s="870">
        <v>0</v>
      </c>
      <c r="O264" s="871">
        <v>0</v>
      </c>
      <c r="P264" s="872">
        <v>1</v>
      </c>
      <c r="Q264" s="873">
        <v>0</v>
      </c>
    </row>
    <row r="265" spans="1:17" ht="18.75" customHeight="1">
      <c r="A265" s="863" t="s">
        <v>68</v>
      </c>
      <c r="B265" s="866">
        <v>0</v>
      </c>
      <c r="C265" s="867">
        <v>0</v>
      </c>
      <c r="D265" s="868">
        <v>2631</v>
      </c>
      <c r="E265" s="869">
        <v>1.02</v>
      </c>
      <c r="F265" s="870">
        <v>0</v>
      </c>
      <c r="G265" s="871">
        <v>0</v>
      </c>
      <c r="H265" s="872">
        <v>2171</v>
      </c>
      <c r="I265" s="869">
        <v>0.84</v>
      </c>
      <c r="J265" s="870">
        <v>0</v>
      </c>
      <c r="K265" s="871">
        <v>0</v>
      </c>
      <c r="L265" s="872">
        <v>1</v>
      </c>
      <c r="M265" s="873">
        <v>0</v>
      </c>
      <c r="N265" s="870">
        <v>0</v>
      </c>
      <c r="O265" s="871">
        <v>0</v>
      </c>
      <c r="P265" s="874">
        <v>0</v>
      </c>
      <c r="Q265" s="873">
        <v>0</v>
      </c>
    </row>
    <row r="266" spans="1:17" ht="18.75" customHeight="1">
      <c r="A266" s="863" t="s">
        <v>69</v>
      </c>
      <c r="B266" s="866">
        <v>9</v>
      </c>
      <c r="C266" s="875">
        <v>0</v>
      </c>
      <c r="D266" s="868">
        <v>5816</v>
      </c>
      <c r="E266" s="869">
        <v>1.94</v>
      </c>
      <c r="F266" s="870">
        <v>0</v>
      </c>
      <c r="G266" s="871">
        <v>0</v>
      </c>
      <c r="H266" s="872">
        <v>891</v>
      </c>
      <c r="I266" s="869">
        <v>0.3</v>
      </c>
      <c r="J266" s="870">
        <v>0</v>
      </c>
      <c r="K266" s="871">
        <v>0</v>
      </c>
      <c r="L266" s="872">
        <v>454</v>
      </c>
      <c r="M266" s="869">
        <v>0.15</v>
      </c>
      <c r="N266" s="870">
        <v>0</v>
      </c>
      <c r="O266" s="871">
        <v>0</v>
      </c>
      <c r="P266" s="872">
        <v>22</v>
      </c>
      <c r="Q266" s="869">
        <v>0.01</v>
      </c>
    </row>
    <row r="267" spans="1:17" ht="18.75" customHeight="1">
      <c r="A267" s="863" t="s">
        <v>70</v>
      </c>
      <c r="B267" s="866">
        <v>175</v>
      </c>
      <c r="C267" s="867">
        <v>0.09</v>
      </c>
      <c r="D267" s="868">
        <v>3385</v>
      </c>
      <c r="E267" s="869">
        <v>1.04</v>
      </c>
      <c r="F267" s="870">
        <v>2</v>
      </c>
      <c r="G267" s="876">
        <v>0</v>
      </c>
      <c r="H267" s="872">
        <v>3476</v>
      </c>
      <c r="I267" s="869">
        <v>1.07</v>
      </c>
      <c r="J267" s="870">
        <v>0</v>
      </c>
      <c r="K267" s="871">
        <v>0</v>
      </c>
      <c r="L267" s="872">
        <v>765</v>
      </c>
      <c r="M267" s="869">
        <v>0.23</v>
      </c>
      <c r="N267" s="870">
        <v>0</v>
      </c>
      <c r="O267" s="871">
        <v>0</v>
      </c>
      <c r="P267" s="874">
        <v>0</v>
      </c>
      <c r="Q267" s="873">
        <v>0</v>
      </c>
    </row>
    <row r="268" spans="1:17" ht="18.75" customHeight="1">
      <c r="A268" s="863" t="s">
        <v>71</v>
      </c>
      <c r="B268" s="866">
        <v>0</v>
      </c>
      <c r="C268" s="867">
        <v>0</v>
      </c>
      <c r="D268" s="868">
        <v>1403</v>
      </c>
      <c r="E268" s="869">
        <v>0.69</v>
      </c>
      <c r="F268" s="870">
        <v>0</v>
      </c>
      <c r="G268" s="871">
        <v>0</v>
      </c>
      <c r="H268" s="872">
        <v>3670</v>
      </c>
      <c r="I268" s="869">
        <v>1.8</v>
      </c>
      <c r="J268" s="870">
        <v>0</v>
      </c>
      <c r="K268" s="871">
        <v>0</v>
      </c>
      <c r="L268" s="872">
        <v>0</v>
      </c>
      <c r="M268" s="869">
        <v>0</v>
      </c>
      <c r="N268" s="870">
        <v>0</v>
      </c>
      <c r="O268" s="871">
        <v>0</v>
      </c>
      <c r="P268" s="872">
        <v>186</v>
      </c>
      <c r="Q268" s="869">
        <v>0.09</v>
      </c>
    </row>
    <row r="269" spans="1:17" ht="18.75" customHeight="1">
      <c r="A269" s="863" t="s">
        <v>72</v>
      </c>
      <c r="B269" s="866">
        <v>3626</v>
      </c>
      <c r="C269" s="867">
        <v>1.75</v>
      </c>
      <c r="D269" s="868">
        <v>6748</v>
      </c>
      <c r="E269" s="869">
        <v>1.36</v>
      </c>
      <c r="F269" s="870">
        <v>0</v>
      </c>
      <c r="G269" s="871">
        <v>0</v>
      </c>
      <c r="H269" s="872">
        <v>6203</v>
      </c>
      <c r="I269" s="869">
        <v>1.25</v>
      </c>
      <c r="J269" s="870">
        <v>0</v>
      </c>
      <c r="K269" s="871">
        <v>0</v>
      </c>
      <c r="L269" s="872">
        <v>38</v>
      </c>
      <c r="M269" s="869">
        <v>0.01</v>
      </c>
      <c r="N269" s="870">
        <v>0</v>
      </c>
      <c r="O269" s="871">
        <v>0</v>
      </c>
      <c r="P269" s="872">
        <v>114</v>
      </c>
      <c r="Q269" s="869">
        <v>0.02</v>
      </c>
    </row>
    <row r="270" spans="1:17" ht="18.75" customHeight="1">
      <c r="A270" s="863" t="s">
        <v>73</v>
      </c>
      <c r="B270" s="866">
        <v>190</v>
      </c>
      <c r="C270" s="867">
        <v>0.09</v>
      </c>
      <c r="D270" s="868">
        <v>3789</v>
      </c>
      <c r="E270" s="869">
        <v>1.36</v>
      </c>
      <c r="F270" s="870">
        <v>0</v>
      </c>
      <c r="G270" s="871">
        <v>0</v>
      </c>
      <c r="H270" s="872">
        <v>752</v>
      </c>
      <c r="I270" s="869">
        <v>0.27</v>
      </c>
      <c r="J270" s="870">
        <v>0</v>
      </c>
      <c r="K270" s="871">
        <v>0</v>
      </c>
      <c r="L270" s="872">
        <v>937</v>
      </c>
      <c r="M270" s="869">
        <v>0.34</v>
      </c>
      <c r="N270" s="870">
        <v>0</v>
      </c>
      <c r="O270" s="871">
        <v>0</v>
      </c>
      <c r="P270" s="874">
        <v>0</v>
      </c>
      <c r="Q270" s="873">
        <v>0</v>
      </c>
    </row>
    <row r="271" spans="1:17" ht="18.75" customHeight="1">
      <c r="A271" s="863" t="s">
        <v>74</v>
      </c>
      <c r="B271" s="866">
        <v>15</v>
      </c>
      <c r="C271" s="867">
        <v>0.01</v>
      </c>
      <c r="D271" s="868">
        <v>401</v>
      </c>
      <c r="E271" s="869">
        <v>0.19</v>
      </c>
      <c r="F271" s="870">
        <v>0</v>
      </c>
      <c r="G271" s="871">
        <v>0</v>
      </c>
      <c r="H271" s="872">
        <v>3700</v>
      </c>
      <c r="I271" s="869">
        <v>1.75</v>
      </c>
      <c r="J271" s="870">
        <v>0</v>
      </c>
      <c r="K271" s="871">
        <v>0</v>
      </c>
      <c r="L271" s="872">
        <v>1245</v>
      </c>
      <c r="M271" s="869">
        <v>0.59</v>
      </c>
      <c r="N271" s="870">
        <v>0</v>
      </c>
      <c r="O271" s="871">
        <v>0</v>
      </c>
      <c r="P271" s="874">
        <v>0</v>
      </c>
      <c r="Q271" s="873">
        <v>0</v>
      </c>
    </row>
    <row r="272" spans="1:17" ht="18.75" customHeight="1">
      <c r="A272" s="863" t="s">
        <v>75</v>
      </c>
      <c r="B272" s="866">
        <v>0</v>
      </c>
      <c r="C272" s="867">
        <v>0</v>
      </c>
      <c r="D272" s="868">
        <v>2128</v>
      </c>
      <c r="E272" s="869">
        <v>0.74</v>
      </c>
      <c r="F272" s="870">
        <v>0</v>
      </c>
      <c r="G272" s="871">
        <v>0</v>
      </c>
      <c r="H272" s="872">
        <v>1499</v>
      </c>
      <c r="I272" s="869">
        <v>0.52</v>
      </c>
      <c r="J272" s="870">
        <v>0</v>
      </c>
      <c r="K272" s="871">
        <v>0</v>
      </c>
      <c r="L272" s="872">
        <v>193</v>
      </c>
      <c r="M272" s="869">
        <v>0.07</v>
      </c>
      <c r="N272" s="870">
        <v>0</v>
      </c>
      <c r="O272" s="871">
        <v>0</v>
      </c>
      <c r="P272" s="872">
        <v>4</v>
      </c>
      <c r="Q272" s="873">
        <v>0</v>
      </c>
    </row>
    <row r="273" spans="1:17" ht="18.75" customHeight="1">
      <c r="A273" s="863" t="s">
        <v>76</v>
      </c>
      <c r="B273" s="877">
        <v>0</v>
      </c>
      <c r="C273" s="875">
        <v>0</v>
      </c>
      <c r="D273" s="868">
        <v>2985</v>
      </c>
      <c r="E273" s="869">
        <v>0.97</v>
      </c>
      <c r="F273" s="870">
        <v>0</v>
      </c>
      <c r="G273" s="871">
        <v>0</v>
      </c>
      <c r="H273" s="872">
        <v>3192</v>
      </c>
      <c r="I273" s="869">
        <v>1.04</v>
      </c>
      <c r="J273" s="870">
        <v>0</v>
      </c>
      <c r="K273" s="871">
        <v>0</v>
      </c>
      <c r="L273" s="872">
        <v>5072</v>
      </c>
      <c r="M273" s="869">
        <v>1.64</v>
      </c>
      <c r="N273" s="870">
        <v>0</v>
      </c>
      <c r="O273" s="871">
        <v>0</v>
      </c>
      <c r="P273" s="872">
        <v>0</v>
      </c>
      <c r="Q273" s="869">
        <v>0</v>
      </c>
    </row>
    <row r="274" spans="1:17" ht="18.75" customHeight="1">
      <c r="A274" s="863" t="s">
        <v>77</v>
      </c>
      <c r="B274" s="866">
        <v>76</v>
      </c>
      <c r="C274" s="867">
        <v>0.04</v>
      </c>
      <c r="D274" s="868">
        <v>11131</v>
      </c>
      <c r="E274" s="869">
        <v>3.49</v>
      </c>
      <c r="F274" s="870">
        <v>0</v>
      </c>
      <c r="G274" s="871">
        <v>0</v>
      </c>
      <c r="H274" s="872">
        <v>14306</v>
      </c>
      <c r="I274" s="869">
        <v>4.48</v>
      </c>
      <c r="J274" s="870">
        <v>0</v>
      </c>
      <c r="K274" s="871">
        <v>0</v>
      </c>
      <c r="L274" s="872">
        <v>1951</v>
      </c>
      <c r="M274" s="869">
        <v>0.61</v>
      </c>
      <c r="N274" s="870">
        <v>0</v>
      </c>
      <c r="O274" s="871">
        <v>0</v>
      </c>
      <c r="P274" s="872">
        <v>0</v>
      </c>
      <c r="Q274" s="869">
        <v>0</v>
      </c>
    </row>
    <row r="275" spans="1:17" ht="18.75" customHeight="1">
      <c r="A275" s="863" t="s">
        <v>78</v>
      </c>
      <c r="B275" s="866">
        <v>36</v>
      </c>
      <c r="C275" s="867">
        <v>0.02</v>
      </c>
      <c r="D275" s="868">
        <v>6627</v>
      </c>
      <c r="E275" s="869">
        <v>1.84</v>
      </c>
      <c r="F275" s="870">
        <v>0</v>
      </c>
      <c r="G275" s="871">
        <v>0</v>
      </c>
      <c r="H275" s="872">
        <v>6132</v>
      </c>
      <c r="I275" s="869">
        <v>1.7</v>
      </c>
      <c r="J275" s="870">
        <v>0</v>
      </c>
      <c r="K275" s="871">
        <v>0</v>
      </c>
      <c r="L275" s="872">
        <v>281</v>
      </c>
      <c r="M275" s="869">
        <v>0.08</v>
      </c>
      <c r="N275" s="870">
        <v>0</v>
      </c>
      <c r="O275" s="871">
        <v>0</v>
      </c>
      <c r="P275" s="872">
        <v>37</v>
      </c>
      <c r="Q275" s="869">
        <v>0.01</v>
      </c>
    </row>
    <row r="276" spans="1:17" ht="18.75" customHeight="1">
      <c r="A276" s="863" t="s">
        <v>67</v>
      </c>
      <c r="B276" s="866">
        <v>0</v>
      </c>
      <c r="C276" s="867">
        <v>0</v>
      </c>
      <c r="D276" s="868">
        <v>4773</v>
      </c>
      <c r="E276" s="869">
        <v>1.57</v>
      </c>
      <c r="F276" s="870">
        <v>0</v>
      </c>
      <c r="G276" s="871">
        <v>0</v>
      </c>
      <c r="H276" s="872">
        <v>1877</v>
      </c>
      <c r="I276" s="869">
        <v>0.62</v>
      </c>
      <c r="J276" s="870">
        <v>0</v>
      </c>
      <c r="K276" s="871">
        <v>0</v>
      </c>
      <c r="L276" s="872">
        <v>734</v>
      </c>
      <c r="M276" s="869">
        <v>0.24</v>
      </c>
      <c r="N276" s="870">
        <v>0</v>
      </c>
      <c r="O276" s="871">
        <v>0</v>
      </c>
      <c r="P276" s="874">
        <v>0</v>
      </c>
      <c r="Q276" s="873">
        <v>0</v>
      </c>
    </row>
    <row r="277" spans="1:17" ht="18.75" customHeight="1">
      <c r="A277" s="863" t="s">
        <v>68</v>
      </c>
      <c r="B277" s="866">
        <v>15</v>
      </c>
      <c r="C277" s="867">
        <v>0.01</v>
      </c>
      <c r="D277" s="868">
        <v>5578</v>
      </c>
      <c r="E277" s="869">
        <v>2.07</v>
      </c>
      <c r="F277" s="870">
        <v>0</v>
      </c>
      <c r="G277" s="871">
        <v>0</v>
      </c>
      <c r="H277" s="872">
        <v>629</v>
      </c>
      <c r="I277" s="869">
        <v>0.23</v>
      </c>
      <c r="J277" s="870">
        <v>0</v>
      </c>
      <c r="K277" s="871">
        <v>0</v>
      </c>
      <c r="L277" s="872">
        <v>0</v>
      </c>
      <c r="M277" s="869">
        <v>0</v>
      </c>
      <c r="N277" s="870">
        <v>0</v>
      </c>
      <c r="O277" s="871">
        <v>0</v>
      </c>
      <c r="P277" s="874">
        <v>0</v>
      </c>
      <c r="Q277" s="873">
        <v>0</v>
      </c>
    </row>
    <row r="278" spans="1:17" ht="18.75" customHeight="1">
      <c r="A278" s="863" t="s">
        <v>69</v>
      </c>
      <c r="B278" s="866">
        <v>0</v>
      </c>
      <c r="C278" s="867">
        <v>0</v>
      </c>
      <c r="D278" s="868">
        <v>1039</v>
      </c>
      <c r="E278" s="869">
        <v>0.37</v>
      </c>
      <c r="F278" s="870">
        <v>0</v>
      </c>
      <c r="G278" s="871">
        <v>0</v>
      </c>
      <c r="H278" s="872">
        <v>95</v>
      </c>
      <c r="I278" s="869">
        <v>0.03</v>
      </c>
      <c r="J278" s="870">
        <v>0</v>
      </c>
      <c r="K278" s="871">
        <v>0</v>
      </c>
      <c r="L278" s="872">
        <v>363</v>
      </c>
      <c r="M278" s="869">
        <v>0.13</v>
      </c>
      <c r="N278" s="870">
        <v>0</v>
      </c>
      <c r="O278" s="871">
        <v>0</v>
      </c>
      <c r="P278" s="874">
        <v>0</v>
      </c>
      <c r="Q278" s="873">
        <v>0</v>
      </c>
    </row>
    <row r="279" spans="1:17" ht="18.75" customHeight="1">
      <c r="A279" s="863" t="s">
        <v>70</v>
      </c>
      <c r="B279" s="866">
        <v>0</v>
      </c>
      <c r="C279" s="867">
        <v>0</v>
      </c>
      <c r="D279" s="868">
        <v>1040</v>
      </c>
      <c r="E279" s="869">
        <v>0.36</v>
      </c>
      <c r="F279" s="870">
        <v>0</v>
      </c>
      <c r="G279" s="871">
        <v>0</v>
      </c>
      <c r="H279" s="872">
        <v>2204</v>
      </c>
      <c r="I279" s="869">
        <v>0.77</v>
      </c>
      <c r="J279" s="870">
        <v>0</v>
      </c>
      <c r="K279" s="871">
        <v>0</v>
      </c>
      <c r="L279" s="872">
        <v>7</v>
      </c>
      <c r="M279" s="873">
        <v>0</v>
      </c>
      <c r="N279" s="870">
        <v>0</v>
      </c>
      <c r="O279" s="871">
        <v>0</v>
      </c>
      <c r="P279" s="874">
        <v>0</v>
      </c>
      <c r="Q279" s="873">
        <v>0</v>
      </c>
    </row>
    <row r="280" spans="1:17" ht="18.75" customHeight="1">
      <c r="A280" s="863" t="s">
        <v>71</v>
      </c>
      <c r="B280" s="866">
        <v>0</v>
      </c>
      <c r="C280" s="867">
        <v>0</v>
      </c>
      <c r="D280" s="868">
        <v>5478</v>
      </c>
      <c r="E280" s="869">
        <v>2.05</v>
      </c>
      <c r="F280" s="870">
        <v>0</v>
      </c>
      <c r="G280" s="871">
        <v>0</v>
      </c>
      <c r="H280" s="872">
        <v>6594</v>
      </c>
      <c r="I280" s="869">
        <v>2.46</v>
      </c>
      <c r="J280" s="870">
        <v>0</v>
      </c>
      <c r="K280" s="871">
        <v>0</v>
      </c>
      <c r="L280" s="872">
        <v>78</v>
      </c>
      <c r="M280" s="869">
        <v>0.03</v>
      </c>
      <c r="N280" s="870">
        <v>0</v>
      </c>
      <c r="O280" s="871">
        <v>0</v>
      </c>
      <c r="P280" s="874">
        <v>0</v>
      </c>
      <c r="Q280" s="873">
        <v>0</v>
      </c>
    </row>
    <row r="281" spans="1:17" ht="18.75" customHeight="1">
      <c r="A281" s="863" t="s">
        <v>72</v>
      </c>
      <c r="B281" s="866">
        <v>0</v>
      </c>
      <c r="C281" s="867">
        <v>0</v>
      </c>
      <c r="D281" s="868">
        <v>2365</v>
      </c>
      <c r="E281" s="869">
        <v>0.7</v>
      </c>
      <c r="F281" s="870">
        <v>0</v>
      </c>
      <c r="G281" s="871">
        <v>0</v>
      </c>
      <c r="H281" s="872">
        <v>860</v>
      </c>
      <c r="I281" s="869">
        <v>0.25</v>
      </c>
      <c r="J281" s="870">
        <v>25</v>
      </c>
      <c r="K281" s="871">
        <v>0.01</v>
      </c>
      <c r="L281" s="872">
        <v>115</v>
      </c>
      <c r="M281" s="869">
        <v>0.03</v>
      </c>
      <c r="N281" s="870">
        <v>0</v>
      </c>
      <c r="O281" s="871">
        <v>0</v>
      </c>
      <c r="P281" s="872">
        <v>26</v>
      </c>
      <c r="Q281" s="869">
        <v>0.01</v>
      </c>
    </row>
    <row r="282" spans="1:17" ht="18.75" customHeight="1">
      <c r="A282" s="863" t="s">
        <v>73</v>
      </c>
      <c r="B282" s="866">
        <v>0</v>
      </c>
      <c r="C282" s="867">
        <v>0</v>
      </c>
      <c r="D282" s="868">
        <v>234</v>
      </c>
      <c r="E282" s="869">
        <v>0.09</v>
      </c>
      <c r="F282" s="870">
        <v>0</v>
      </c>
      <c r="G282" s="871">
        <v>0</v>
      </c>
      <c r="H282" s="872">
        <v>157</v>
      </c>
      <c r="I282" s="869">
        <v>0.06</v>
      </c>
      <c r="J282" s="870">
        <v>0</v>
      </c>
      <c r="K282" s="871">
        <v>0</v>
      </c>
      <c r="L282" s="872">
        <v>80</v>
      </c>
      <c r="M282" s="869">
        <v>0.03</v>
      </c>
      <c r="N282" s="870">
        <v>0</v>
      </c>
      <c r="O282" s="871">
        <v>0</v>
      </c>
      <c r="P282" s="872">
        <v>9</v>
      </c>
      <c r="Q282" s="873">
        <v>0</v>
      </c>
    </row>
    <row r="283" spans="1:17" ht="18.75" customHeight="1">
      <c r="A283" s="863" t="s">
        <v>74</v>
      </c>
      <c r="B283" s="866">
        <v>0</v>
      </c>
      <c r="C283" s="867">
        <v>0</v>
      </c>
      <c r="D283" s="868">
        <v>6528</v>
      </c>
      <c r="E283" s="869">
        <v>2.62</v>
      </c>
      <c r="F283" s="870">
        <v>0</v>
      </c>
      <c r="G283" s="871">
        <v>0</v>
      </c>
      <c r="H283" s="872">
        <v>12927</v>
      </c>
      <c r="I283" s="869">
        <v>5.19</v>
      </c>
      <c r="J283" s="870">
        <v>0</v>
      </c>
      <c r="K283" s="871">
        <v>0</v>
      </c>
      <c r="L283" s="872">
        <v>15</v>
      </c>
      <c r="M283" s="869">
        <v>0.01</v>
      </c>
      <c r="N283" s="870">
        <v>0</v>
      </c>
      <c r="O283" s="871">
        <v>0</v>
      </c>
      <c r="P283" s="872">
        <v>50</v>
      </c>
      <c r="Q283" s="869">
        <v>0.02</v>
      </c>
    </row>
    <row r="284" spans="1:17" ht="18.75" customHeight="1">
      <c r="A284" s="863" t="s">
        <v>75</v>
      </c>
      <c r="B284" s="866">
        <v>64</v>
      </c>
      <c r="C284" s="867">
        <v>0.03</v>
      </c>
      <c r="D284" s="868">
        <v>564</v>
      </c>
      <c r="E284" s="869">
        <v>0.2</v>
      </c>
      <c r="F284" s="870">
        <v>0</v>
      </c>
      <c r="G284" s="871">
        <v>0</v>
      </c>
      <c r="H284" s="872">
        <v>13</v>
      </c>
      <c r="I284" s="873">
        <v>0</v>
      </c>
      <c r="J284" s="870">
        <v>0</v>
      </c>
      <c r="K284" s="871">
        <v>0</v>
      </c>
      <c r="L284" s="872">
        <v>0</v>
      </c>
      <c r="M284" s="869">
        <v>0</v>
      </c>
      <c r="N284" s="870">
        <v>0</v>
      </c>
      <c r="O284" s="871">
        <v>0</v>
      </c>
      <c r="P284" s="874">
        <v>0</v>
      </c>
      <c r="Q284" s="873">
        <v>0</v>
      </c>
    </row>
    <row r="285" spans="1:17" ht="18.75" customHeight="1">
      <c r="A285" s="863" t="s">
        <v>203</v>
      </c>
      <c r="B285" s="866">
        <v>21</v>
      </c>
      <c r="C285" s="867">
        <v>0.01</v>
      </c>
      <c r="D285" s="868">
        <v>9137</v>
      </c>
      <c r="E285" s="869">
        <v>3.58</v>
      </c>
      <c r="F285" s="870">
        <v>0</v>
      </c>
      <c r="G285" s="871">
        <v>0</v>
      </c>
      <c r="H285" s="872">
        <v>1506</v>
      </c>
      <c r="I285" s="869">
        <v>0.59</v>
      </c>
      <c r="J285" s="870">
        <v>0</v>
      </c>
      <c r="K285" s="871">
        <v>0</v>
      </c>
      <c r="L285" s="872">
        <v>0</v>
      </c>
      <c r="M285" s="869">
        <v>0</v>
      </c>
      <c r="N285" s="870">
        <v>0</v>
      </c>
      <c r="O285" s="871">
        <v>0</v>
      </c>
      <c r="P285" s="872">
        <v>0</v>
      </c>
      <c r="Q285" s="869">
        <v>0</v>
      </c>
    </row>
    <row r="286" spans="1:17" ht="18.75" customHeight="1">
      <c r="A286" s="863" t="s">
        <v>77</v>
      </c>
      <c r="B286" s="866">
        <v>15</v>
      </c>
      <c r="C286" s="867">
        <v>0.01</v>
      </c>
      <c r="D286" s="868">
        <v>6212</v>
      </c>
      <c r="E286" s="869">
        <v>3.72</v>
      </c>
      <c r="F286" s="870">
        <v>10</v>
      </c>
      <c r="G286" s="871">
        <v>0.01</v>
      </c>
      <c r="H286" s="872">
        <v>27</v>
      </c>
      <c r="I286" s="869">
        <v>0.02</v>
      </c>
      <c r="J286" s="870">
        <v>0</v>
      </c>
      <c r="K286" s="871">
        <v>0</v>
      </c>
      <c r="L286" s="872">
        <v>5</v>
      </c>
      <c r="M286" s="873">
        <v>0</v>
      </c>
      <c r="N286" s="870">
        <v>0</v>
      </c>
      <c r="O286" s="871">
        <v>0</v>
      </c>
      <c r="P286" s="874">
        <v>0</v>
      </c>
      <c r="Q286" s="873">
        <v>0</v>
      </c>
    </row>
    <row r="287" spans="1:17" ht="18.75" customHeight="1" thickBot="1">
      <c r="A287" s="878" t="s">
        <v>78</v>
      </c>
      <c r="B287" s="879">
        <v>100</v>
      </c>
      <c r="C287" s="880">
        <v>0.05</v>
      </c>
      <c r="D287" s="881">
        <v>566</v>
      </c>
      <c r="E287" s="882">
        <v>0.19</v>
      </c>
      <c r="F287" s="883">
        <v>0</v>
      </c>
      <c r="G287" s="884">
        <v>0</v>
      </c>
      <c r="H287" s="885">
        <v>64</v>
      </c>
      <c r="I287" s="882">
        <v>0.02</v>
      </c>
      <c r="J287" s="883">
        <v>0</v>
      </c>
      <c r="K287" s="884">
        <v>0</v>
      </c>
      <c r="L287" s="885">
        <v>1185</v>
      </c>
      <c r="M287" s="882">
        <v>0.39</v>
      </c>
      <c r="N287" s="883">
        <v>0</v>
      </c>
      <c r="O287" s="884">
        <v>0</v>
      </c>
      <c r="P287" s="885">
        <v>2</v>
      </c>
      <c r="Q287" s="886">
        <v>0</v>
      </c>
    </row>
    <row r="288" spans="1:17" ht="18.75" customHeight="1">
      <c r="A288" s="721" t="s">
        <v>591</v>
      </c>
      <c r="B288" s="722"/>
      <c r="C288" s="723"/>
      <c r="D288" s="674"/>
      <c r="E288" s="723"/>
      <c r="F288" s="674"/>
      <c r="G288" s="723"/>
      <c r="H288" s="674"/>
      <c r="I288" s="723"/>
      <c r="J288" s="674"/>
      <c r="K288" s="723"/>
      <c r="L288" s="674"/>
      <c r="M288" s="723"/>
      <c r="N288" s="674"/>
      <c r="O288" s="723"/>
      <c r="P288" s="674"/>
      <c r="Q288" s="723"/>
    </row>
    <row r="289" spans="1:17" ht="18.75" customHeight="1">
      <c r="A289" s="721" t="s">
        <v>529</v>
      </c>
      <c r="B289" s="722"/>
      <c r="C289" s="723"/>
      <c r="D289" s="674"/>
      <c r="E289" s="723"/>
      <c r="F289" s="674"/>
      <c r="G289" s="723"/>
      <c r="H289" s="674"/>
      <c r="I289" s="723"/>
      <c r="J289" s="674"/>
      <c r="K289" s="723"/>
      <c r="L289" s="674"/>
      <c r="M289" s="723"/>
      <c r="N289" s="674"/>
      <c r="O289" s="723"/>
      <c r="P289" s="674"/>
      <c r="Q289" s="723"/>
    </row>
    <row r="290" spans="1:17" ht="18.75" customHeight="1">
      <c r="A290" s="721" t="s">
        <v>183</v>
      </c>
      <c r="B290" s="722"/>
      <c r="C290" s="723"/>
      <c r="D290" s="674"/>
      <c r="E290" s="723"/>
      <c r="F290" s="674"/>
      <c r="G290" s="723"/>
      <c r="H290" s="674"/>
      <c r="I290" s="723"/>
      <c r="J290" s="674"/>
      <c r="K290" s="723"/>
      <c r="L290" s="674"/>
      <c r="M290" s="723"/>
      <c r="N290" s="674"/>
      <c r="O290" s="723"/>
      <c r="P290" s="674"/>
      <c r="Q290" s="723"/>
    </row>
    <row r="291" spans="1:17" ht="18.75" customHeight="1">
      <c r="A291" s="721" t="s">
        <v>183</v>
      </c>
      <c r="B291" s="722"/>
      <c r="C291" s="723"/>
      <c r="D291" s="674"/>
      <c r="E291" s="723"/>
      <c r="F291" s="674"/>
      <c r="G291" s="723"/>
      <c r="H291" s="674"/>
      <c r="I291" s="723"/>
      <c r="J291" s="674"/>
      <c r="K291" s="723"/>
      <c r="L291" s="674"/>
      <c r="M291" s="723"/>
      <c r="N291" s="674"/>
      <c r="O291" s="723"/>
      <c r="P291" s="674"/>
      <c r="Q291" s="723"/>
    </row>
    <row r="292" spans="1:17" ht="28.5" customHeight="1">
      <c r="A292" s="1467" t="s">
        <v>601</v>
      </c>
      <c r="B292" s="1467"/>
      <c r="C292" s="1467"/>
      <c r="D292" s="1467"/>
      <c r="E292" s="1467"/>
      <c r="F292" s="1467"/>
      <c r="G292" s="1467"/>
      <c r="H292" s="1467"/>
      <c r="I292" s="1467"/>
      <c r="J292" s="1467"/>
      <c r="K292" s="1467"/>
      <c r="L292" s="1467"/>
      <c r="M292" s="1467"/>
      <c r="N292" s="1467"/>
      <c r="O292" s="1467"/>
      <c r="P292" s="1467"/>
      <c r="Q292" s="1467"/>
    </row>
    <row r="293" spans="1:17" ht="28.5" customHeight="1">
      <c r="A293" s="1468" t="s">
        <v>535</v>
      </c>
      <c r="B293" s="1468"/>
      <c r="C293" s="1468"/>
      <c r="D293" s="1468"/>
      <c r="E293" s="1468"/>
      <c r="F293" s="1468"/>
      <c r="G293" s="1468"/>
      <c r="H293" s="1468"/>
      <c r="I293" s="1468"/>
      <c r="J293" s="1468"/>
      <c r="K293" s="1468"/>
      <c r="L293" s="1468"/>
      <c r="M293" s="1468"/>
      <c r="N293" s="1468"/>
      <c r="O293" s="1468"/>
      <c r="P293" s="1468"/>
      <c r="Q293" s="1468"/>
    </row>
    <row r="294" spans="1:13" ht="18.75" customHeight="1">
      <c r="A294" s="142"/>
      <c r="B294" s="142"/>
      <c r="C294" s="142"/>
      <c r="D294" s="142"/>
      <c r="E294" s="142"/>
      <c r="F294" s="142"/>
      <c r="G294" s="142"/>
      <c r="H294" s="142"/>
      <c r="I294" s="142"/>
      <c r="J294" s="142"/>
      <c r="K294" s="142"/>
      <c r="L294" s="142"/>
      <c r="M294" s="142"/>
    </row>
    <row r="295" spans="1:13" ht="18.75" customHeight="1">
      <c r="A295" s="142"/>
      <c r="B295" s="142"/>
      <c r="C295" s="142"/>
      <c r="D295" s="142"/>
      <c r="E295" s="142"/>
      <c r="F295" s="142"/>
      <c r="G295" s="142"/>
      <c r="H295" s="142"/>
      <c r="I295" s="142"/>
      <c r="J295" s="142"/>
      <c r="K295" s="142"/>
      <c r="L295" s="142"/>
      <c r="M295" s="142"/>
    </row>
    <row r="296" spans="1:13" ht="18.75" customHeight="1" thickBot="1">
      <c r="A296" s="673" t="s">
        <v>44</v>
      </c>
      <c r="B296" s="675"/>
      <c r="C296" s="675"/>
      <c r="D296" s="675"/>
      <c r="E296" s="675"/>
      <c r="F296" s="675"/>
      <c r="G296" s="675"/>
      <c r="H296" s="675"/>
      <c r="I296" s="675"/>
      <c r="J296" s="675"/>
      <c r="K296" s="675"/>
      <c r="L296" s="675"/>
      <c r="M296" s="675"/>
    </row>
    <row r="297" spans="1:17" ht="18.75" customHeight="1">
      <c r="A297" s="676"/>
      <c r="B297" s="1469" t="s">
        <v>517</v>
      </c>
      <c r="C297" s="1470"/>
      <c r="D297" s="1470"/>
      <c r="E297" s="1471"/>
      <c r="F297" s="1472" t="s">
        <v>518</v>
      </c>
      <c r="G297" s="1473"/>
      <c r="H297" s="1473"/>
      <c r="I297" s="1474"/>
      <c r="J297" s="1472" t="s">
        <v>519</v>
      </c>
      <c r="K297" s="1473"/>
      <c r="L297" s="1473"/>
      <c r="M297" s="1474"/>
      <c r="N297" s="1470" t="s">
        <v>520</v>
      </c>
      <c r="O297" s="1470"/>
      <c r="P297" s="1470"/>
      <c r="Q297" s="1471"/>
    </row>
    <row r="298" spans="1:17" ht="18.75" customHeight="1" thickBot="1">
      <c r="A298" s="677"/>
      <c r="B298" s="1476" t="s">
        <v>521</v>
      </c>
      <c r="C298" s="1465"/>
      <c r="D298" s="1464" t="s">
        <v>522</v>
      </c>
      <c r="E298" s="1466"/>
      <c r="F298" s="1477" t="s">
        <v>521</v>
      </c>
      <c r="G298" s="1478"/>
      <c r="H298" s="1478" t="s">
        <v>522</v>
      </c>
      <c r="I298" s="1479"/>
      <c r="J298" s="1477" t="s">
        <v>521</v>
      </c>
      <c r="K298" s="1478"/>
      <c r="L298" s="1478" t="s">
        <v>522</v>
      </c>
      <c r="M298" s="1479"/>
      <c r="N298" s="1464" t="s">
        <v>521</v>
      </c>
      <c r="O298" s="1465"/>
      <c r="P298" s="1464" t="s">
        <v>522</v>
      </c>
      <c r="Q298" s="1466"/>
    </row>
    <row r="299" spans="1:17" ht="18.75" customHeight="1" thickTop="1">
      <c r="A299" s="678"/>
      <c r="B299" s="679" t="s">
        <v>60</v>
      </c>
      <c r="C299" s="680" t="s">
        <v>523</v>
      </c>
      <c r="D299" s="681" t="s">
        <v>60</v>
      </c>
      <c r="E299" s="682" t="s">
        <v>523</v>
      </c>
      <c r="F299" s="681" t="s">
        <v>60</v>
      </c>
      <c r="G299" s="680" t="s">
        <v>523</v>
      </c>
      <c r="H299" s="681" t="s">
        <v>60</v>
      </c>
      <c r="I299" s="682" t="s">
        <v>523</v>
      </c>
      <c r="J299" s="681" t="s">
        <v>60</v>
      </c>
      <c r="K299" s="680" t="s">
        <v>523</v>
      </c>
      <c r="L299" s="681" t="s">
        <v>60</v>
      </c>
      <c r="M299" s="682" t="s">
        <v>523</v>
      </c>
      <c r="N299" s="681" t="s">
        <v>60</v>
      </c>
      <c r="O299" s="680" t="s">
        <v>523</v>
      </c>
      <c r="P299" s="681" t="s">
        <v>60</v>
      </c>
      <c r="Q299" s="682" t="s">
        <v>523</v>
      </c>
    </row>
    <row r="300" spans="1:17" ht="18.75" customHeight="1">
      <c r="A300" s="685"/>
      <c r="B300" s="686"/>
      <c r="C300" s="687"/>
      <c r="D300" s="688"/>
      <c r="E300" s="689"/>
      <c r="F300" s="690"/>
      <c r="G300" s="687"/>
      <c r="H300" s="688"/>
      <c r="I300" s="689"/>
      <c r="J300" s="690"/>
      <c r="K300" s="687"/>
      <c r="L300" s="688"/>
      <c r="M300" s="689"/>
      <c r="N300" s="674"/>
      <c r="O300" s="687"/>
      <c r="P300" s="688"/>
      <c r="Q300" s="689"/>
    </row>
    <row r="301" spans="1:17" ht="18.75" customHeight="1">
      <c r="A301" s="691" t="s">
        <v>62</v>
      </c>
      <c r="B301" s="692">
        <v>31</v>
      </c>
      <c r="C301" s="693">
        <v>100</v>
      </c>
      <c r="D301" s="694">
        <v>38</v>
      </c>
      <c r="E301" s="695">
        <v>49.35</v>
      </c>
      <c r="F301" s="745">
        <v>0</v>
      </c>
      <c r="G301" s="728">
        <v>0</v>
      </c>
      <c r="H301" s="698">
        <v>29</v>
      </c>
      <c r="I301" s="695">
        <v>37.66</v>
      </c>
      <c r="J301" s="745">
        <v>0</v>
      </c>
      <c r="K301" s="728">
        <v>0</v>
      </c>
      <c r="L301" s="698">
        <v>6</v>
      </c>
      <c r="M301" s="695">
        <v>7.79</v>
      </c>
      <c r="N301" s="746">
        <v>0</v>
      </c>
      <c r="O301" s="728">
        <v>0</v>
      </c>
      <c r="P301" s="698">
        <v>2</v>
      </c>
      <c r="Q301" s="695">
        <v>2.6</v>
      </c>
    </row>
    <row r="302" spans="1:17" ht="18.75" customHeight="1">
      <c r="A302" s="691" t="s">
        <v>63</v>
      </c>
      <c r="B302" s="692">
        <v>30</v>
      </c>
      <c r="C302" s="693">
        <v>100</v>
      </c>
      <c r="D302" s="694">
        <v>26</v>
      </c>
      <c r="E302" s="695">
        <v>47.27</v>
      </c>
      <c r="F302" s="745">
        <v>0</v>
      </c>
      <c r="G302" s="728">
        <v>0</v>
      </c>
      <c r="H302" s="698">
        <v>18</v>
      </c>
      <c r="I302" s="695">
        <v>32.73</v>
      </c>
      <c r="J302" s="745">
        <v>0</v>
      </c>
      <c r="K302" s="728">
        <v>0</v>
      </c>
      <c r="L302" s="698">
        <v>8</v>
      </c>
      <c r="M302" s="695">
        <v>14.55</v>
      </c>
      <c r="N302" s="746">
        <v>0</v>
      </c>
      <c r="O302" s="728">
        <v>0</v>
      </c>
      <c r="P302" s="698">
        <v>1</v>
      </c>
      <c r="Q302" s="695">
        <v>1.82</v>
      </c>
    </row>
    <row r="303" spans="1:17" ht="18.75" customHeight="1">
      <c r="A303" s="691" t="s">
        <v>64</v>
      </c>
      <c r="B303" s="692">
        <v>29</v>
      </c>
      <c r="C303" s="693">
        <v>100</v>
      </c>
      <c r="D303" s="694">
        <v>26</v>
      </c>
      <c r="E303" s="695">
        <v>47.27</v>
      </c>
      <c r="F303" s="745">
        <v>0</v>
      </c>
      <c r="G303" s="728">
        <v>0</v>
      </c>
      <c r="H303" s="698">
        <v>20</v>
      </c>
      <c r="I303" s="695">
        <v>36.36</v>
      </c>
      <c r="J303" s="745">
        <v>0</v>
      </c>
      <c r="K303" s="728">
        <v>0</v>
      </c>
      <c r="L303" s="698">
        <v>6</v>
      </c>
      <c r="M303" s="695">
        <v>10.91</v>
      </c>
      <c r="N303" s="696">
        <v>0</v>
      </c>
      <c r="O303" s="697">
        <v>0</v>
      </c>
      <c r="P303" s="698">
        <v>1</v>
      </c>
      <c r="Q303" s="695">
        <v>1.82</v>
      </c>
    </row>
    <row r="304" spans="1:17" ht="18.75" customHeight="1">
      <c r="A304" s="691" t="s">
        <v>65</v>
      </c>
      <c r="B304" s="692">
        <v>25</v>
      </c>
      <c r="C304" s="693">
        <v>100</v>
      </c>
      <c r="D304" s="694">
        <v>24</v>
      </c>
      <c r="E304" s="695">
        <v>46.15</v>
      </c>
      <c r="F304" s="745">
        <v>0</v>
      </c>
      <c r="G304" s="728">
        <v>0</v>
      </c>
      <c r="H304" s="698">
        <v>19</v>
      </c>
      <c r="I304" s="695">
        <v>36.54</v>
      </c>
      <c r="J304" s="745">
        <v>0</v>
      </c>
      <c r="K304" s="728">
        <v>0</v>
      </c>
      <c r="L304" s="698">
        <v>6</v>
      </c>
      <c r="M304" s="695">
        <v>11.54</v>
      </c>
      <c r="N304" s="746">
        <v>0</v>
      </c>
      <c r="O304" s="728">
        <v>0</v>
      </c>
      <c r="P304" s="698">
        <v>2</v>
      </c>
      <c r="Q304" s="695">
        <v>3.85</v>
      </c>
    </row>
    <row r="305" spans="1:17" ht="18.75" customHeight="1">
      <c r="A305" s="691" t="s">
        <v>840</v>
      </c>
      <c r="B305" s="692">
        <v>26</v>
      </c>
      <c r="C305" s="693">
        <v>100</v>
      </c>
      <c r="D305" s="694">
        <v>22</v>
      </c>
      <c r="E305" s="695">
        <v>46.81</v>
      </c>
      <c r="F305" s="745">
        <v>0</v>
      </c>
      <c r="G305" s="728">
        <v>0</v>
      </c>
      <c r="H305" s="698">
        <v>19</v>
      </c>
      <c r="I305" s="695">
        <v>40.43</v>
      </c>
      <c r="J305" s="698">
        <v>0</v>
      </c>
      <c r="K305" s="697">
        <v>0</v>
      </c>
      <c r="L305" s="698">
        <v>4</v>
      </c>
      <c r="M305" s="695">
        <v>8.51</v>
      </c>
      <c r="N305" s="696">
        <v>0</v>
      </c>
      <c r="O305" s="697">
        <v>0</v>
      </c>
      <c r="P305" s="698">
        <v>1</v>
      </c>
      <c r="Q305" s="695">
        <v>2.13</v>
      </c>
    </row>
    <row r="306" spans="1:17" ht="18.75" customHeight="1">
      <c r="A306" s="699"/>
      <c r="B306" s="700"/>
      <c r="C306" s="701"/>
      <c r="D306" s="702"/>
      <c r="E306" s="703"/>
      <c r="F306" s="704"/>
      <c r="G306" s="705"/>
      <c r="H306" s="706"/>
      <c r="I306" s="703"/>
      <c r="J306" s="704"/>
      <c r="K306" s="705"/>
      <c r="L306" s="706"/>
      <c r="M306" s="703"/>
      <c r="N306" s="704"/>
      <c r="O306" s="705"/>
      <c r="P306" s="706"/>
      <c r="Q306" s="703"/>
    </row>
    <row r="307" spans="1:17" ht="18.75" customHeight="1">
      <c r="A307" s="707" t="s">
        <v>66</v>
      </c>
      <c r="B307" s="692">
        <v>29</v>
      </c>
      <c r="C307" s="693">
        <v>100</v>
      </c>
      <c r="D307" s="694">
        <v>68</v>
      </c>
      <c r="E307" s="695">
        <v>49.64</v>
      </c>
      <c r="F307" s="746">
        <v>0</v>
      </c>
      <c r="G307" s="728">
        <v>0</v>
      </c>
      <c r="H307" s="698">
        <v>37</v>
      </c>
      <c r="I307" s="695">
        <v>27.01</v>
      </c>
      <c r="J307" s="746">
        <v>0</v>
      </c>
      <c r="K307" s="728">
        <v>0</v>
      </c>
      <c r="L307" s="698">
        <v>22</v>
      </c>
      <c r="M307" s="695">
        <v>16.06</v>
      </c>
      <c r="N307" s="696">
        <v>0</v>
      </c>
      <c r="O307" s="697">
        <v>0</v>
      </c>
      <c r="P307" s="698">
        <v>4</v>
      </c>
      <c r="Q307" s="695">
        <v>2.92</v>
      </c>
    </row>
    <row r="308" spans="1:17" ht="18.75" customHeight="1">
      <c r="A308" s="707" t="s">
        <v>67</v>
      </c>
      <c r="B308" s="692">
        <v>22</v>
      </c>
      <c r="C308" s="693">
        <v>100</v>
      </c>
      <c r="D308" s="694">
        <v>9</v>
      </c>
      <c r="E308" s="695">
        <v>33.33</v>
      </c>
      <c r="F308" s="696">
        <v>0</v>
      </c>
      <c r="G308" s="697">
        <v>0</v>
      </c>
      <c r="H308" s="698">
        <v>10</v>
      </c>
      <c r="I308" s="695">
        <v>37.04</v>
      </c>
      <c r="J308" s="696">
        <v>0</v>
      </c>
      <c r="K308" s="697">
        <v>0</v>
      </c>
      <c r="L308" s="698">
        <v>5</v>
      </c>
      <c r="M308" s="695">
        <v>18.52</v>
      </c>
      <c r="N308" s="696">
        <v>0</v>
      </c>
      <c r="O308" s="697">
        <v>0</v>
      </c>
      <c r="P308" s="698">
        <v>1</v>
      </c>
      <c r="Q308" s="695">
        <v>3.7</v>
      </c>
    </row>
    <row r="309" spans="1:17" ht="18.75" customHeight="1">
      <c r="A309" s="707" t="s">
        <v>68</v>
      </c>
      <c r="B309" s="692">
        <v>25</v>
      </c>
      <c r="C309" s="693">
        <v>100</v>
      </c>
      <c r="D309" s="694">
        <v>11</v>
      </c>
      <c r="E309" s="695">
        <v>36.67</v>
      </c>
      <c r="F309" s="746">
        <v>0</v>
      </c>
      <c r="G309" s="728">
        <v>0</v>
      </c>
      <c r="H309" s="698">
        <v>12</v>
      </c>
      <c r="I309" s="695">
        <v>40</v>
      </c>
      <c r="J309" s="696">
        <v>0</v>
      </c>
      <c r="K309" s="697">
        <v>0</v>
      </c>
      <c r="L309" s="698">
        <v>5</v>
      </c>
      <c r="M309" s="695">
        <v>16.67</v>
      </c>
      <c r="N309" s="696">
        <v>0</v>
      </c>
      <c r="O309" s="697">
        <v>0</v>
      </c>
      <c r="P309" s="698">
        <v>1</v>
      </c>
      <c r="Q309" s="695">
        <v>3.33</v>
      </c>
    </row>
    <row r="310" spans="1:17" ht="18.75" customHeight="1">
      <c r="A310" s="707" t="s">
        <v>69</v>
      </c>
      <c r="B310" s="692">
        <v>32</v>
      </c>
      <c r="C310" s="693">
        <v>100</v>
      </c>
      <c r="D310" s="694">
        <v>14</v>
      </c>
      <c r="E310" s="695">
        <v>35.9</v>
      </c>
      <c r="F310" s="746">
        <v>0</v>
      </c>
      <c r="G310" s="728">
        <v>0</v>
      </c>
      <c r="H310" s="698">
        <v>17</v>
      </c>
      <c r="I310" s="695">
        <v>43.59</v>
      </c>
      <c r="J310" s="696">
        <v>0</v>
      </c>
      <c r="K310" s="697">
        <v>0</v>
      </c>
      <c r="L310" s="698">
        <v>5</v>
      </c>
      <c r="M310" s="695">
        <v>12.82</v>
      </c>
      <c r="N310" s="696">
        <v>0</v>
      </c>
      <c r="O310" s="697">
        <v>0</v>
      </c>
      <c r="P310" s="698">
        <v>2</v>
      </c>
      <c r="Q310" s="695">
        <v>5.13</v>
      </c>
    </row>
    <row r="311" spans="1:17" ht="18.75" customHeight="1">
      <c r="A311" s="707" t="s">
        <v>70</v>
      </c>
      <c r="B311" s="692">
        <v>23</v>
      </c>
      <c r="C311" s="693">
        <v>100</v>
      </c>
      <c r="D311" s="694">
        <v>20</v>
      </c>
      <c r="E311" s="695">
        <v>47.62</v>
      </c>
      <c r="F311" s="746">
        <v>0</v>
      </c>
      <c r="G311" s="728">
        <v>0</v>
      </c>
      <c r="H311" s="698">
        <v>13</v>
      </c>
      <c r="I311" s="695">
        <v>30.95</v>
      </c>
      <c r="J311" s="696">
        <v>0</v>
      </c>
      <c r="K311" s="697">
        <v>0</v>
      </c>
      <c r="L311" s="698">
        <v>4</v>
      </c>
      <c r="M311" s="695">
        <v>9.52</v>
      </c>
      <c r="N311" s="696">
        <v>0</v>
      </c>
      <c r="O311" s="697">
        <v>0</v>
      </c>
      <c r="P311" s="698">
        <v>4</v>
      </c>
      <c r="Q311" s="695">
        <v>9.52</v>
      </c>
    </row>
    <row r="312" spans="1:17" ht="18.75" customHeight="1">
      <c r="A312" s="707" t="s">
        <v>71</v>
      </c>
      <c r="B312" s="692">
        <v>15</v>
      </c>
      <c r="C312" s="693">
        <v>100</v>
      </c>
      <c r="D312" s="694">
        <v>22</v>
      </c>
      <c r="E312" s="695">
        <v>50</v>
      </c>
      <c r="F312" s="746">
        <v>0</v>
      </c>
      <c r="G312" s="728">
        <v>0</v>
      </c>
      <c r="H312" s="698">
        <v>14</v>
      </c>
      <c r="I312" s="695">
        <v>31.82</v>
      </c>
      <c r="J312" s="696">
        <v>0</v>
      </c>
      <c r="K312" s="697">
        <v>0</v>
      </c>
      <c r="L312" s="698">
        <v>6</v>
      </c>
      <c r="M312" s="695">
        <v>13.64</v>
      </c>
      <c r="N312" s="696">
        <v>0</v>
      </c>
      <c r="O312" s="697">
        <v>0</v>
      </c>
      <c r="P312" s="698">
        <v>1</v>
      </c>
      <c r="Q312" s="695">
        <v>2.27</v>
      </c>
    </row>
    <row r="313" spans="1:17" ht="18.75" customHeight="1">
      <c r="A313" s="707" t="s">
        <v>72</v>
      </c>
      <c r="B313" s="692">
        <v>34</v>
      </c>
      <c r="C313" s="693">
        <v>100</v>
      </c>
      <c r="D313" s="694">
        <v>51</v>
      </c>
      <c r="E313" s="695">
        <v>44.74</v>
      </c>
      <c r="F313" s="746">
        <v>0</v>
      </c>
      <c r="G313" s="728">
        <v>0</v>
      </c>
      <c r="H313" s="698">
        <v>46</v>
      </c>
      <c r="I313" s="695">
        <v>40.35</v>
      </c>
      <c r="J313" s="746">
        <v>0</v>
      </c>
      <c r="K313" s="728">
        <v>0</v>
      </c>
      <c r="L313" s="698">
        <v>12</v>
      </c>
      <c r="M313" s="695">
        <v>10.53</v>
      </c>
      <c r="N313" s="696">
        <v>0</v>
      </c>
      <c r="O313" s="697">
        <v>0</v>
      </c>
      <c r="P313" s="698">
        <v>4</v>
      </c>
      <c r="Q313" s="695">
        <v>3.51</v>
      </c>
    </row>
    <row r="314" spans="1:17" ht="18.75" customHeight="1">
      <c r="A314" s="707" t="s">
        <v>73</v>
      </c>
      <c r="B314" s="692">
        <v>27</v>
      </c>
      <c r="C314" s="693">
        <v>100</v>
      </c>
      <c r="D314" s="694">
        <v>13</v>
      </c>
      <c r="E314" s="695">
        <v>43.33</v>
      </c>
      <c r="F314" s="746">
        <v>0</v>
      </c>
      <c r="G314" s="728">
        <v>0</v>
      </c>
      <c r="H314" s="698">
        <v>12</v>
      </c>
      <c r="I314" s="695">
        <v>40</v>
      </c>
      <c r="J314" s="696">
        <v>0</v>
      </c>
      <c r="K314" s="697">
        <v>0</v>
      </c>
      <c r="L314" s="698">
        <v>3</v>
      </c>
      <c r="M314" s="695">
        <v>10</v>
      </c>
      <c r="N314" s="696">
        <v>0</v>
      </c>
      <c r="O314" s="697">
        <v>0</v>
      </c>
      <c r="P314" s="698">
        <v>1</v>
      </c>
      <c r="Q314" s="695">
        <v>3.33</v>
      </c>
    </row>
    <row r="315" spans="1:17" ht="18.75" customHeight="1">
      <c r="A315" s="707" t="s">
        <v>74</v>
      </c>
      <c r="B315" s="692">
        <v>25</v>
      </c>
      <c r="C315" s="693">
        <v>100</v>
      </c>
      <c r="D315" s="694">
        <v>16</v>
      </c>
      <c r="E315" s="695">
        <v>42.11</v>
      </c>
      <c r="F315" s="746">
        <v>0</v>
      </c>
      <c r="G315" s="728">
        <v>0</v>
      </c>
      <c r="H315" s="698">
        <v>16</v>
      </c>
      <c r="I315" s="695">
        <v>42.11</v>
      </c>
      <c r="J315" s="696">
        <v>0</v>
      </c>
      <c r="K315" s="697">
        <v>0</v>
      </c>
      <c r="L315" s="698">
        <v>4</v>
      </c>
      <c r="M315" s="695">
        <v>10.53</v>
      </c>
      <c r="N315" s="696">
        <v>0</v>
      </c>
      <c r="O315" s="697">
        <v>0</v>
      </c>
      <c r="P315" s="698">
        <v>2</v>
      </c>
      <c r="Q315" s="695">
        <v>5.26</v>
      </c>
    </row>
    <row r="316" spans="1:17" ht="18.75" customHeight="1">
      <c r="A316" s="707" t="s">
        <v>75</v>
      </c>
      <c r="B316" s="692">
        <v>33</v>
      </c>
      <c r="C316" s="693">
        <v>100</v>
      </c>
      <c r="D316" s="694">
        <v>26</v>
      </c>
      <c r="E316" s="695">
        <v>53.06</v>
      </c>
      <c r="F316" s="746">
        <v>0</v>
      </c>
      <c r="G316" s="728">
        <v>0</v>
      </c>
      <c r="H316" s="698">
        <v>16</v>
      </c>
      <c r="I316" s="695">
        <v>32.65</v>
      </c>
      <c r="J316" s="696">
        <v>0</v>
      </c>
      <c r="K316" s="697">
        <v>0</v>
      </c>
      <c r="L316" s="698">
        <v>4</v>
      </c>
      <c r="M316" s="695">
        <v>8.16</v>
      </c>
      <c r="N316" s="696">
        <v>0</v>
      </c>
      <c r="O316" s="697">
        <v>0</v>
      </c>
      <c r="P316" s="745">
        <v>0</v>
      </c>
      <c r="Q316" s="720">
        <v>0</v>
      </c>
    </row>
    <row r="317" spans="1:17" ht="18.75" customHeight="1">
      <c r="A317" s="707" t="s">
        <v>76</v>
      </c>
      <c r="B317" s="692">
        <v>13</v>
      </c>
      <c r="C317" s="693">
        <v>100</v>
      </c>
      <c r="D317" s="694">
        <v>18</v>
      </c>
      <c r="E317" s="695">
        <v>45</v>
      </c>
      <c r="F317" s="696">
        <v>0</v>
      </c>
      <c r="G317" s="697">
        <v>0</v>
      </c>
      <c r="H317" s="698">
        <v>15</v>
      </c>
      <c r="I317" s="695">
        <v>37.5</v>
      </c>
      <c r="J317" s="746">
        <v>0</v>
      </c>
      <c r="K317" s="728">
        <v>0</v>
      </c>
      <c r="L317" s="698">
        <v>4</v>
      </c>
      <c r="M317" s="695">
        <v>10</v>
      </c>
      <c r="N317" s="696">
        <v>0</v>
      </c>
      <c r="O317" s="697">
        <v>0</v>
      </c>
      <c r="P317" s="698">
        <v>3</v>
      </c>
      <c r="Q317" s="695">
        <v>7.5</v>
      </c>
    </row>
    <row r="318" spans="1:17" ht="18.75" customHeight="1">
      <c r="A318" s="707" t="s">
        <v>77</v>
      </c>
      <c r="B318" s="692">
        <v>20</v>
      </c>
      <c r="C318" s="693">
        <v>100</v>
      </c>
      <c r="D318" s="694">
        <v>20</v>
      </c>
      <c r="E318" s="695">
        <v>37.04</v>
      </c>
      <c r="F318" s="746">
        <v>0</v>
      </c>
      <c r="G318" s="728">
        <v>0</v>
      </c>
      <c r="H318" s="698">
        <v>25</v>
      </c>
      <c r="I318" s="695">
        <v>46.3</v>
      </c>
      <c r="J318" s="696">
        <v>0</v>
      </c>
      <c r="K318" s="697">
        <v>0</v>
      </c>
      <c r="L318" s="698">
        <v>8</v>
      </c>
      <c r="M318" s="695">
        <v>14.81</v>
      </c>
      <c r="N318" s="696">
        <v>0</v>
      </c>
      <c r="O318" s="697">
        <v>0</v>
      </c>
      <c r="P318" s="745">
        <v>0</v>
      </c>
      <c r="Q318" s="720">
        <v>0</v>
      </c>
    </row>
    <row r="319" spans="1:17" ht="18.75" customHeight="1">
      <c r="A319" s="707" t="s">
        <v>78</v>
      </c>
      <c r="B319" s="692">
        <v>30</v>
      </c>
      <c r="C319" s="693">
        <v>100</v>
      </c>
      <c r="D319" s="694">
        <v>60</v>
      </c>
      <c r="E319" s="695">
        <v>50.42</v>
      </c>
      <c r="F319" s="746">
        <v>0</v>
      </c>
      <c r="G319" s="728">
        <v>0</v>
      </c>
      <c r="H319" s="698">
        <v>35</v>
      </c>
      <c r="I319" s="695">
        <v>29.41</v>
      </c>
      <c r="J319" s="746">
        <v>0</v>
      </c>
      <c r="K319" s="728">
        <v>0</v>
      </c>
      <c r="L319" s="698">
        <v>16</v>
      </c>
      <c r="M319" s="695">
        <v>13.45</v>
      </c>
      <c r="N319" s="746">
        <v>0</v>
      </c>
      <c r="O319" s="728">
        <v>0</v>
      </c>
      <c r="P319" s="698">
        <v>4</v>
      </c>
      <c r="Q319" s="695">
        <v>3.36</v>
      </c>
    </row>
    <row r="320" spans="1:17" ht="18.75" customHeight="1">
      <c r="A320" s="707" t="s">
        <v>67</v>
      </c>
      <c r="B320" s="692">
        <v>23</v>
      </c>
      <c r="C320" s="693">
        <v>100</v>
      </c>
      <c r="D320" s="694">
        <v>10</v>
      </c>
      <c r="E320" s="695">
        <v>41.67</v>
      </c>
      <c r="F320" s="696">
        <v>0</v>
      </c>
      <c r="G320" s="697">
        <v>0</v>
      </c>
      <c r="H320" s="698">
        <v>11</v>
      </c>
      <c r="I320" s="695">
        <v>45.83</v>
      </c>
      <c r="J320" s="696">
        <v>0</v>
      </c>
      <c r="K320" s="697">
        <v>0</v>
      </c>
      <c r="L320" s="698">
        <v>1</v>
      </c>
      <c r="M320" s="695">
        <v>4.17</v>
      </c>
      <c r="N320" s="696">
        <v>0</v>
      </c>
      <c r="O320" s="697">
        <v>0</v>
      </c>
      <c r="P320" s="745">
        <v>0</v>
      </c>
      <c r="Q320" s="720">
        <v>0</v>
      </c>
    </row>
    <row r="321" spans="1:17" ht="18.75" customHeight="1">
      <c r="A321" s="707" t="s">
        <v>68</v>
      </c>
      <c r="B321" s="692">
        <v>26</v>
      </c>
      <c r="C321" s="693">
        <v>100</v>
      </c>
      <c r="D321" s="694">
        <v>14</v>
      </c>
      <c r="E321" s="695">
        <v>51.85</v>
      </c>
      <c r="F321" s="746">
        <v>0</v>
      </c>
      <c r="G321" s="728">
        <v>0</v>
      </c>
      <c r="H321" s="698">
        <v>10</v>
      </c>
      <c r="I321" s="695">
        <v>37.04</v>
      </c>
      <c r="J321" s="696">
        <v>0</v>
      </c>
      <c r="K321" s="697">
        <v>0</v>
      </c>
      <c r="L321" s="698">
        <v>2</v>
      </c>
      <c r="M321" s="695">
        <v>7.41</v>
      </c>
      <c r="N321" s="696">
        <v>0</v>
      </c>
      <c r="O321" s="697">
        <v>0</v>
      </c>
      <c r="P321" s="745">
        <v>0</v>
      </c>
      <c r="Q321" s="720">
        <v>0</v>
      </c>
    </row>
    <row r="322" spans="1:17" ht="18.75" customHeight="1">
      <c r="A322" s="707" t="s">
        <v>69</v>
      </c>
      <c r="B322" s="692">
        <v>35</v>
      </c>
      <c r="C322" s="693">
        <v>100</v>
      </c>
      <c r="D322" s="694">
        <v>17</v>
      </c>
      <c r="E322" s="695">
        <v>45.95</v>
      </c>
      <c r="F322" s="746">
        <v>0</v>
      </c>
      <c r="G322" s="728">
        <v>0</v>
      </c>
      <c r="H322" s="698">
        <v>15</v>
      </c>
      <c r="I322" s="695">
        <v>40.54</v>
      </c>
      <c r="J322" s="696">
        <v>0</v>
      </c>
      <c r="K322" s="697">
        <v>0</v>
      </c>
      <c r="L322" s="698">
        <v>4</v>
      </c>
      <c r="M322" s="695">
        <v>10.81</v>
      </c>
      <c r="N322" s="696">
        <v>0</v>
      </c>
      <c r="O322" s="697">
        <v>0</v>
      </c>
      <c r="P322" s="745">
        <v>0</v>
      </c>
      <c r="Q322" s="720">
        <v>0</v>
      </c>
    </row>
    <row r="323" spans="1:17" ht="18.75" customHeight="1">
      <c r="A323" s="707" t="s">
        <v>70</v>
      </c>
      <c r="B323" s="692">
        <v>27</v>
      </c>
      <c r="C323" s="693">
        <v>100</v>
      </c>
      <c r="D323" s="694">
        <v>23</v>
      </c>
      <c r="E323" s="695">
        <v>56.1</v>
      </c>
      <c r="F323" s="746">
        <v>0</v>
      </c>
      <c r="G323" s="728">
        <v>0</v>
      </c>
      <c r="H323" s="698">
        <v>13</v>
      </c>
      <c r="I323" s="695">
        <v>31.71</v>
      </c>
      <c r="J323" s="696">
        <v>0</v>
      </c>
      <c r="K323" s="697">
        <v>0</v>
      </c>
      <c r="L323" s="698">
        <v>3</v>
      </c>
      <c r="M323" s="695">
        <v>7.32</v>
      </c>
      <c r="N323" s="696">
        <v>0</v>
      </c>
      <c r="O323" s="697">
        <v>0</v>
      </c>
      <c r="P323" s="698">
        <v>1</v>
      </c>
      <c r="Q323" s="695">
        <v>2.44</v>
      </c>
    </row>
    <row r="324" spans="1:17" ht="18.75" customHeight="1">
      <c r="A324" s="707" t="s">
        <v>71</v>
      </c>
      <c r="B324" s="692">
        <v>13</v>
      </c>
      <c r="C324" s="693">
        <v>100</v>
      </c>
      <c r="D324" s="694">
        <v>16</v>
      </c>
      <c r="E324" s="695">
        <v>38.1</v>
      </c>
      <c r="F324" s="696">
        <v>0</v>
      </c>
      <c r="G324" s="697">
        <v>0</v>
      </c>
      <c r="H324" s="698">
        <v>22</v>
      </c>
      <c r="I324" s="695">
        <v>52.38</v>
      </c>
      <c r="J324" s="696">
        <v>0</v>
      </c>
      <c r="K324" s="697">
        <v>0</v>
      </c>
      <c r="L324" s="698">
        <v>3</v>
      </c>
      <c r="M324" s="695">
        <v>7.14</v>
      </c>
      <c r="N324" s="696">
        <v>0</v>
      </c>
      <c r="O324" s="697">
        <v>0</v>
      </c>
      <c r="P324" s="698">
        <v>1</v>
      </c>
      <c r="Q324" s="695">
        <v>2.38</v>
      </c>
    </row>
    <row r="325" spans="1:17" ht="18.75" customHeight="1">
      <c r="A325" s="707" t="s">
        <v>72</v>
      </c>
      <c r="B325" s="692">
        <v>38</v>
      </c>
      <c r="C325" s="693">
        <v>100</v>
      </c>
      <c r="D325" s="694">
        <v>39</v>
      </c>
      <c r="E325" s="695">
        <v>40.63</v>
      </c>
      <c r="F325" s="746">
        <v>0</v>
      </c>
      <c r="G325" s="728">
        <v>0</v>
      </c>
      <c r="H325" s="698">
        <v>44</v>
      </c>
      <c r="I325" s="695">
        <v>45.83</v>
      </c>
      <c r="J325" s="696">
        <v>0</v>
      </c>
      <c r="K325" s="697">
        <v>0</v>
      </c>
      <c r="L325" s="698">
        <v>8</v>
      </c>
      <c r="M325" s="695">
        <v>8.33</v>
      </c>
      <c r="N325" s="696">
        <v>0</v>
      </c>
      <c r="O325" s="697">
        <v>0</v>
      </c>
      <c r="P325" s="698">
        <v>3</v>
      </c>
      <c r="Q325" s="695">
        <v>3.13</v>
      </c>
    </row>
    <row r="326" spans="1:17" ht="18.75" customHeight="1">
      <c r="A326" s="707" t="s">
        <v>73</v>
      </c>
      <c r="B326" s="692">
        <v>27</v>
      </c>
      <c r="C326" s="693">
        <v>100</v>
      </c>
      <c r="D326" s="694">
        <v>10</v>
      </c>
      <c r="E326" s="695">
        <v>34.48</v>
      </c>
      <c r="F326" s="746">
        <v>0</v>
      </c>
      <c r="G326" s="728">
        <v>0</v>
      </c>
      <c r="H326" s="698">
        <v>14</v>
      </c>
      <c r="I326" s="695">
        <v>48.28</v>
      </c>
      <c r="J326" s="696">
        <v>0</v>
      </c>
      <c r="K326" s="697">
        <v>0</v>
      </c>
      <c r="L326" s="698">
        <v>4</v>
      </c>
      <c r="M326" s="695">
        <v>13.79</v>
      </c>
      <c r="N326" s="696">
        <v>0</v>
      </c>
      <c r="O326" s="697">
        <v>0</v>
      </c>
      <c r="P326" s="745">
        <v>0</v>
      </c>
      <c r="Q326" s="720">
        <v>0</v>
      </c>
    </row>
    <row r="327" spans="1:17" ht="18.75" customHeight="1">
      <c r="A327" s="707" t="s">
        <v>74</v>
      </c>
      <c r="B327" s="692">
        <v>26</v>
      </c>
      <c r="C327" s="693">
        <v>100</v>
      </c>
      <c r="D327" s="694">
        <v>16</v>
      </c>
      <c r="E327" s="695">
        <v>45.71</v>
      </c>
      <c r="F327" s="696">
        <v>0</v>
      </c>
      <c r="G327" s="697">
        <v>0</v>
      </c>
      <c r="H327" s="698">
        <v>14</v>
      </c>
      <c r="I327" s="695">
        <v>40</v>
      </c>
      <c r="J327" s="696">
        <v>0</v>
      </c>
      <c r="K327" s="697">
        <v>0</v>
      </c>
      <c r="L327" s="698">
        <v>4</v>
      </c>
      <c r="M327" s="695">
        <v>11.43</v>
      </c>
      <c r="N327" s="696">
        <v>0</v>
      </c>
      <c r="O327" s="697">
        <v>0</v>
      </c>
      <c r="P327" s="745">
        <v>0</v>
      </c>
      <c r="Q327" s="720">
        <v>0</v>
      </c>
    </row>
    <row r="328" spans="1:17" ht="18.75" customHeight="1">
      <c r="A328" s="707" t="s">
        <v>75</v>
      </c>
      <c r="B328" s="692">
        <v>36</v>
      </c>
      <c r="C328" s="693">
        <v>100</v>
      </c>
      <c r="D328" s="694">
        <v>27</v>
      </c>
      <c r="E328" s="695">
        <v>57.45</v>
      </c>
      <c r="F328" s="746">
        <v>0</v>
      </c>
      <c r="G328" s="728">
        <v>0</v>
      </c>
      <c r="H328" s="698">
        <v>14</v>
      </c>
      <c r="I328" s="695">
        <v>29.79</v>
      </c>
      <c r="J328" s="696">
        <v>0</v>
      </c>
      <c r="K328" s="697">
        <v>0</v>
      </c>
      <c r="L328" s="698">
        <v>5</v>
      </c>
      <c r="M328" s="695">
        <v>10.64</v>
      </c>
      <c r="N328" s="696">
        <v>0</v>
      </c>
      <c r="O328" s="697">
        <v>0</v>
      </c>
      <c r="P328" s="745">
        <v>0</v>
      </c>
      <c r="Q328" s="720">
        <v>0</v>
      </c>
    </row>
    <row r="329" spans="1:17" ht="18.75" customHeight="1">
      <c r="A329" s="707" t="s">
        <v>203</v>
      </c>
      <c r="B329" s="692">
        <v>15</v>
      </c>
      <c r="C329" s="693">
        <v>100</v>
      </c>
      <c r="D329" s="694">
        <v>19</v>
      </c>
      <c r="E329" s="695">
        <v>57.58</v>
      </c>
      <c r="F329" s="746">
        <v>0</v>
      </c>
      <c r="G329" s="728">
        <v>0</v>
      </c>
      <c r="H329" s="698">
        <v>9</v>
      </c>
      <c r="I329" s="695">
        <v>27.27</v>
      </c>
      <c r="J329" s="696">
        <v>0</v>
      </c>
      <c r="K329" s="697">
        <v>0</v>
      </c>
      <c r="L329" s="698">
        <v>4</v>
      </c>
      <c r="M329" s="695">
        <v>12.12</v>
      </c>
      <c r="N329" s="696">
        <v>0</v>
      </c>
      <c r="O329" s="697">
        <v>0</v>
      </c>
      <c r="P329" s="745">
        <v>0</v>
      </c>
      <c r="Q329" s="720">
        <v>0</v>
      </c>
    </row>
    <row r="330" spans="1:17" ht="18.75" customHeight="1">
      <c r="A330" s="707" t="s">
        <v>77</v>
      </c>
      <c r="B330" s="692">
        <v>18</v>
      </c>
      <c r="C330" s="693">
        <v>100</v>
      </c>
      <c r="D330" s="694">
        <v>23</v>
      </c>
      <c r="E330" s="695">
        <v>51.11</v>
      </c>
      <c r="F330" s="696">
        <v>0</v>
      </c>
      <c r="G330" s="697">
        <v>0</v>
      </c>
      <c r="H330" s="698">
        <v>17</v>
      </c>
      <c r="I330" s="695">
        <v>37.78</v>
      </c>
      <c r="J330" s="696">
        <v>0</v>
      </c>
      <c r="K330" s="697">
        <v>0</v>
      </c>
      <c r="L330" s="698">
        <v>4</v>
      </c>
      <c r="M330" s="695">
        <v>8.89</v>
      </c>
      <c r="N330" s="696">
        <v>0</v>
      </c>
      <c r="O330" s="697">
        <v>0</v>
      </c>
      <c r="P330" s="698">
        <v>1</v>
      </c>
      <c r="Q330" s="695">
        <v>2.22</v>
      </c>
    </row>
    <row r="331" spans="1:17" ht="18.75" customHeight="1" thickBot="1">
      <c r="A331" s="708" t="s">
        <v>78</v>
      </c>
      <c r="B331" s="709">
        <v>30</v>
      </c>
      <c r="C331" s="710">
        <v>100</v>
      </c>
      <c r="D331" s="711">
        <v>56</v>
      </c>
      <c r="E331" s="712">
        <v>50</v>
      </c>
      <c r="F331" s="752">
        <v>0</v>
      </c>
      <c r="G331" s="753">
        <v>0</v>
      </c>
      <c r="H331" s="715">
        <v>40</v>
      </c>
      <c r="I331" s="712">
        <v>35.71</v>
      </c>
      <c r="J331" s="713">
        <v>0</v>
      </c>
      <c r="K331" s="714">
        <v>0</v>
      </c>
      <c r="L331" s="715">
        <v>8</v>
      </c>
      <c r="M331" s="712">
        <v>7.14</v>
      </c>
      <c r="N331" s="713">
        <v>0</v>
      </c>
      <c r="O331" s="714">
        <v>0</v>
      </c>
      <c r="P331" s="715">
        <v>1</v>
      </c>
      <c r="Q331" s="712">
        <v>0.89</v>
      </c>
    </row>
    <row r="332" spans="1:17" ht="18.75" customHeight="1">
      <c r="A332" s="716"/>
      <c r="B332" s="717"/>
      <c r="C332" s="718"/>
      <c r="D332" s="717"/>
      <c r="E332" s="718"/>
      <c r="F332" s="717"/>
      <c r="G332" s="718"/>
      <c r="H332" s="717"/>
      <c r="I332" s="718"/>
      <c r="J332" s="717"/>
      <c r="K332" s="718"/>
      <c r="L332" s="717"/>
      <c r="M332" s="718"/>
      <c r="N332" s="717"/>
      <c r="O332" s="718"/>
      <c r="P332" s="717"/>
      <c r="Q332" s="718"/>
    </row>
    <row r="333" spans="1:13" ht="18.75" customHeight="1">
      <c r="A333" s="719"/>
      <c r="B333" s="674"/>
      <c r="C333" s="675"/>
      <c r="D333" s="674"/>
      <c r="E333" s="675"/>
      <c r="F333" s="674"/>
      <c r="G333" s="675"/>
      <c r="H333" s="674"/>
      <c r="I333" s="675"/>
      <c r="J333" s="674"/>
      <c r="K333" s="675"/>
      <c r="L333" s="674"/>
      <c r="M333" s="675"/>
    </row>
    <row r="334" spans="1:13" ht="18.75" customHeight="1" thickBot="1">
      <c r="A334" s="675"/>
      <c r="B334" s="674"/>
      <c r="C334" s="675"/>
      <c r="D334" s="674"/>
      <c r="E334" s="675"/>
      <c r="F334" s="674"/>
      <c r="G334" s="675"/>
      <c r="H334" s="674"/>
      <c r="I334" s="675"/>
      <c r="J334" s="674"/>
      <c r="K334" s="675"/>
      <c r="L334" s="674"/>
      <c r="M334" s="675"/>
    </row>
    <row r="335" spans="1:17" ht="18.75" customHeight="1">
      <c r="A335" s="676"/>
      <c r="B335" s="1469" t="s">
        <v>524</v>
      </c>
      <c r="C335" s="1470"/>
      <c r="D335" s="1470"/>
      <c r="E335" s="1471"/>
      <c r="F335" s="1472" t="s">
        <v>525</v>
      </c>
      <c r="G335" s="1473"/>
      <c r="H335" s="1473"/>
      <c r="I335" s="1474"/>
      <c r="J335" s="1475" t="s">
        <v>526</v>
      </c>
      <c r="K335" s="1473"/>
      <c r="L335" s="1473"/>
      <c r="M335" s="1474"/>
      <c r="N335" s="1475" t="s">
        <v>527</v>
      </c>
      <c r="O335" s="1473"/>
      <c r="P335" s="1473"/>
      <c r="Q335" s="1474"/>
    </row>
    <row r="336" spans="1:17" ht="18.75" customHeight="1" thickBot="1">
      <c r="A336" s="677"/>
      <c r="B336" s="1476" t="s">
        <v>521</v>
      </c>
      <c r="C336" s="1465"/>
      <c r="D336" s="1464" t="s">
        <v>522</v>
      </c>
      <c r="E336" s="1466"/>
      <c r="F336" s="1477" t="s">
        <v>521</v>
      </c>
      <c r="G336" s="1478"/>
      <c r="H336" s="1478" t="s">
        <v>522</v>
      </c>
      <c r="I336" s="1479"/>
      <c r="J336" s="1465" t="s">
        <v>521</v>
      </c>
      <c r="K336" s="1478"/>
      <c r="L336" s="1478" t="s">
        <v>522</v>
      </c>
      <c r="M336" s="1479"/>
      <c r="N336" s="1465" t="s">
        <v>521</v>
      </c>
      <c r="O336" s="1478"/>
      <c r="P336" s="1478" t="s">
        <v>522</v>
      </c>
      <c r="Q336" s="1479"/>
    </row>
    <row r="337" spans="1:17" ht="18.75" customHeight="1" thickTop="1">
      <c r="A337" s="678"/>
      <c r="B337" s="681" t="s">
        <v>60</v>
      </c>
      <c r="C337" s="680" t="s">
        <v>523</v>
      </c>
      <c r="D337" s="681" t="s">
        <v>60</v>
      </c>
      <c r="E337" s="682" t="s">
        <v>523</v>
      </c>
      <c r="F337" s="681" t="s">
        <v>60</v>
      </c>
      <c r="G337" s="680" t="s">
        <v>523</v>
      </c>
      <c r="H337" s="681" t="s">
        <v>60</v>
      </c>
      <c r="I337" s="682" t="s">
        <v>523</v>
      </c>
      <c r="J337" s="681" t="s">
        <v>60</v>
      </c>
      <c r="K337" s="680" t="s">
        <v>523</v>
      </c>
      <c r="L337" s="681" t="s">
        <v>60</v>
      </c>
      <c r="M337" s="682" t="s">
        <v>523</v>
      </c>
      <c r="N337" s="681" t="s">
        <v>60</v>
      </c>
      <c r="O337" s="680" t="s">
        <v>523</v>
      </c>
      <c r="P337" s="681" t="s">
        <v>60</v>
      </c>
      <c r="Q337" s="682" t="s">
        <v>523</v>
      </c>
    </row>
    <row r="338" spans="1:17" ht="18.75" customHeight="1">
      <c r="A338" s="685"/>
      <c r="B338" s="686"/>
      <c r="C338" s="687"/>
      <c r="D338" s="688"/>
      <c r="E338" s="689"/>
      <c r="F338" s="690"/>
      <c r="G338" s="687"/>
      <c r="H338" s="688"/>
      <c r="I338" s="689"/>
      <c r="J338" s="674"/>
      <c r="K338" s="687"/>
      <c r="L338" s="688"/>
      <c r="M338" s="689"/>
      <c r="N338" s="674"/>
      <c r="O338" s="687"/>
      <c r="P338" s="688"/>
      <c r="Q338" s="689"/>
    </row>
    <row r="339" spans="1:17" ht="18.75" customHeight="1">
      <c r="A339" s="691" t="s">
        <v>62</v>
      </c>
      <c r="B339" s="696">
        <v>0</v>
      </c>
      <c r="C339" s="697">
        <v>0</v>
      </c>
      <c r="D339" s="694">
        <v>1</v>
      </c>
      <c r="E339" s="695">
        <v>1.3</v>
      </c>
      <c r="F339" s="696">
        <v>0</v>
      </c>
      <c r="G339" s="697">
        <v>0</v>
      </c>
      <c r="H339" s="698">
        <v>1</v>
      </c>
      <c r="I339" s="697">
        <v>1.3</v>
      </c>
      <c r="J339" s="696">
        <v>0</v>
      </c>
      <c r="K339" s="697">
        <v>0</v>
      </c>
      <c r="L339" s="745">
        <v>0</v>
      </c>
      <c r="M339" s="728">
        <v>0</v>
      </c>
      <c r="N339" s="696">
        <v>0</v>
      </c>
      <c r="O339" s="697">
        <v>0</v>
      </c>
      <c r="P339" s="745">
        <v>0</v>
      </c>
      <c r="Q339" s="720">
        <v>0</v>
      </c>
    </row>
    <row r="340" spans="1:17" ht="18.75" customHeight="1">
      <c r="A340" s="691" t="s">
        <v>63</v>
      </c>
      <c r="B340" s="696">
        <v>0</v>
      </c>
      <c r="C340" s="697">
        <v>0</v>
      </c>
      <c r="D340" s="694">
        <v>2</v>
      </c>
      <c r="E340" s="695">
        <v>3.64</v>
      </c>
      <c r="F340" s="696">
        <v>0</v>
      </c>
      <c r="G340" s="697">
        <v>0</v>
      </c>
      <c r="H340" s="745">
        <v>0</v>
      </c>
      <c r="I340" s="728">
        <v>0</v>
      </c>
      <c r="J340" s="696">
        <v>0</v>
      </c>
      <c r="K340" s="697">
        <v>0</v>
      </c>
      <c r="L340" s="745">
        <v>0</v>
      </c>
      <c r="M340" s="728">
        <v>0</v>
      </c>
      <c r="N340" s="696">
        <v>0</v>
      </c>
      <c r="O340" s="697">
        <v>0</v>
      </c>
      <c r="P340" s="698">
        <v>0</v>
      </c>
      <c r="Q340" s="695">
        <v>0</v>
      </c>
    </row>
    <row r="341" spans="1:17" ht="18.75" customHeight="1">
      <c r="A341" s="691" t="s">
        <v>64</v>
      </c>
      <c r="B341" s="696">
        <v>0</v>
      </c>
      <c r="C341" s="697">
        <v>0</v>
      </c>
      <c r="D341" s="694">
        <v>1</v>
      </c>
      <c r="E341" s="695">
        <v>1.82</v>
      </c>
      <c r="F341" s="696">
        <v>0</v>
      </c>
      <c r="G341" s="697">
        <v>0</v>
      </c>
      <c r="H341" s="698">
        <v>1</v>
      </c>
      <c r="I341" s="697">
        <v>1.82</v>
      </c>
      <c r="J341" s="696">
        <v>0</v>
      </c>
      <c r="K341" s="697">
        <v>0</v>
      </c>
      <c r="L341" s="745">
        <v>0</v>
      </c>
      <c r="M341" s="728">
        <v>0</v>
      </c>
      <c r="N341" s="696">
        <v>0</v>
      </c>
      <c r="O341" s="697">
        <v>0</v>
      </c>
      <c r="P341" s="698">
        <v>0</v>
      </c>
      <c r="Q341" s="695">
        <v>0</v>
      </c>
    </row>
    <row r="342" spans="1:17" ht="18.75" customHeight="1">
      <c r="A342" s="691" t="s">
        <v>65</v>
      </c>
      <c r="B342" s="696">
        <v>0</v>
      </c>
      <c r="C342" s="697">
        <v>0</v>
      </c>
      <c r="D342" s="694">
        <v>1</v>
      </c>
      <c r="E342" s="695">
        <v>1.92</v>
      </c>
      <c r="F342" s="696">
        <v>0</v>
      </c>
      <c r="G342" s="697">
        <v>0</v>
      </c>
      <c r="H342" s="745">
        <v>0</v>
      </c>
      <c r="I342" s="728">
        <v>0</v>
      </c>
      <c r="J342" s="696">
        <v>0</v>
      </c>
      <c r="K342" s="697">
        <v>0</v>
      </c>
      <c r="L342" s="745">
        <v>0</v>
      </c>
      <c r="M342" s="728">
        <v>0</v>
      </c>
      <c r="N342" s="696">
        <v>0</v>
      </c>
      <c r="O342" s="697">
        <v>0</v>
      </c>
      <c r="P342" s="745">
        <v>0</v>
      </c>
      <c r="Q342" s="720">
        <v>0</v>
      </c>
    </row>
    <row r="343" spans="1:17" ht="18.75" customHeight="1">
      <c r="A343" s="691" t="s">
        <v>840</v>
      </c>
      <c r="B343" s="696">
        <v>0</v>
      </c>
      <c r="C343" s="697">
        <v>0</v>
      </c>
      <c r="D343" s="694">
        <v>1</v>
      </c>
      <c r="E343" s="695">
        <v>2.13</v>
      </c>
      <c r="F343" s="696">
        <v>0</v>
      </c>
      <c r="G343" s="697">
        <v>0</v>
      </c>
      <c r="H343" s="745">
        <v>0</v>
      </c>
      <c r="I343" s="728">
        <v>0</v>
      </c>
      <c r="J343" s="696">
        <v>0</v>
      </c>
      <c r="K343" s="697">
        <v>0</v>
      </c>
      <c r="L343" s="745">
        <v>0</v>
      </c>
      <c r="M343" s="728">
        <v>0</v>
      </c>
      <c r="N343" s="696">
        <v>0</v>
      </c>
      <c r="O343" s="697">
        <v>0</v>
      </c>
      <c r="P343" s="698">
        <v>0</v>
      </c>
      <c r="Q343" s="887">
        <v>0</v>
      </c>
    </row>
    <row r="344" spans="1:17" ht="18.75" customHeight="1">
      <c r="A344" s="699"/>
      <c r="B344" s="704"/>
      <c r="C344" s="705"/>
      <c r="D344" s="702"/>
      <c r="E344" s="703"/>
      <c r="F344" s="704"/>
      <c r="G344" s="705"/>
      <c r="H344" s="706"/>
      <c r="I344" s="703"/>
      <c r="J344" s="704"/>
      <c r="K344" s="705"/>
      <c r="L344" s="706"/>
      <c r="M344" s="703"/>
      <c r="N344" s="704"/>
      <c r="O344" s="705"/>
      <c r="P344" s="706"/>
      <c r="Q344" s="703"/>
    </row>
    <row r="345" spans="1:17" ht="18.75" customHeight="1">
      <c r="A345" s="707" t="s">
        <v>66</v>
      </c>
      <c r="B345" s="692">
        <v>0</v>
      </c>
      <c r="C345" s="693">
        <v>0</v>
      </c>
      <c r="D345" s="694">
        <v>1</v>
      </c>
      <c r="E345" s="695">
        <v>0.73</v>
      </c>
      <c r="F345" s="696">
        <v>0</v>
      </c>
      <c r="G345" s="697">
        <v>0</v>
      </c>
      <c r="H345" s="698">
        <v>3</v>
      </c>
      <c r="I345" s="695">
        <v>2.19</v>
      </c>
      <c r="J345" s="696">
        <v>0</v>
      </c>
      <c r="K345" s="697">
        <v>0</v>
      </c>
      <c r="L345" s="698">
        <v>2</v>
      </c>
      <c r="M345" s="695">
        <v>1.46</v>
      </c>
      <c r="N345" s="696">
        <v>0</v>
      </c>
      <c r="O345" s="697">
        <v>0</v>
      </c>
      <c r="P345" s="698">
        <v>0</v>
      </c>
      <c r="Q345" s="695">
        <v>0</v>
      </c>
    </row>
    <row r="346" spans="1:17" ht="18.75" customHeight="1">
      <c r="A346" s="707" t="s">
        <v>67</v>
      </c>
      <c r="B346" s="692">
        <v>0</v>
      </c>
      <c r="C346" s="693">
        <v>0</v>
      </c>
      <c r="D346" s="694">
        <v>2</v>
      </c>
      <c r="E346" s="695">
        <v>7.41</v>
      </c>
      <c r="F346" s="696">
        <v>0</v>
      </c>
      <c r="G346" s="697">
        <v>0</v>
      </c>
      <c r="H346" s="698">
        <v>0</v>
      </c>
      <c r="I346" s="695">
        <v>0</v>
      </c>
      <c r="J346" s="696">
        <v>0</v>
      </c>
      <c r="K346" s="697">
        <v>0</v>
      </c>
      <c r="L346" s="698">
        <v>0</v>
      </c>
      <c r="M346" s="695">
        <v>0</v>
      </c>
      <c r="N346" s="696">
        <v>0</v>
      </c>
      <c r="O346" s="697">
        <v>0</v>
      </c>
      <c r="P346" s="698">
        <v>0</v>
      </c>
      <c r="Q346" s="695">
        <v>0</v>
      </c>
    </row>
    <row r="347" spans="1:17" ht="18.75" customHeight="1">
      <c r="A347" s="707" t="s">
        <v>68</v>
      </c>
      <c r="B347" s="692">
        <v>0</v>
      </c>
      <c r="C347" s="693">
        <v>0</v>
      </c>
      <c r="D347" s="694">
        <v>1</v>
      </c>
      <c r="E347" s="695">
        <v>3.33</v>
      </c>
      <c r="F347" s="696">
        <v>0</v>
      </c>
      <c r="G347" s="697">
        <v>0</v>
      </c>
      <c r="H347" s="745">
        <v>0</v>
      </c>
      <c r="I347" s="720">
        <v>0</v>
      </c>
      <c r="J347" s="696">
        <v>0</v>
      </c>
      <c r="K347" s="697">
        <v>0</v>
      </c>
      <c r="L347" s="698">
        <v>0</v>
      </c>
      <c r="M347" s="695">
        <v>0</v>
      </c>
      <c r="N347" s="696">
        <v>0</v>
      </c>
      <c r="O347" s="697">
        <v>0</v>
      </c>
      <c r="P347" s="745">
        <v>0</v>
      </c>
      <c r="Q347" s="720">
        <v>0</v>
      </c>
    </row>
    <row r="348" spans="1:17" ht="18.75" customHeight="1">
      <c r="A348" s="707" t="s">
        <v>69</v>
      </c>
      <c r="B348" s="692">
        <v>0</v>
      </c>
      <c r="C348" s="693">
        <v>0</v>
      </c>
      <c r="D348" s="694">
        <v>1</v>
      </c>
      <c r="E348" s="695">
        <v>2.56</v>
      </c>
      <c r="F348" s="696">
        <v>0</v>
      </c>
      <c r="G348" s="697">
        <v>0</v>
      </c>
      <c r="H348" s="745">
        <v>0</v>
      </c>
      <c r="I348" s="720">
        <v>0</v>
      </c>
      <c r="J348" s="696">
        <v>0</v>
      </c>
      <c r="K348" s="697">
        <v>0</v>
      </c>
      <c r="L348" s="698">
        <v>0</v>
      </c>
      <c r="M348" s="695">
        <v>0</v>
      </c>
      <c r="N348" s="696">
        <v>0</v>
      </c>
      <c r="O348" s="697">
        <v>0</v>
      </c>
      <c r="P348" s="698">
        <v>0</v>
      </c>
      <c r="Q348" s="695">
        <v>0</v>
      </c>
    </row>
    <row r="349" spans="1:17" ht="18.75" customHeight="1">
      <c r="A349" s="707" t="s">
        <v>70</v>
      </c>
      <c r="B349" s="692">
        <v>0</v>
      </c>
      <c r="C349" s="693">
        <v>0</v>
      </c>
      <c r="D349" s="694">
        <v>1</v>
      </c>
      <c r="E349" s="695">
        <v>2.38</v>
      </c>
      <c r="F349" s="696">
        <v>0</v>
      </c>
      <c r="G349" s="697">
        <v>0</v>
      </c>
      <c r="H349" s="698">
        <v>0</v>
      </c>
      <c r="I349" s="695">
        <v>0</v>
      </c>
      <c r="J349" s="696">
        <v>0</v>
      </c>
      <c r="K349" s="697">
        <v>0</v>
      </c>
      <c r="L349" s="698">
        <v>0</v>
      </c>
      <c r="M349" s="695">
        <v>0</v>
      </c>
      <c r="N349" s="696">
        <v>0</v>
      </c>
      <c r="O349" s="697">
        <v>0</v>
      </c>
      <c r="P349" s="698">
        <v>0</v>
      </c>
      <c r="Q349" s="695">
        <v>0</v>
      </c>
    </row>
    <row r="350" spans="1:17" ht="18.75" customHeight="1">
      <c r="A350" s="707" t="s">
        <v>71</v>
      </c>
      <c r="B350" s="692">
        <v>0</v>
      </c>
      <c r="C350" s="693">
        <v>0</v>
      </c>
      <c r="D350" s="694">
        <v>1</v>
      </c>
      <c r="E350" s="695">
        <v>2.27</v>
      </c>
      <c r="F350" s="696">
        <v>0</v>
      </c>
      <c r="G350" s="697">
        <v>0</v>
      </c>
      <c r="H350" s="745">
        <v>0</v>
      </c>
      <c r="I350" s="720">
        <v>0</v>
      </c>
      <c r="J350" s="696">
        <v>0</v>
      </c>
      <c r="K350" s="697">
        <v>0</v>
      </c>
      <c r="L350" s="698">
        <v>0</v>
      </c>
      <c r="M350" s="695">
        <v>0</v>
      </c>
      <c r="N350" s="696">
        <v>0</v>
      </c>
      <c r="O350" s="697">
        <v>0</v>
      </c>
      <c r="P350" s="698">
        <v>0</v>
      </c>
      <c r="Q350" s="695">
        <v>0</v>
      </c>
    </row>
    <row r="351" spans="1:17" ht="18.75" customHeight="1">
      <c r="A351" s="707" t="s">
        <v>72</v>
      </c>
      <c r="B351" s="692">
        <v>0</v>
      </c>
      <c r="C351" s="693">
        <v>0</v>
      </c>
      <c r="D351" s="694">
        <v>1</v>
      </c>
      <c r="E351" s="695">
        <v>0.88</v>
      </c>
      <c r="F351" s="696">
        <v>0</v>
      </c>
      <c r="G351" s="697">
        <v>0</v>
      </c>
      <c r="H351" s="745">
        <v>0</v>
      </c>
      <c r="I351" s="720">
        <v>0</v>
      </c>
      <c r="J351" s="696">
        <v>0</v>
      </c>
      <c r="K351" s="697">
        <v>0</v>
      </c>
      <c r="L351" s="745">
        <v>0</v>
      </c>
      <c r="M351" s="720">
        <v>0</v>
      </c>
      <c r="N351" s="696">
        <v>0</v>
      </c>
      <c r="O351" s="697">
        <v>0</v>
      </c>
      <c r="P351" s="698">
        <v>0</v>
      </c>
      <c r="Q351" s="695">
        <v>0</v>
      </c>
    </row>
    <row r="352" spans="1:17" ht="18.75" customHeight="1">
      <c r="A352" s="707" t="s">
        <v>73</v>
      </c>
      <c r="B352" s="692">
        <v>0</v>
      </c>
      <c r="C352" s="693">
        <v>0</v>
      </c>
      <c r="D352" s="694">
        <v>1</v>
      </c>
      <c r="E352" s="695">
        <v>3.33</v>
      </c>
      <c r="F352" s="696">
        <v>0</v>
      </c>
      <c r="G352" s="697">
        <v>0</v>
      </c>
      <c r="H352" s="745">
        <v>0</v>
      </c>
      <c r="I352" s="720">
        <v>0</v>
      </c>
      <c r="J352" s="696">
        <v>0</v>
      </c>
      <c r="K352" s="697">
        <v>0</v>
      </c>
      <c r="L352" s="698">
        <v>0</v>
      </c>
      <c r="M352" s="695">
        <v>0</v>
      </c>
      <c r="N352" s="696">
        <v>0</v>
      </c>
      <c r="O352" s="697">
        <v>0</v>
      </c>
      <c r="P352" s="698">
        <v>0</v>
      </c>
      <c r="Q352" s="695">
        <v>0</v>
      </c>
    </row>
    <row r="353" spans="1:17" ht="18.75" customHeight="1">
      <c r="A353" s="707" t="s">
        <v>74</v>
      </c>
      <c r="B353" s="692">
        <v>0</v>
      </c>
      <c r="C353" s="693">
        <v>0</v>
      </c>
      <c r="D353" s="749">
        <v>0</v>
      </c>
      <c r="E353" s="720">
        <v>0</v>
      </c>
      <c r="F353" s="696">
        <v>0</v>
      </c>
      <c r="G353" s="697">
        <v>0</v>
      </c>
      <c r="H353" s="745">
        <v>0</v>
      </c>
      <c r="I353" s="720">
        <v>0</v>
      </c>
      <c r="J353" s="696">
        <v>0</v>
      </c>
      <c r="K353" s="697">
        <v>0</v>
      </c>
      <c r="L353" s="698">
        <v>0</v>
      </c>
      <c r="M353" s="695">
        <v>0</v>
      </c>
      <c r="N353" s="696">
        <v>0</v>
      </c>
      <c r="O353" s="697">
        <v>0</v>
      </c>
      <c r="P353" s="698">
        <v>0</v>
      </c>
      <c r="Q353" s="695">
        <v>0</v>
      </c>
    </row>
    <row r="354" spans="1:17" ht="18.75" customHeight="1">
      <c r="A354" s="707" t="s">
        <v>75</v>
      </c>
      <c r="B354" s="692">
        <v>0</v>
      </c>
      <c r="C354" s="693">
        <v>0</v>
      </c>
      <c r="D354" s="694">
        <v>2</v>
      </c>
      <c r="E354" s="695">
        <v>4.08</v>
      </c>
      <c r="F354" s="696">
        <v>0</v>
      </c>
      <c r="G354" s="697">
        <v>0</v>
      </c>
      <c r="H354" s="698">
        <v>1</v>
      </c>
      <c r="I354" s="695">
        <v>2.04</v>
      </c>
      <c r="J354" s="696">
        <v>0</v>
      </c>
      <c r="K354" s="697">
        <v>0</v>
      </c>
      <c r="L354" s="698">
        <v>0</v>
      </c>
      <c r="M354" s="695">
        <v>0</v>
      </c>
      <c r="N354" s="696">
        <v>0</v>
      </c>
      <c r="O354" s="697">
        <v>0</v>
      </c>
      <c r="P354" s="698">
        <v>0</v>
      </c>
      <c r="Q354" s="695">
        <v>0</v>
      </c>
    </row>
    <row r="355" spans="1:17" ht="18.75" customHeight="1">
      <c r="A355" s="707" t="s">
        <v>76</v>
      </c>
      <c r="B355" s="692">
        <v>0</v>
      </c>
      <c r="C355" s="693">
        <v>0</v>
      </c>
      <c r="D355" s="749">
        <v>0</v>
      </c>
      <c r="E355" s="720">
        <v>0</v>
      </c>
      <c r="F355" s="696">
        <v>0</v>
      </c>
      <c r="G355" s="697">
        <v>0</v>
      </c>
      <c r="H355" s="698">
        <v>0</v>
      </c>
      <c r="I355" s="695">
        <v>0</v>
      </c>
      <c r="J355" s="696">
        <v>0</v>
      </c>
      <c r="K355" s="697">
        <v>0</v>
      </c>
      <c r="L355" s="745">
        <v>0</v>
      </c>
      <c r="M355" s="720">
        <v>0</v>
      </c>
      <c r="N355" s="696">
        <v>0</v>
      </c>
      <c r="O355" s="697">
        <v>0</v>
      </c>
      <c r="P355" s="698">
        <v>0</v>
      </c>
      <c r="Q355" s="695">
        <v>0</v>
      </c>
    </row>
    <row r="356" spans="1:17" ht="18.75" customHeight="1">
      <c r="A356" s="707" t="s">
        <v>77</v>
      </c>
      <c r="B356" s="692">
        <v>0</v>
      </c>
      <c r="C356" s="693">
        <v>0</v>
      </c>
      <c r="D356" s="694">
        <v>1</v>
      </c>
      <c r="E356" s="695">
        <v>1.85</v>
      </c>
      <c r="F356" s="696">
        <v>0</v>
      </c>
      <c r="G356" s="697">
        <v>0</v>
      </c>
      <c r="H356" s="745">
        <v>0</v>
      </c>
      <c r="I356" s="720">
        <v>0</v>
      </c>
      <c r="J356" s="696">
        <v>0</v>
      </c>
      <c r="K356" s="697">
        <v>0</v>
      </c>
      <c r="L356" s="698">
        <v>0</v>
      </c>
      <c r="M356" s="695">
        <v>0</v>
      </c>
      <c r="N356" s="696">
        <v>0</v>
      </c>
      <c r="O356" s="697">
        <v>0</v>
      </c>
      <c r="P356" s="698">
        <v>0</v>
      </c>
      <c r="Q356" s="695">
        <v>0</v>
      </c>
    </row>
    <row r="357" spans="1:17" ht="18.75" customHeight="1">
      <c r="A357" s="707" t="s">
        <v>78</v>
      </c>
      <c r="B357" s="692">
        <v>0</v>
      </c>
      <c r="C357" s="693">
        <v>0</v>
      </c>
      <c r="D357" s="694">
        <v>3</v>
      </c>
      <c r="E357" s="695">
        <v>2.52</v>
      </c>
      <c r="F357" s="696">
        <v>0</v>
      </c>
      <c r="G357" s="697">
        <v>0</v>
      </c>
      <c r="H357" s="698">
        <v>1</v>
      </c>
      <c r="I357" s="695">
        <v>0.84</v>
      </c>
      <c r="J357" s="696">
        <v>0</v>
      </c>
      <c r="K357" s="697">
        <v>0</v>
      </c>
      <c r="L357" s="745">
        <v>0</v>
      </c>
      <c r="M357" s="720">
        <v>0</v>
      </c>
      <c r="N357" s="696">
        <v>0</v>
      </c>
      <c r="O357" s="697">
        <v>0</v>
      </c>
      <c r="P357" s="698">
        <v>0</v>
      </c>
      <c r="Q357" s="695">
        <v>0</v>
      </c>
    </row>
    <row r="358" spans="1:17" ht="18.75" customHeight="1">
      <c r="A358" s="707" t="s">
        <v>67</v>
      </c>
      <c r="B358" s="692">
        <v>0</v>
      </c>
      <c r="C358" s="693">
        <v>0</v>
      </c>
      <c r="D358" s="694">
        <v>2</v>
      </c>
      <c r="E358" s="695">
        <v>8.33</v>
      </c>
      <c r="F358" s="696">
        <v>0</v>
      </c>
      <c r="G358" s="697">
        <v>0</v>
      </c>
      <c r="H358" s="745">
        <v>0</v>
      </c>
      <c r="I358" s="720">
        <v>0</v>
      </c>
      <c r="J358" s="696">
        <v>0</v>
      </c>
      <c r="K358" s="697">
        <v>0</v>
      </c>
      <c r="L358" s="698">
        <v>0</v>
      </c>
      <c r="M358" s="695">
        <v>0</v>
      </c>
      <c r="N358" s="696">
        <v>0</v>
      </c>
      <c r="O358" s="697">
        <v>0</v>
      </c>
      <c r="P358" s="698">
        <v>0</v>
      </c>
      <c r="Q358" s="695">
        <v>0</v>
      </c>
    </row>
    <row r="359" spans="1:17" ht="18.75" customHeight="1">
      <c r="A359" s="707" t="s">
        <v>68</v>
      </c>
      <c r="B359" s="692">
        <v>0</v>
      </c>
      <c r="C359" s="693">
        <v>0</v>
      </c>
      <c r="D359" s="749">
        <v>0</v>
      </c>
      <c r="E359" s="720">
        <v>0</v>
      </c>
      <c r="F359" s="696">
        <v>0</v>
      </c>
      <c r="G359" s="697">
        <v>0</v>
      </c>
      <c r="H359" s="698">
        <v>1</v>
      </c>
      <c r="I359" s="695">
        <v>3.7</v>
      </c>
      <c r="J359" s="696">
        <v>0</v>
      </c>
      <c r="K359" s="697">
        <v>0</v>
      </c>
      <c r="L359" s="698">
        <v>0</v>
      </c>
      <c r="M359" s="695">
        <v>0</v>
      </c>
      <c r="N359" s="696">
        <v>0</v>
      </c>
      <c r="O359" s="697">
        <v>0</v>
      </c>
      <c r="P359" s="698">
        <v>0</v>
      </c>
      <c r="Q359" s="695">
        <v>0</v>
      </c>
    </row>
    <row r="360" spans="1:17" ht="18.75" customHeight="1">
      <c r="A360" s="707" t="s">
        <v>69</v>
      </c>
      <c r="B360" s="692">
        <v>0</v>
      </c>
      <c r="C360" s="693">
        <v>0</v>
      </c>
      <c r="D360" s="694">
        <v>1</v>
      </c>
      <c r="E360" s="695">
        <v>2.7</v>
      </c>
      <c r="F360" s="696">
        <v>0</v>
      </c>
      <c r="G360" s="697">
        <v>0</v>
      </c>
      <c r="H360" s="745">
        <v>0</v>
      </c>
      <c r="I360" s="720">
        <v>0</v>
      </c>
      <c r="J360" s="696">
        <v>0</v>
      </c>
      <c r="K360" s="697">
        <v>0</v>
      </c>
      <c r="L360" s="698">
        <v>0</v>
      </c>
      <c r="M360" s="695">
        <v>0</v>
      </c>
      <c r="N360" s="696">
        <v>0</v>
      </c>
      <c r="O360" s="697">
        <v>0</v>
      </c>
      <c r="P360" s="698">
        <v>0</v>
      </c>
      <c r="Q360" s="695">
        <v>0</v>
      </c>
    </row>
    <row r="361" spans="1:17" ht="18.75" customHeight="1">
      <c r="A361" s="707" t="s">
        <v>70</v>
      </c>
      <c r="B361" s="692">
        <v>0</v>
      </c>
      <c r="C361" s="693">
        <v>0</v>
      </c>
      <c r="D361" s="694">
        <v>1</v>
      </c>
      <c r="E361" s="695">
        <v>2.44</v>
      </c>
      <c r="F361" s="696">
        <v>0</v>
      </c>
      <c r="G361" s="697">
        <v>0</v>
      </c>
      <c r="H361" s="745">
        <v>0</v>
      </c>
      <c r="I361" s="720">
        <v>0</v>
      </c>
      <c r="J361" s="696">
        <v>0</v>
      </c>
      <c r="K361" s="697">
        <v>0</v>
      </c>
      <c r="L361" s="745">
        <v>0</v>
      </c>
      <c r="M361" s="720">
        <v>0</v>
      </c>
      <c r="N361" s="696">
        <v>0</v>
      </c>
      <c r="O361" s="697">
        <v>0</v>
      </c>
      <c r="P361" s="698">
        <v>0</v>
      </c>
      <c r="Q361" s="695">
        <v>0</v>
      </c>
    </row>
    <row r="362" spans="1:17" ht="18.75" customHeight="1">
      <c r="A362" s="707" t="s">
        <v>71</v>
      </c>
      <c r="B362" s="692">
        <v>0</v>
      </c>
      <c r="C362" s="693">
        <v>0</v>
      </c>
      <c r="D362" s="749">
        <v>0</v>
      </c>
      <c r="E362" s="720">
        <v>0</v>
      </c>
      <c r="F362" s="696">
        <v>0</v>
      </c>
      <c r="G362" s="697">
        <v>0</v>
      </c>
      <c r="H362" s="745">
        <v>0</v>
      </c>
      <c r="I362" s="720">
        <v>0</v>
      </c>
      <c r="J362" s="696">
        <v>0</v>
      </c>
      <c r="K362" s="697">
        <v>0</v>
      </c>
      <c r="L362" s="698">
        <v>0</v>
      </c>
      <c r="M362" s="695">
        <v>0</v>
      </c>
      <c r="N362" s="696">
        <v>0</v>
      </c>
      <c r="O362" s="697">
        <v>0</v>
      </c>
      <c r="P362" s="698">
        <v>0</v>
      </c>
      <c r="Q362" s="695">
        <v>0</v>
      </c>
    </row>
    <row r="363" spans="1:17" ht="18.75" customHeight="1">
      <c r="A363" s="707" t="s">
        <v>72</v>
      </c>
      <c r="B363" s="692">
        <v>0</v>
      </c>
      <c r="C363" s="693">
        <v>0</v>
      </c>
      <c r="D363" s="694">
        <v>2</v>
      </c>
      <c r="E363" s="695">
        <v>2.08</v>
      </c>
      <c r="F363" s="696">
        <v>0</v>
      </c>
      <c r="G363" s="697">
        <v>0</v>
      </c>
      <c r="H363" s="698">
        <v>0</v>
      </c>
      <c r="I363" s="695">
        <v>0</v>
      </c>
      <c r="J363" s="696">
        <v>0</v>
      </c>
      <c r="K363" s="697">
        <v>0</v>
      </c>
      <c r="L363" s="698">
        <v>0</v>
      </c>
      <c r="M363" s="695">
        <v>0</v>
      </c>
      <c r="N363" s="696">
        <v>0</v>
      </c>
      <c r="O363" s="697">
        <v>0</v>
      </c>
      <c r="P363" s="698">
        <v>0</v>
      </c>
      <c r="Q363" s="695">
        <v>0</v>
      </c>
    </row>
    <row r="364" spans="1:17" ht="18.75" customHeight="1">
      <c r="A364" s="707" t="s">
        <v>73</v>
      </c>
      <c r="B364" s="692">
        <v>0</v>
      </c>
      <c r="C364" s="693">
        <v>0</v>
      </c>
      <c r="D364" s="694">
        <v>1</v>
      </c>
      <c r="E364" s="695">
        <v>3.45</v>
      </c>
      <c r="F364" s="696">
        <v>0</v>
      </c>
      <c r="G364" s="697">
        <v>0</v>
      </c>
      <c r="H364" s="698">
        <v>0</v>
      </c>
      <c r="I364" s="695">
        <v>0</v>
      </c>
      <c r="J364" s="696">
        <v>0</v>
      </c>
      <c r="K364" s="697">
        <v>0</v>
      </c>
      <c r="L364" s="745">
        <v>0</v>
      </c>
      <c r="M364" s="720">
        <v>0</v>
      </c>
      <c r="N364" s="696">
        <v>0</v>
      </c>
      <c r="O364" s="697">
        <v>0</v>
      </c>
      <c r="P364" s="698">
        <v>0</v>
      </c>
      <c r="Q364" s="695">
        <v>0</v>
      </c>
    </row>
    <row r="365" spans="1:17" ht="18.75" customHeight="1">
      <c r="A365" s="707" t="s">
        <v>74</v>
      </c>
      <c r="B365" s="692">
        <v>0</v>
      </c>
      <c r="C365" s="693">
        <v>0</v>
      </c>
      <c r="D365" s="694">
        <v>1</v>
      </c>
      <c r="E365" s="695">
        <v>2.86</v>
      </c>
      <c r="F365" s="696">
        <v>0</v>
      </c>
      <c r="G365" s="697">
        <v>0</v>
      </c>
      <c r="H365" s="745">
        <v>0</v>
      </c>
      <c r="I365" s="720">
        <v>0</v>
      </c>
      <c r="J365" s="696">
        <v>0</v>
      </c>
      <c r="K365" s="697">
        <v>0</v>
      </c>
      <c r="L365" s="745">
        <v>0</v>
      </c>
      <c r="M365" s="720">
        <v>0</v>
      </c>
      <c r="N365" s="696">
        <v>0</v>
      </c>
      <c r="O365" s="697">
        <v>0</v>
      </c>
      <c r="P365" s="698">
        <v>0</v>
      </c>
      <c r="Q365" s="695">
        <v>0</v>
      </c>
    </row>
    <row r="366" spans="1:17" ht="18.75" customHeight="1">
      <c r="A366" s="707" t="s">
        <v>75</v>
      </c>
      <c r="B366" s="692">
        <v>0</v>
      </c>
      <c r="C366" s="693">
        <v>0</v>
      </c>
      <c r="D366" s="694">
        <v>1</v>
      </c>
      <c r="E366" s="695">
        <v>2.13</v>
      </c>
      <c r="F366" s="696">
        <v>0</v>
      </c>
      <c r="G366" s="697">
        <v>0</v>
      </c>
      <c r="H366" s="745">
        <v>0</v>
      </c>
      <c r="I366" s="720">
        <v>0</v>
      </c>
      <c r="J366" s="696">
        <v>0</v>
      </c>
      <c r="K366" s="697">
        <v>0</v>
      </c>
      <c r="L366" s="698">
        <v>0</v>
      </c>
      <c r="M366" s="695">
        <v>0</v>
      </c>
      <c r="N366" s="696">
        <v>0</v>
      </c>
      <c r="O366" s="697">
        <v>0</v>
      </c>
      <c r="P366" s="698">
        <v>0</v>
      </c>
      <c r="Q366" s="695">
        <v>0</v>
      </c>
    </row>
    <row r="367" spans="1:17" ht="18.75" customHeight="1">
      <c r="A367" s="707" t="s">
        <v>203</v>
      </c>
      <c r="B367" s="692">
        <v>0</v>
      </c>
      <c r="C367" s="693">
        <v>0</v>
      </c>
      <c r="D367" s="694">
        <v>1</v>
      </c>
      <c r="E367" s="695">
        <v>3.03</v>
      </c>
      <c r="F367" s="696">
        <v>0</v>
      </c>
      <c r="G367" s="697">
        <v>0</v>
      </c>
      <c r="H367" s="698">
        <v>0</v>
      </c>
      <c r="I367" s="695">
        <v>0</v>
      </c>
      <c r="J367" s="696">
        <v>0</v>
      </c>
      <c r="K367" s="697">
        <v>0</v>
      </c>
      <c r="L367" s="698">
        <v>0</v>
      </c>
      <c r="M367" s="695">
        <v>0</v>
      </c>
      <c r="N367" s="696">
        <v>0</v>
      </c>
      <c r="O367" s="697">
        <v>0</v>
      </c>
      <c r="P367" s="698">
        <v>0</v>
      </c>
      <c r="Q367" s="695">
        <v>0</v>
      </c>
    </row>
    <row r="368" spans="1:17" ht="18.75" customHeight="1">
      <c r="A368" s="707" t="s">
        <v>77</v>
      </c>
      <c r="B368" s="692">
        <v>0</v>
      </c>
      <c r="C368" s="693">
        <v>0</v>
      </c>
      <c r="D368" s="749">
        <v>0</v>
      </c>
      <c r="E368" s="720">
        <v>0</v>
      </c>
      <c r="F368" s="696">
        <v>0</v>
      </c>
      <c r="G368" s="697">
        <v>0</v>
      </c>
      <c r="H368" s="698">
        <v>0</v>
      </c>
      <c r="I368" s="695">
        <v>0</v>
      </c>
      <c r="J368" s="696">
        <v>0</v>
      </c>
      <c r="K368" s="697">
        <v>0</v>
      </c>
      <c r="L368" s="745">
        <v>0</v>
      </c>
      <c r="M368" s="720">
        <v>0</v>
      </c>
      <c r="N368" s="696">
        <v>0</v>
      </c>
      <c r="O368" s="697">
        <v>0</v>
      </c>
      <c r="P368" s="698">
        <v>0</v>
      </c>
      <c r="Q368" s="695">
        <v>0</v>
      </c>
    </row>
    <row r="369" spans="1:17" ht="18.75" customHeight="1" thickBot="1">
      <c r="A369" s="708" t="s">
        <v>78</v>
      </c>
      <c r="B369" s="709">
        <v>0</v>
      </c>
      <c r="C369" s="710">
        <v>0</v>
      </c>
      <c r="D369" s="711">
        <v>5</v>
      </c>
      <c r="E369" s="712">
        <v>4.46</v>
      </c>
      <c r="F369" s="713">
        <v>0</v>
      </c>
      <c r="G369" s="714">
        <v>0</v>
      </c>
      <c r="H369" s="715">
        <v>2</v>
      </c>
      <c r="I369" s="712">
        <v>1.79</v>
      </c>
      <c r="J369" s="713">
        <v>0</v>
      </c>
      <c r="K369" s="714">
        <v>0</v>
      </c>
      <c r="L369" s="715">
        <v>0</v>
      </c>
      <c r="M369" s="712">
        <v>0</v>
      </c>
      <c r="N369" s="713">
        <v>0</v>
      </c>
      <c r="O369" s="714">
        <v>0</v>
      </c>
      <c r="P369" s="715">
        <v>0</v>
      </c>
      <c r="Q369" s="712">
        <v>0</v>
      </c>
    </row>
    <row r="370" spans="1:17" s="861" customFormat="1" ht="18.75" customHeight="1">
      <c r="A370" s="730" t="s">
        <v>591</v>
      </c>
      <c r="B370" s="722"/>
      <c r="C370" s="860"/>
      <c r="D370" s="722"/>
      <c r="E370" s="860"/>
      <c r="F370" s="722"/>
      <c r="G370" s="860"/>
      <c r="H370" s="722"/>
      <c r="I370" s="860"/>
      <c r="J370" s="722"/>
      <c r="K370" s="860"/>
      <c r="L370" s="722"/>
      <c r="M370" s="860"/>
      <c r="N370" s="722"/>
      <c r="O370" s="860"/>
      <c r="P370" s="722"/>
      <c r="Q370" s="860"/>
    </row>
    <row r="371" spans="1:17" s="861" customFormat="1" ht="18.75" customHeight="1">
      <c r="A371" s="730" t="s">
        <v>602</v>
      </c>
      <c r="B371" s="722"/>
      <c r="C371" s="860"/>
      <c r="D371" s="722"/>
      <c r="E371" s="860"/>
      <c r="F371" s="722"/>
      <c r="G371" s="860"/>
      <c r="H371" s="722"/>
      <c r="I371" s="860"/>
      <c r="J371" s="722"/>
      <c r="K371" s="860"/>
      <c r="L371" s="722"/>
      <c r="M371" s="860"/>
      <c r="N371" s="722"/>
      <c r="O371" s="860"/>
      <c r="P371" s="722"/>
      <c r="Q371" s="860"/>
    </row>
    <row r="372" spans="1:17" s="861" customFormat="1" ht="18.75" customHeight="1">
      <c r="A372" s="730" t="s">
        <v>183</v>
      </c>
      <c r="B372" s="722"/>
      <c r="C372" s="860"/>
      <c r="D372" s="722"/>
      <c r="E372" s="860"/>
      <c r="F372" s="722"/>
      <c r="G372" s="860"/>
      <c r="H372" s="722"/>
      <c r="I372" s="860"/>
      <c r="J372" s="722"/>
      <c r="K372" s="860"/>
      <c r="L372" s="722"/>
      <c r="M372" s="860"/>
      <c r="N372" s="722"/>
      <c r="O372" s="860"/>
      <c r="P372" s="722"/>
      <c r="Q372" s="860"/>
    </row>
    <row r="373" spans="1:17" s="861" customFormat="1" ht="18.75" customHeight="1">
      <c r="A373" s="730" t="s">
        <v>183</v>
      </c>
      <c r="B373" s="722"/>
      <c r="C373" s="860"/>
      <c r="D373" s="722"/>
      <c r="E373" s="860"/>
      <c r="F373" s="722"/>
      <c r="G373" s="860"/>
      <c r="H373" s="722"/>
      <c r="I373" s="860"/>
      <c r="J373" s="722"/>
      <c r="K373" s="860"/>
      <c r="L373" s="722"/>
      <c r="M373" s="860"/>
      <c r="N373" s="722"/>
      <c r="O373" s="860"/>
      <c r="P373" s="722"/>
      <c r="Q373" s="860"/>
    </row>
    <row r="374" spans="1:17" ht="28.5" customHeight="1">
      <c r="A374" s="1467" t="s">
        <v>601</v>
      </c>
      <c r="B374" s="1467"/>
      <c r="C374" s="1467"/>
      <c r="D374" s="1467"/>
      <c r="E374" s="1467"/>
      <c r="F374" s="1467"/>
      <c r="G374" s="1467"/>
      <c r="H374" s="1467"/>
      <c r="I374" s="1467"/>
      <c r="J374" s="1467"/>
      <c r="K374" s="1467"/>
      <c r="L374" s="1467"/>
      <c r="M374" s="1467"/>
      <c r="N374" s="1467"/>
      <c r="O374" s="1467"/>
      <c r="P374" s="1467"/>
      <c r="Q374" s="1467"/>
    </row>
    <row r="375" spans="1:17" ht="28.5" customHeight="1">
      <c r="A375" s="1468" t="s">
        <v>537</v>
      </c>
      <c r="B375" s="1468"/>
      <c r="C375" s="1468"/>
      <c r="D375" s="1468"/>
      <c r="E375" s="1468"/>
      <c r="F375" s="1468"/>
      <c r="G375" s="1468"/>
      <c r="H375" s="1468"/>
      <c r="I375" s="1468"/>
      <c r="J375" s="1468"/>
      <c r="K375" s="1468"/>
      <c r="L375" s="1468"/>
      <c r="M375" s="1468"/>
      <c r="N375" s="1468"/>
      <c r="O375" s="1468"/>
      <c r="P375" s="1468"/>
      <c r="Q375" s="1468"/>
    </row>
    <row r="376" spans="1:13" ht="18.75" customHeight="1">
      <c r="A376" s="142"/>
      <c r="B376" s="142"/>
      <c r="C376" s="142"/>
      <c r="D376" s="142"/>
      <c r="E376" s="142"/>
      <c r="F376" s="142"/>
      <c r="G376" s="142"/>
      <c r="H376" s="142"/>
      <c r="I376" s="142"/>
      <c r="J376" s="142"/>
      <c r="K376" s="142"/>
      <c r="L376" s="142"/>
      <c r="M376" s="142"/>
    </row>
    <row r="377" spans="1:13" ht="18.75" customHeight="1">
      <c r="A377" s="142"/>
      <c r="B377" s="142"/>
      <c r="C377" s="142"/>
      <c r="D377" s="142"/>
      <c r="E377" s="142"/>
      <c r="F377" s="142"/>
      <c r="G377" s="142"/>
      <c r="H377" s="142"/>
      <c r="I377" s="142"/>
      <c r="J377" s="142"/>
      <c r="K377" s="142"/>
      <c r="L377" s="142"/>
      <c r="M377" s="142"/>
    </row>
    <row r="378" spans="1:13" ht="18.75" customHeight="1" thickBot="1">
      <c r="A378" s="673" t="s">
        <v>44</v>
      </c>
      <c r="B378" s="675"/>
      <c r="C378" s="675"/>
      <c r="D378" s="675"/>
      <c r="E378" s="675"/>
      <c r="F378" s="675"/>
      <c r="G378" s="675"/>
      <c r="H378" s="675"/>
      <c r="I378" s="675"/>
      <c r="J378" s="675"/>
      <c r="K378" s="675"/>
      <c r="L378" s="675"/>
      <c r="M378" s="675"/>
    </row>
    <row r="379" spans="1:17" ht="18.75" customHeight="1">
      <c r="A379" s="676"/>
      <c r="B379" s="1469" t="s">
        <v>517</v>
      </c>
      <c r="C379" s="1470"/>
      <c r="D379" s="1470"/>
      <c r="E379" s="1471"/>
      <c r="F379" s="1472" t="s">
        <v>518</v>
      </c>
      <c r="G379" s="1473"/>
      <c r="H379" s="1473"/>
      <c r="I379" s="1474"/>
      <c r="J379" s="1472" t="s">
        <v>519</v>
      </c>
      <c r="K379" s="1473"/>
      <c r="L379" s="1473"/>
      <c r="M379" s="1474"/>
      <c r="N379" s="1470" t="s">
        <v>520</v>
      </c>
      <c r="O379" s="1470"/>
      <c r="P379" s="1470"/>
      <c r="Q379" s="1471"/>
    </row>
    <row r="380" spans="1:17" ht="18.75" customHeight="1" thickBot="1">
      <c r="A380" s="677"/>
      <c r="B380" s="1476" t="s">
        <v>521</v>
      </c>
      <c r="C380" s="1465"/>
      <c r="D380" s="1464" t="s">
        <v>522</v>
      </c>
      <c r="E380" s="1466"/>
      <c r="F380" s="1477" t="s">
        <v>521</v>
      </c>
      <c r="G380" s="1478"/>
      <c r="H380" s="1478" t="s">
        <v>522</v>
      </c>
      <c r="I380" s="1479"/>
      <c r="J380" s="1477" t="s">
        <v>521</v>
      </c>
      <c r="K380" s="1478"/>
      <c r="L380" s="1478" t="s">
        <v>522</v>
      </c>
      <c r="M380" s="1479"/>
      <c r="N380" s="1464" t="s">
        <v>521</v>
      </c>
      <c r="O380" s="1465"/>
      <c r="P380" s="1464" t="s">
        <v>522</v>
      </c>
      <c r="Q380" s="1466"/>
    </row>
    <row r="381" spans="1:17" ht="18.75" customHeight="1" thickTop="1">
      <c r="A381" s="678"/>
      <c r="B381" s="679" t="s">
        <v>60</v>
      </c>
      <c r="C381" s="680" t="s">
        <v>523</v>
      </c>
      <c r="D381" s="681" t="s">
        <v>60</v>
      </c>
      <c r="E381" s="682" t="s">
        <v>523</v>
      </c>
      <c r="F381" s="681" t="s">
        <v>60</v>
      </c>
      <c r="G381" s="680" t="s">
        <v>523</v>
      </c>
      <c r="H381" s="681" t="s">
        <v>60</v>
      </c>
      <c r="I381" s="682" t="s">
        <v>523</v>
      </c>
      <c r="J381" s="681" t="s">
        <v>60</v>
      </c>
      <c r="K381" s="680" t="s">
        <v>523</v>
      </c>
      <c r="L381" s="681" t="s">
        <v>60</v>
      </c>
      <c r="M381" s="682" t="s">
        <v>523</v>
      </c>
      <c r="N381" s="681" t="s">
        <v>60</v>
      </c>
      <c r="O381" s="680" t="s">
        <v>523</v>
      </c>
      <c r="P381" s="681" t="s">
        <v>60</v>
      </c>
      <c r="Q381" s="682" t="s">
        <v>523</v>
      </c>
    </row>
    <row r="382" spans="1:17" ht="18.75" customHeight="1">
      <c r="A382" s="685"/>
      <c r="B382" s="686"/>
      <c r="C382" s="687"/>
      <c r="D382" s="688"/>
      <c r="E382" s="689"/>
      <c r="F382" s="690"/>
      <c r="G382" s="687"/>
      <c r="H382" s="688"/>
      <c r="I382" s="689"/>
      <c r="J382" s="690"/>
      <c r="K382" s="687"/>
      <c r="L382" s="688"/>
      <c r="M382" s="689"/>
      <c r="N382" s="674"/>
      <c r="O382" s="687"/>
      <c r="P382" s="688"/>
      <c r="Q382" s="689"/>
    </row>
    <row r="383" spans="1:17" ht="18.75" customHeight="1">
      <c r="A383" s="691" t="s">
        <v>62</v>
      </c>
      <c r="B383" s="692">
        <v>66</v>
      </c>
      <c r="C383" s="693">
        <v>98.51</v>
      </c>
      <c r="D383" s="694">
        <v>7</v>
      </c>
      <c r="E383" s="695">
        <v>21.88</v>
      </c>
      <c r="F383" s="696">
        <v>1</v>
      </c>
      <c r="G383" s="697">
        <v>1.49</v>
      </c>
      <c r="H383" s="698">
        <v>3</v>
      </c>
      <c r="I383" s="695">
        <v>9.38</v>
      </c>
      <c r="J383" s="746">
        <v>0</v>
      </c>
      <c r="K383" s="728">
        <v>0</v>
      </c>
      <c r="L383" s="698">
        <v>4</v>
      </c>
      <c r="M383" s="695">
        <v>12.5</v>
      </c>
      <c r="N383" s="696">
        <v>0</v>
      </c>
      <c r="O383" s="697">
        <v>0</v>
      </c>
      <c r="P383" s="698">
        <v>12</v>
      </c>
      <c r="Q383" s="695">
        <v>37.5</v>
      </c>
    </row>
    <row r="384" spans="1:17" ht="18.75" customHeight="1">
      <c r="A384" s="691" t="s">
        <v>63</v>
      </c>
      <c r="B384" s="692">
        <v>61</v>
      </c>
      <c r="C384" s="693">
        <v>100</v>
      </c>
      <c r="D384" s="694">
        <v>6</v>
      </c>
      <c r="E384" s="695">
        <v>17.65</v>
      </c>
      <c r="F384" s="746">
        <v>0</v>
      </c>
      <c r="G384" s="728">
        <v>0</v>
      </c>
      <c r="H384" s="698">
        <v>5</v>
      </c>
      <c r="I384" s="695">
        <v>14.71</v>
      </c>
      <c r="J384" s="746">
        <v>0</v>
      </c>
      <c r="K384" s="728">
        <v>0</v>
      </c>
      <c r="L384" s="698">
        <v>4</v>
      </c>
      <c r="M384" s="695">
        <v>11.76</v>
      </c>
      <c r="N384" s="746">
        <v>0</v>
      </c>
      <c r="O384" s="728">
        <v>0</v>
      </c>
      <c r="P384" s="698">
        <v>7</v>
      </c>
      <c r="Q384" s="695">
        <v>20.59</v>
      </c>
    </row>
    <row r="385" spans="1:17" ht="18.75" customHeight="1">
      <c r="A385" s="691" t="s">
        <v>64</v>
      </c>
      <c r="B385" s="692">
        <v>58</v>
      </c>
      <c r="C385" s="693">
        <v>100</v>
      </c>
      <c r="D385" s="694">
        <v>7</v>
      </c>
      <c r="E385" s="695">
        <v>16.67</v>
      </c>
      <c r="F385" s="746">
        <v>0</v>
      </c>
      <c r="G385" s="728">
        <v>0</v>
      </c>
      <c r="H385" s="698">
        <v>4</v>
      </c>
      <c r="I385" s="695">
        <v>9.52</v>
      </c>
      <c r="J385" s="696">
        <v>0</v>
      </c>
      <c r="K385" s="697">
        <v>0</v>
      </c>
      <c r="L385" s="698">
        <v>5</v>
      </c>
      <c r="M385" s="695">
        <v>11.9</v>
      </c>
      <c r="N385" s="746">
        <v>0</v>
      </c>
      <c r="O385" s="728">
        <v>0</v>
      </c>
      <c r="P385" s="698">
        <v>7</v>
      </c>
      <c r="Q385" s="695">
        <v>16.67</v>
      </c>
    </row>
    <row r="386" spans="1:17" ht="18.75" customHeight="1">
      <c r="A386" s="691" t="s">
        <v>65</v>
      </c>
      <c r="B386" s="692">
        <v>56</v>
      </c>
      <c r="C386" s="693">
        <v>98.25</v>
      </c>
      <c r="D386" s="694">
        <v>8</v>
      </c>
      <c r="E386" s="695">
        <v>17.78</v>
      </c>
      <c r="F386" s="696">
        <v>1</v>
      </c>
      <c r="G386" s="697">
        <v>1.75</v>
      </c>
      <c r="H386" s="698">
        <v>3</v>
      </c>
      <c r="I386" s="695">
        <v>6.67</v>
      </c>
      <c r="J386" s="746">
        <v>0</v>
      </c>
      <c r="K386" s="728">
        <v>0</v>
      </c>
      <c r="L386" s="698">
        <v>6</v>
      </c>
      <c r="M386" s="695">
        <v>13.33</v>
      </c>
      <c r="N386" s="696">
        <v>0</v>
      </c>
      <c r="O386" s="697">
        <v>0</v>
      </c>
      <c r="P386" s="698">
        <v>10</v>
      </c>
      <c r="Q386" s="695">
        <v>22.22</v>
      </c>
    </row>
    <row r="387" spans="1:17" ht="18.75" customHeight="1">
      <c r="A387" s="691" t="s">
        <v>840</v>
      </c>
      <c r="B387" s="692">
        <v>60</v>
      </c>
      <c r="C387" s="693">
        <v>98.36</v>
      </c>
      <c r="D387" s="694">
        <v>10</v>
      </c>
      <c r="E387" s="695">
        <v>19.61</v>
      </c>
      <c r="F387" s="696">
        <v>1</v>
      </c>
      <c r="G387" s="697">
        <v>1.64</v>
      </c>
      <c r="H387" s="698">
        <v>4</v>
      </c>
      <c r="I387" s="695">
        <v>7.84</v>
      </c>
      <c r="J387" s="746">
        <v>0</v>
      </c>
      <c r="K387" s="728">
        <v>0</v>
      </c>
      <c r="L387" s="698">
        <v>7</v>
      </c>
      <c r="M387" s="695">
        <v>13.73</v>
      </c>
      <c r="N387" s="746">
        <v>0</v>
      </c>
      <c r="O387" s="728">
        <v>0</v>
      </c>
      <c r="P387" s="698">
        <v>13</v>
      </c>
      <c r="Q387" s="695">
        <v>25.49</v>
      </c>
    </row>
    <row r="388" spans="1:17" ht="18.75" customHeight="1">
      <c r="A388" s="699"/>
      <c r="B388" s="700"/>
      <c r="C388" s="701"/>
      <c r="D388" s="702"/>
      <c r="E388" s="703"/>
      <c r="F388" s="704"/>
      <c r="G388" s="705"/>
      <c r="H388" s="706"/>
      <c r="I388" s="703"/>
      <c r="J388" s="704"/>
      <c r="K388" s="705"/>
      <c r="L388" s="706"/>
      <c r="M388" s="703"/>
      <c r="N388" s="704"/>
      <c r="O388" s="705"/>
      <c r="P388" s="706"/>
      <c r="Q388" s="703"/>
    </row>
    <row r="389" spans="1:17" ht="18.75" customHeight="1">
      <c r="A389" s="707" t="s">
        <v>66</v>
      </c>
      <c r="B389" s="692">
        <v>74</v>
      </c>
      <c r="C389" s="693">
        <v>98.67</v>
      </c>
      <c r="D389" s="694">
        <v>19</v>
      </c>
      <c r="E389" s="695">
        <v>18.27</v>
      </c>
      <c r="F389" s="696">
        <v>1</v>
      </c>
      <c r="G389" s="697">
        <v>1.33</v>
      </c>
      <c r="H389" s="698">
        <v>9</v>
      </c>
      <c r="I389" s="695">
        <v>8.65</v>
      </c>
      <c r="J389" s="696">
        <v>0</v>
      </c>
      <c r="K389" s="697">
        <v>0</v>
      </c>
      <c r="L389" s="698">
        <v>8</v>
      </c>
      <c r="M389" s="695">
        <v>7.69</v>
      </c>
      <c r="N389" s="696">
        <v>0</v>
      </c>
      <c r="O389" s="697">
        <v>0</v>
      </c>
      <c r="P389" s="698">
        <v>15</v>
      </c>
      <c r="Q389" s="695">
        <v>14.42</v>
      </c>
    </row>
    <row r="390" spans="1:17" ht="18.75" customHeight="1">
      <c r="A390" s="707" t="s">
        <v>67</v>
      </c>
      <c r="B390" s="692">
        <v>45</v>
      </c>
      <c r="C390" s="693">
        <v>100</v>
      </c>
      <c r="D390" s="694">
        <v>2</v>
      </c>
      <c r="E390" s="695">
        <v>15.38</v>
      </c>
      <c r="F390" s="746">
        <v>0</v>
      </c>
      <c r="G390" s="728">
        <v>0</v>
      </c>
      <c r="H390" s="698">
        <v>1</v>
      </c>
      <c r="I390" s="695">
        <v>7.69</v>
      </c>
      <c r="J390" s="696">
        <v>0</v>
      </c>
      <c r="K390" s="697">
        <v>0</v>
      </c>
      <c r="L390" s="698">
        <v>3</v>
      </c>
      <c r="M390" s="695">
        <v>23.08</v>
      </c>
      <c r="N390" s="696">
        <v>0</v>
      </c>
      <c r="O390" s="697">
        <v>0</v>
      </c>
      <c r="P390" s="698">
        <v>7</v>
      </c>
      <c r="Q390" s="695">
        <v>53.85</v>
      </c>
    </row>
    <row r="391" spans="1:17" ht="18.75" customHeight="1">
      <c r="A391" s="707" t="s">
        <v>68</v>
      </c>
      <c r="B391" s="692">
        <v>54</v>
      </c>
      <c r="C391" s="693">
        <v>100</v>
      </c>
      <c r="D391" s="694">
        <v>3</v>
      </c>
      <c r="E391" s="695">
        <v>15</v>
      </c>
      <c r="F391" s="746">
        <v>0</v>
      </c>
      <c r="G391" s="728">
        <v>0</v>
      </c>
      <c r="H391" s="698">
        <v>2</v>
      </c>
      <c r="I391" s="695">
        <v>10</v>
      </c>
      <c r="J391" s="696">
        <v>0</v>
      </c>
      <c r="K391" s="697">
        <v>0</v>
      </c>
      <c r="L391" s="698">
        <v>2</v>
      </c>
      <c r="M391" s="695">
        <v>10</v>
      </c>
      <c r="N391" s="696">
        <v>0</v>
      </c>
      <c r="O391" s="697">
        <v>0</v>
      </c>
      <c r="P391" s="698">
        <v>7</v>
      </c>
      <c r="Q391" s="695">
        <v>35</v>
      </c>
    </row>
    <row r="392" spans="1:17" ht="18.75" customHeight="1">
      <c r="A392" s="707" t="s">
        <v>69</v>
      </c>
      <c r="B392" s="692">
        <v>83</v>
      </c>
      <c r="C392" s="693">
        <v>100</v>
      </c>
      <c r="D392" s="694">
        <v>6</v>
      </c>
      <c r="E392" s="695">
        <v>16.22</v>
      </c>
      <c r="F392" s="696">
        <v>0</v>
      </c>
      <c r="G392" s="697">
        <v>0</v>
      </c>
      <c r="H392" s="698">
        <v>2</v>
      </c>
      <c r="I392" s="695">
        <v>5.41</v>
      </c>
      <c r="J392" s="696">
        <v>0</v>
      </c>
      <c r="K392" s="697">
        <v>0</v>
      </c>
      <c r="L392" s="698">
        <v>3</v>
      </c>
      <c r="M392" s="695">
        <v>8.11</v>
      </c>
      <c r="N392" s="696">
        <v>0</v>
      </c>
      <c r="O392" s="697">
        <v>0</v>
      </c>
      <c r="P392" s="698">
        <v>10</v>
      </c>
      <c r="Q392" s="695">
        <v>27.03</v>
      </c>
    </row>
    <row r="393" spans="1:17" ht="18.75" customHeight="1">
      <c r="A393" s="707" t="s">
        <v>70</v>
      </c>
      <c r="B393" s="692">
        <v>41</v>
      </c>
      <c r="C393" s="693">
        <v>97.62</v>
      </c>
      <c r="D393" s="694">
        <v>5</v>
      </c>
      <c r="E393" s="695">
        <v>16.13</v>
      </c>
      <c r="F393" s="696">
        <v>1</v>
      </c>
      <c r="G393" s="697">
        <v>2.38</v>
      </c>
      <c r="H393" s="698">
        <v>2</v>
      </c>
      <c r="I393" s="695">
        <v>6.45</v>
      </c>
      <c r="J393" s="696">
        <v>0</v>
      </c>
      <c r="K393" s="697">
        <v>0</v>
      </c>
      <c r="L393" s="698">
        <v>3</v>
      </c>
      <c r="M393" s="695">
        <v>9.68</v>
      </c>
      <c r="N393" s="696">
        <v>0</v>
      </c>
      <c r="O393" s="697">
        <v>0</v>
      </c>
      <c r="P393" s="698">
        <v>4</v>
      </c>
      <c r="Q393" s="695">
        <v>12.9</v>
      </c>
    </row>
    <row r="394" spans="1:17" ht="18.75" customHeight="1">
      <c r="A394" s="707" t="s">
        <v>71</v>
      </c>
      <c r="B394" s="692">
        <v>28</v>
      </c>
      <c r="C394" s="693">
        <v>96.55</v>
      </c>
      <c r="D394" s="694">
        <v>6</v>
      </c>
      <c r="E394" s="695">
        <v>16.67</v>
      </c>
      <c r="F394" s="696">
        <v>1</v>
      </c>
      <c r="G394" s="697">
        <v>3.45</v>
      </c>
      <c r="H394" s="698">
        <v>2</v>
      </c>
      <c r="I394" s="695">
        <v>5.56</v>
      </c>
      <c r="J394" s="696">
        <v>0</v>
      </c>
      <c r="K394" s="697">
        <v>0</v>
      </c>
      <c r="L394" s="698">
        <v>3</v>
      </c>
      <c r="M394" s="695">
        <v>8.33</v>
      </c>
      <c r="N394" s="696">
        <v>0</v>
      </c>
      <c r="O394" s="697">
        <v>0</v>
      </c>
      <c r="P394" s="698">
        <v>11</v>
      </c>
      <c r="Q394" s="695">
        <v>30.56</v>
      </c>
    </row>
    <row r="395" spans="1:17" ht="18.75" customHeight="1">
      <c r="A395" s="707" t="s">
        <v>72</v>
      </c>
      <c r="B395" s="692">
        <v>82</v>
      </c>
      <c r="C395" s="693">
        <v>95.35</v>
      </c>
      <c r="D395" s="694">
        <v>20</v>
      </c>
      <c r="E395" s="695">
        <v>18.18</v>
      </c>
      <c r="F395" s="696">
        <v>4</v>
      </c>
      <c r="G395" s="697">
        <v>4.65</v>
      </c>
      <c r="H395" s="698">
        <v>4</v>
      </c>
      <c r="I395" s="695">
        <v>3.64</v>
      </c>
      <c r="J395" s="696">
        <v>0</v>
      </c>
      <c r="K395" s="697">
        <v>0</v>
      </c>
      <c r="L395" s="698">
        <v>14</v>
      </c>
      <c r="M395" s="695">
        <v>12.73</v>
      </c>
      <c r="N395" s="696">
        <v>0</v>
      </c>
      <c r="O395" s="697">
        <v>0</v>
      </c>
      <c r="P395" s="698">
        <v>29</v>
      </c>
      <c r="Q395" s="695">
        <v>26.36</v>
      </c>
    </row>
    <row r="396" spans="1:17" ht="18.75" customHeight="1">
      <c r="A396" s="707" t="s">
        <v>73</v>
      </c>
      <c r="B396" s="692">
        <v>54</v>
      </c>
      <c r="C396" s="693">
        <v>98.18</v>
      </c>
      <c r="D396" s="694">
        <v>2</v>
      </c>
      <c r="E396" s="695">
        <v>11.76</v>
      </c>
      <c r="F396" s="696">
        <v>1</v>
      </c>
      <c r="G396" s="697">
        <v>1.82</v>
      </c>
      <c r="H396" s="698">
        <v>2</v>
      </c>
      <c r="I396" s="695">
        <v>11.76</v>
      </c>
      <c r="J396" s="746">
        <v>0</v>
      </c>
      <c r="K396" s="728">
        <v>0</v>
      </c>
      <c r="L396" s="698">
        <v>2</v>
      </c>
      <c r="M396" s="695">
        <v>11.76</v>
      </c>
      <c r="N396" s="696">
        <v>0</v>
      </c>
      <c r="O396" s="697">
        <v>0</v>
      </c>
      <c r="P396" s="698">
        <v>5</v>
      </c>
      <c r="Q396" s="695">
        <v>29.41</v>
      </c>
    </row>
    <row r="397" spans="1:17" ht="18.75" customHeight="1">
      <c r="A397" s="707" t="s">
        <v>74</v>
      </c>
      <c r="B397" s="692">
        <v>36</v>
      </c>
      <c r="C397" s="693">
        <v>100</v>
      </c>
      <c r="D397" s="694">
        <v>3</v>
      </c>
      <c r="E397" s="695">
        <v>10.71</v>
      </c>
      <c r="F397" s="746">
        <v>0</v>
      </c>
      <c r="G397" s="728">
        <v>0</v>
      </c>
      <c r="H397" s="698">
        <v>4</v>
      </c>
      <c r="I397" s="695">
        <v>14.29</v>
      </c>
      <c r="J397" s="696">
        <v>0</v>
      </c>
      <c r="K397" s="697">
        <v>0</v>
      </c>
      <c r="L397" s="698">
        <v>4</v>
      </c>
      <c r="M397" s="695">
        <v>14.29</v>
      </c>
      <c r="N397" s="696">
        <v>0</v>
      </c>
      <c r="O397" s="697">
        <v>0</v>
      </c>
      <c r="P397" s="698">
        <v>9</v>
      </c>
      <c r="Q397" s="695">
        <v>32.14</v>
      </c>
    </row>
    <row r="398" spans="1:17" ht="18.75" customHeight="1">
      <c r="A398" s="707" t="s">
        <v>75</v>
      </c>
      <c r="B398" s="692">
        <v>98</v>
      </c>
      <c r="C398" s="693">
        <v>100</v>
      </c>
      <c r="D398" s="694">
        <v>10</v>
      </c>
      <c r="E398" s="695">
        <v>20</v>
      </c>
      <c r="F398" s="746">
        <v>0</v>
      </c>
      <c r="G398" s="728">
        <v>0</v>
      </c>
      <c r="H398" s="698">
        <v>4</v>
      </c>
      <c r="I398" s="695">
        <v>8</v>
      </c>
      <c r="J398" s="696">
        <v>0</v>
      </c>
      <c r="K398" s="697">
        <v>0</v>
      </c>
      <c r="L398" s="698">
        <v>6</v>
      </c>
      <c r="M398" s="695">
        <v>12</v>
      </c>
      <c r="N398" s="696">
        <v>0</v>
      </c>
      <c r="O398" s="697">
        <v>0</v>
      </c>
      <c r="P398" s="698">
        <v>14</v>
      </c>
      <c r="Q398" s="695">
        <v>28</v>
      </c>
    </row>
    <row r="399" spans="1:17" ht="18.75" customHeight="1">
      <c r="A399" s="707" t="s">
        <v>76</v>
      </c>
      <c r="B399" s="692">
        <v>48</v>
      </c>
      <c r="C399" s="693">
        <v>100</v>
      </c>
      <c r="D399" s="694">
        <v>4</v>
      </c>
      <c r="E399" s="695">
        <v>13.79</v>
      </c>
      <c r="F399" s="746">
        <v>0</v>
      </c>
      <c r="G399" s="728">
        <v>0</v>
      </c>
      <c r="H399" s="698">
        <v>2</v>
      </c>
      <c r="I399" s="695">
        <v>6.9</v>
      </c>
      <c r="J399" s="696">
        <v>0</v>
      </c>
      <c r="K399" s="697">
        <v>0</v>
      </c>
      <c r="L399" s="698">
        <v>6</v>
      </c>
      <c r="M399" s="695">
        <v>20.69</v>
      </c>
      <c r="N399" s="696">
        <v>0</v>
      </c>
      <c r="O399" s="697">
        <v>0</v>
      </c>
      <c r="P399" s="698">
        <v>8</v>
      </c>
      <c r="Q399" s="695">
        <v>27.59</v>
      </c>
    </row>
    <row r="400" spans="1:17" ht="18.75" customHeight="1">
      <c r="A400" s="707" t="s">
        <v>77</v>
      </c>
      <c r="B400" s="692">
        <v>35</v>
      </c>
      <c r="C400" s="693">
        <v>100</v>
      </c>
      <c r="D400" s="694">
        <v>9</v>
      </c>
      <c r="E400" s="695">
        <v>18.37</v>
      </c>
      <c r="F400" s="746">
        <v>0</v>
      </c>
      <c r="G400" s="728">
        <v>0</v>
      </c>
      <c r="H400" s="698">
        <v>3</v>
      </c>
      <c r="I400" s="695">
        <v>6.12</v>
      </c>
      <c r="J400" s="696">
        <v>0</v>
      </c>
      <c r="K400" s="697">
        <v>0</v>
      </c>
      <c r="L400" s="698">
        <v>6</v>
      </c>
      <c r="M400" s="695">
        <v>12.24</v>
      </c>
      <c r="N400" s="696">
        <v>0</v>
      </c>
      <c r="O400" s="697">
        <v>0</v>
      </c>
      <c r="P400" s="698">
        <v>16</v>
      </c>
      <c r="Q400" s="695">
        <v>32.65</v>
      </c>
    </row>
    <row r="401" spans="1:17" ht="18.75" customHeight="1">
      <c r="A401" s="707" t="s">
        <v>78</v>
      </c>
      <c r="B401" s="692">
        <v>62</v>
      </c>
      <c r="C401" s="693">
        <v>88.57</v>
      </c>
      <c r="D401" s="694">
        <v>30</v>
      </c>
      <c r="E401" s="695">
        <v>25.86</v>
      </c>
      <c r="F401" s="696">
        <v>8</v>
      </c>
      <c r="G401" s="697">
        <v>11.43</v>
      </c>
      <c r="H401" s="698">
        <v>5</v>
      </c>
      <c r="I401" s="695">
        <v>4.31</v>
      </c>
      <c r="J401" s="696">
        <v>0</v>
      </c>
      <c r="K401" s="697">
        <v>0</v>
      </c>
      <c r="L401" s="698">
        <v>14</v>
      </c>
      <c r="M401" s="695">
        <v>12.07</v>
      </c>
      <c r="N401" s="696">
        <v>0</v>
      </c>
      <c r="O401" s="697">
        <v>0</v>
      </c>
      <c r="P401" s="698">
        <v>6</v>
      </c>
      <c r="Q401" s="695">
        <v>5.17</v>
      </c>
    </row>
    <row r="402" spans="1:17" ht="18.75" customHeight="1">
      <c r="A402" s="707" t="s">
        <v>67</v>
      </c>
      <c r="B402" s="692">
        <v>55</v>
      </c>
      <c r="C402" s="693">
        <v>100</v>
      </c>
      <c r="D402" s="694">
        <v>2</v>
      </c>
      <c r="E402" s="695">
        <v>11.76</v>
      </c>
      <c r="F402" s="746">
        <v>0</v>
      </c>
      <c r="G402" s="728">
        <v>0</v>
      </c>
      <c r="H402" s="698">
        <v>2</v>
      </c>
      <c r="I402" s="695">
        <v>11.76</v>
      </c>
      <c r="J402" s="696">
        <v>0</v>
      </c>
      <c r="K402" s="697">
        <v>0</v>
      </c>
      <c r="L402" s="698">
        <v>3</v>
      </c>
      <c r="M402" s="695">
        <v>17.65</v>
      </c>
      <c r="N402" s="696">
        <v>0</v>
      </c>
      <c r="O402" s="697">
        <v>0</v>
      </c>
      <c r="P402" s="698">
        <v>5</v>
      </c>
      <c r="Q402" s="695">
        <v>29.41</v>
      </c>
    </row>
    <row r="403" spans="1:17" ht="18.75" customHeight="1">
      <c r="A403" s="707" t="s">
        <v>68</v>
      </c>
      <c r="B403" s="692">
        <v>31</v>
      </c>
      <c r="C403" s="693">
        <v>96.88</v>
      </c>
      <c r="D403" s="694">
        <v>7</v>
      </c>
      <c r="E403" s="695">
        <v>25</v>
      </c>
      <c r="F403" s="746">
        <v>0</v>
      </c>
      <c r="G403" s="728">
        <v>0</v>
      </c>
      <c r="H403" s="698">
        <v>2</v>
      </c>
      <c r="I403" s="695">
        <v>7.14</v>
      </c>
      <c r="J403" s="696">
        <v>0</v>
      </c>
      <c r="K403" s="697">
        <v>0</v>
      </c>
      <c r="L403" s="698">
        <v>3</v>
      </c>
      <c r="M403" s="695">
        <v>10.71</v>
      </c>
      <c r="N403" s="696">
        <v>1</v>
      </c>
      <c r="O403" s="697">
        <v>3.13</v>
      </c>
      <c r="P403" s="698">
        <v>7</v>
      </c>
      <c r="Q403" s="695">
        <v>25</v>
      </c>
    </row>
    <row r="404" spans="1:17" ht="18.75" customHeight="1">
      <c r="A404" s="707" t="s">
        <v>69</v>
      </c>
      <c r="B404" s="692">
        <v>88</v>
      </c>
      <c r="C404" s="693">
        <v>100</v>
      </c>
      <c r="D404" s="694">
        <v>7</v>
      </c>
      <c r="E404" s="695">
        <v>14.58</v>
      </c>
      <c r="F404" s="746">
        <v>0</v>
      </c>
      <c r="G404" s="728">
        <v>0</v>
      </c>
      <c r="H404" s="698">
        <v>4</v>
      </c>
      <c r="I404" s="695">
        <v>8.33</v>
      </c>
      <c r="J404" s="696">
        <v>0</v>
      </c>
      <c r="K404" s="697">
        <v>0</v>
      </c>
      <c r="L404" s="698">
        <v>5</v>
      </c>
      <c r="M404" s="695">
        <v>10.42</v>
      </c>
      <c r="N404" s="696">
        <v>0</v>
      </c>
      <c r="O404" s="697">
        <v>0</v>
      </c>
      <c r="P404" s="698">
        <v>11</v>
      </c>
      <c r="Q404" s="695">
        <v>22.92</v>
      </c>
    </row>
    <row r="405" spans="1:17" ht="18.75" customHeight="1">
      <c r="A405" s="707" t="s">
        <v>70</v>
      </c>
      <c r="B405" s="692">
        <v>57</v>
      </c>
      <c r="C405" s="693">
        <v>93.44</v>
      </c>
      <c r="D405" s="694">
        <v>7</v>
      </c>
      <c r="E405" s="695">
        <v>17.95</v>
      </c>
      <c r="F405" s="696">
        <v>4</v>
      </c>
      <c r="G405" s="697">
        <v>6.56</v>
      </c>
      <c r="H405" s="698">
        <v>3</v>
      </c>
      <c r="I405" s="695">
        <v>7.69</v>
      </c>
      <c r="J405" s="696">
        <v>0</v>
      </c>
      <c r="K405" s="697">
        <v>0</v>
      </c>
      <c r="L405" s="698">
        <v>6</v>
      </c>
      <c r="M405" s="695">
        <v>15.38</v>
      </c>
      <c r="N405" s="696">
        <v>0</v>
      </c>
      <c r="O405" s="697">
        <v>0</v>
      </c>
      <c r="P405" s="698">
        <v>11</v>
      </c>
      <c r="Q405" s="695">
        <v>28.21</v>
      </c>
    </row>
    <row r="406" spans="1:17" ht="18.75" customHeight="1">
      <c r="A406" s="707" t="s">
        <v>71</v>
      </c>
      <c r="B406" s="692">
        <v>24</v>
      </c>
      <c r="C406" s="693">
        <v>100</v>
      </c>
      <c r="D406" s="694">
        <v>8</v>
      </c>
      <c r="E406" s="695">
        <v>20</v>
      </c>
      <c r="F406" s="746">
        <v>0</v>
      </c>
      <c r="G406" s="728">
        <v>0</v>
      </c>
      <c r="H406" s="698">
        <v>1</v>
      </c>
      <c r="I406" s="695">
        <v>2.5</v>
      </c>
      <c r="J406" s="746">
        <v>0</v>
      </c>
      <c r="K406" s="728">
        <v>0</v>
      </c>
      <c r="L406" s="698">
        <v>4</v>
      </c>
      <c r="M406" s="695">
        <v>10</v>
      </c>
      <c r="N406" s="746">
        <v>0</v>
      </c>
      <c r="O406" s="728">
        <v>0</v>
      </c>
      <c r="P406" s="698">
        <v>17</v>
      </c>
      <c r="Q406" s="695">
        <v>42.5</v>
      </c>
    </row>
    <row r="407" spans="1:17" ht="18.75" customHeight="1">
      <c r="A407" s="707" t="s">
        <v>72</v>
      </c>
      <c r="B407" s="692">
        <v>90</v>
      </c>
      <c r="C407" s="693">
        <v>97.83</v>
      </c>
      <c r="D407" s="694">
        <v>20</v>
      </c>
      <c r="E407" s="695">
        <v>18.35</v>
      </c>
      <c r="F407" s="696">
        <v>2</v>
      </c>
      <c r="G407" s="697">
        <v>2.17</v>
      </c>
      <c r="H407" s="698">
        <v>6</v>
      </c>
      <c r="I407" s="695">
        <v>5.5</v>
      </c>
      <c r="J407" s="696">
        <v>0</v>
      </c>
      <c r="K407" s="697">
        <v>0</v>
      </c>
      <c r="L407" s="698">
        <v>13</v>
      </c>
      <c r="M407" s="695">
        <v>11.93</v>
      </c>
      <c r="N407" s="696">
        <v>0</v>
      </c>
      <c r="O407" s="697">
        <v>0</v>
      </c>
      <c r="P407" s="698">
        <v>12</v>
      </c>
      <c r="Q407" s="695">
        <v>11.01</v>
      </c>
    </row>
    <row r="408" spans="1:17" ht="18.75" customHeight="1">
      <c r="A408" s="707" t="s">
        <v>73</v>
      </c>
      <c r="B408" s="692">
        <v>60</v>
      </c>
      <c r="C408" s="693">
        <v>100</v>
      </c>
      <c r="D408" s="694">
        <v>3</v>
      </c>
      <c r="E408" s="695">
        <v>13.64</v>
      </c>
      <c r="F408" s="746">
        <v>0</v>
      </c>
      <c r="G408" s="728">
        <v>0</v>
      </c>
      <c r="H408" s="698">
        <v>2</v>
      </c>
      <c r="I408" s="695">
        <v>9.09</v>
      </c>
      <c r="J408" s="696">
        <v>0</v>
      </c>
      <c r="K408" s="697">
        <v>0</v>
      </c>
      <c r="L408" s="698">
        <v>3</v>
      </c>
      <c r="M408" s="695">
        <v>13.64</v>
      </c>
      <c r="N408" s="696">
        <v>0</v>
      </c>
      <c r="O408" s="697">
        <v>0</v>
      </c>
      <c r="P408" s="698">
        <v>7</v>
      </c>
      <c r="Q408" s="695">
        <v>31.82</v>
      </c>
    </row>
    <row r="409" spans="1:17" ht="18.75" customHeight="1">
      <c r="A409" s="707" t="s">
        <v>74</v>
      </c>
      <c r="B409" s="692">
        <v>48</v>
      </c>
      <c r="C409" s="693">
        <v>100</v>
      </c>
      <c r="D409" s="694">
        <v>7</v>
      </c>
      <c r="E409" s="695">
        <v>21.21</v>
      </c>
      <c r="F409" s="746">
        <v>0</v>
      </c>
      <c r="G409" s="728">
        <v>0</v>
      </c>
      <c r="H409" s="698">
        <v>2</v>
      </c>
      <c r="I409" s="695">
        <v>6.06</v>
      </c>
      <c r="J409" s="696">
        <v>0</v>
      </c>
      <c r="K409" s="697">
        <v>0</v>
      </c>
      <c r="L409" s="698">
        <v>5</v>
      </c>
      <c r="M409" s="695">
        <v>15.15</v>
      </c>
      <c r="N409" s="696">
        <v>0</v>
      </c>
      <c r="O409" s="697">
        <v>0</v>
      </c>
      <c r="P409" s="698">
        <v>12</v>
      </c>
      <c r="Q409" s="695">
        <v>36.36</v>
      </c>
    </row>
    <row r="410" spans="1:17" ht="18.75" customHeight="1">
      <c r="A410" s="707" t="s">
        <v>75</v>
      </c>
      <c r="B410" s="692">
        <v>88</v>
      </c>
      <c r="C410" s="693">
        <v>97.78</v>
      </c>
      <c r="D410" s="694">
        <v>12</v>
      </c>
      <c r="E410" s="695">
        <v>21.43</v>
      </c>
      <c r="F410" s="696">
        <v>2</v>
      </c>
      <c r="G410" s="697">
        <v>2.22</v>
      </c>
      <c r="H410" s="698">
        <v>7</v>
      </c>
      <c r="I410" s="695">
        <v>12.5</v>
      </c>
      <c r="J410" s="746">
        <v>0</v>
      </c>
      <c r="K410" s="728">
        <v>0</v>
      </c>
      <c r="L410" s="698">
        <v>8</v>
      </c>
      <c r="M410" s="695">
        <v>14.29</v>
      </c>
      <c r="N410" s="696">
        <v>0</v>
      </c>
      <c r="O410" s="697">
        <v>0</v>
      </c>
      <c r="P410" s="698">
        <v>14</v>
      </c>
      <c r="Q410" s="695">
        <v>25</v>
      </c>
    </row>
    <row r="411" spans="1:17" ht="18.75" customHeight="1">
      <c r="A411" s="707" t="s">
        <v>203</v>
      </c>
      <c r="B411" s="692">
        <v>42</v>
      </c>
      <c r="C411" s="693">
        <v>95.45</v>
      </c>
      <c r="D411" s="694">
        <v>6</v>
      </c>
      <c r="E411" s="695">
        <v>17.14</v>
      </c>
      <c r="F411" s="696">
        <v>2</v>
      </c>
      <c r="G411" s="697">
        <v>4.55</v>
      </c>
      <c r="H411" s="698">
        <v>3</v>
      </c>
      <c r="I411" s="695">
        <v>8.57</v>
      </c>
      <c r="J411" s="696">
        <v>0</v>
      </c>
      <c r="K411" s="697">
        <v>0</v>
      </c>
      <c r="L411" s="698">
        <v>6</v>
      </c>
      <c r="M411" s="695">
        <v>17.14</v>
      </c>
      <c r="N411" s="696">
        <v>0</v>
      </c>
      <c r="O411" s="697">
        <v>0</v>
      </c>
      <c r="P411" s="698">
        <v>14</v>
      </c>
      <c r="Q411" s="695">
        <v>40</v>
      </c>
    </row>
    <row r="412" spans="1:17" ht="18.75" customHeight="1">
      <c r="A412" s="707" t="s">
        <v>77</v>
      </c>
      <c r="B412" s="692">
        <v>40</v>
      </c>
      <c r="C412" s="693">
        <v>100</v>
      </c>
      <c r="D412" s="694">
        <v>11</v>
      </c>
      <c r="E412" s="695">
        <v>20.75</v>
      </c>
      <c r="F412" s="696">
        <v>0</v>
      </c>
      <c r="G412" s="697">
        <v>0</v>
      </c>
      <c r="H412" s="698">
        <v>4</v>
      </c>
      <c r="I412" s="695">
        <v>7.55</v>
      </c>
      <c r="J412" s="696">
        <v>0</v>
      </c>
      <c r="K412" s="697">
        <v>0</v>
      </c>
      <c r="L412" s="698">
        <v>7</v>
      </c>
      <c r="M412" s="695">
        <v>13.21</v>
      </c>
      <c r="N412" s="696">
        <v>0</v>
      </c>
      <c r="O412" s="697">
        <v>0</v>
      </c>
      <c r="P412" s="698">
        <v>15</v>
      </c>
      <c r="Q412" s="695">
        <v>28.3</v>
      </c>
    </row>
    <row r="413" spans="1:17" ht="18.75" customHeight="1" thickBot="1">
      <c r="A413" s="708" t="s">
        <v>78</v>
      </c>
      <c r="B413" s="709">
        <v>92</v>
      </c>
      <c r="C413" s="710">
        <v>97.87</v>
      </c>
      <c r="D413" s="711">
        <v>29</v>
      </c>
      <c r="E413" s="712">
        <v>21.01</v>
      </c>
      <c r="F413" s="713">
        <v>2</v>
      </c>
      <c r="G413" s="714">
        <v>2.13</v>
      </c>
      <c r="H413" s="715">
        <v>12</v>
      </c>
      <c r="I413" s="712">
        <v>8.7</v>
      </c>
      <c r="J413" s="713">
        <v>0</v>
      </c>
      <c r="K413" s="714">
        <v>0</v>
      </c>
      <c r="L413" s="715">
        <v>21</v>
      </c>
      <c r="M413" s="712">
        <v>15.22</v>
      </c>
      <c r="N413" s="713">
        <v>0</v>
      </c>
      <c r="O413" s="714">
        <v>0</v>
      </c>
      <c r="P413" s="715">
        <v>37</v>
      </c>
      <c r="Q413" s="712">
        <v>26.81</v>
      </c>
    </row>
    <row r="414" spans="1:17" ht="18.75" customHeight="1">
      <c r="A414" s="716"/>
      <c r="B414" s="717"/>
      <c r="C414" s="718"/>
      <c r="D414" s="717"/>
      <c r="E414" s="718"/>
      <c r="F414" s="717"/>
      <c r="G414" s="718"/>
      <c r="H414" s="717"/>
      <c r="I414" s="718"/>
      <c r="J414" s="717"/>
      <c r="K414" s="718"/>
      <c r="L414" s="717"/>
      <c r="M414" s="718"/>
      <c r="N414" s="717"/>
      <c r="O414" s="718"/>
      <c r="P414" s="717"/>
      <c r="Q414" s="718"/>
    </row>
    <row r="415" spans="1:13" ht="18.75" customHeight="1">
      <c r="A415" s="719"/>
      <c r="B415" s="674"/>
      <c r="C415" s="675"/>
      <c r="D415" s="674"/>
      <c r="E415" s="675"/>
      <c r="F415" s="674"/>
      <c r="G415" s="675"/>
      <c r="H415" s="674"/>
      <c r="I415" s="675"/>
      <c r="J415" s="674"/>
      <c r="K415" s="675"/>
      <c r="L415" s="674"/>
      <c r="M415" s="675"/>
    </row>
    <row r="416" spans="1:13" ht="18.75" customHeight="1" thickBot="1">
      <c r="A416" s="675"/>
      <c r="B416" s="674"/>
      <c r="C416" s="675"/>
      <c r="D416" s="674"/>
      <c r="E416" s="675"/>
      <c r="F416" s="674"/>
      <c r="G416" s="675"/>
      <c r="H416" s="674"/>
      <c r="I416" s="675"/>
      <c r="J416" s="674"/>
      <c r="K416" s="675"/>
      <c r="L416" s="674"/>
      <c r="M416" s="675"/>
    </row>
    <row r="417" spans="1:17" ht="18.75" customHeight="1">
      <c r="A417" s="676"/>
      <c r="B417" s="1469" t="s">
        <v>524</v>
      </c>
      <c r="C417" s="1470"/>
      <c r="D417" s="1470"/>
      <c r="E417" s="1471"/>
      <c r="F417" s="1472" t="s">
        <v>525</v>
      </c>
      <c r="G417" s="1473"/>
      <c r="H417" s="1473"/>
      <c r="I417" s="1474"/>
      <c r="J417" s="1475" t="s">
        <v>526</v>
      </c>
      <c r="K417" s="1473"/>
      <c r="L417" s="1473"/>
      <c r="M417" s="1474"/>
      <c r="N417" s="1475" t="s">
        <v>527</v>
      </c>
      <c r="O417" s="1473"/>
      <c r="P417" s="1473"/>
      <c r="Q417" s="1474"/>
    </row>
    <row r="418" spans="1:17" ht="18.75" customHeight="1" thickBot="1">
      <c r="A418" s="677"/>
      <c r="B418" s="1476" t="s">
        <v>521</v>
      </c>
      <c r="C418" s="1465"/>
      <c r="D418" s="1464" t="s">
        <v>522</v>
      </c>
      <c r="E418" s="1466"/>
      <c r="F418" s="1477" t="s">
        <v>521</v>
      </c>
      <c r="G418" s="1478"/>
      <c r="H418" s="1478" t="s">
        <v>522</v>
      </c>
      <c r="I418" s="1479"/>
      <c r="J418" s="1465" t="s">
        <v>521</v>
      </c>
      <c r="K418" s="1478"/>
      <c r="L418" s="1478" t="s">
        <v>522</v>
      </c>
      <c r="M418" s="1479"/>
      <c r="N418" s="1465" t="s">
        <v>521</v>
      </c>
      <c r="O418" s="1478"/>
      <c r="P418" s="1478" t="s">
        <v>522</v>
      </c>
      <c r="Q418" s="1479"/>
    </row>
    <row r="419" spans="1:17" ht="18.75" customHeight="1" thickTop="1">
      <c r="A419" s="678"/>
      <c r="B419" s="681" t="s">
        <v>60</v>
      </c>
      <c r="C419" s="680" t="s">
        <v>523</v>
      </c>
      <c r="D419" s="681" t="s">
        <v>60</v>
      </c>
      <c r="E419" s="682" t="s">
        <v>523</v>
      </c>
      <c r="F419" s="681" t="s">
        <v>60</v>
      </c>
      <c r="G419" s="680" t="s">
        <v>523</v>
      </c>
      <c r="H419" s="681" t="s">
        <v>60</v>
      </c>
      <c r="I419" s="682" t="s">
        <v>523</v>
      </c>
      <c r="J419" s="681" t="s">
        <v>60</v>
      </c>
      <c r="K419" s="680" t="s">
        <v>523</v>
      </c>
      <c r="L419" s="681" t="s">
        <v>60</v>
      </c>
      <c r="M419" s="682" t="s">
        <v>523</v>
      </c>
      <c r="N419" s="681" t="s">
        <v>60</v>
      </c>
      <c r="O419" s="680" t="s">
        <v>523</v>
      </c>
      <c r="P419" s="681" t="s">
        <v>60</v>
      </c>
      <c r="Q419" s="682" t="s">
        <v>523</v>
      </c>
    </row>
    <row r="420" spans="1:17" ht="18.75" customHeight="1">
      <c r="A420" s="685"/>
      <c r="B420" s="686"/>
      <c r="C420" s="687"/>
      <c r="D420" s="688"/>
      <c r="E420" s="689"/>
      <c r="F420" s="690"/>
      <c r="G420" s="687"/>
      <c r="H420" s="688"/>
      <c r="I420" s="689"/>
      <c r="J420" s="674"/>
      <c r="K420" s="687"/>
      <c r="L420" s="688"/>
      <c r="M420" s="689"/>
      <c r="N420" s="674"/>
      <c r="O420" s="687"/>
      <c r="P420" s="688"/>
      <c r="Q420" s="689"/>
    </row>
    <row r="421" spans="1:17" ht="18.75" customHeight="1">
      <c r="A421" s="691" t="s">
        <v>62</v>
      </c>
      <c r="B421" s="754">
        <v>0</v>
      </c>
      <c r="C421" s="755">
        <v>0</v>
      </c>
      <c r="D421" s="694">
        <v>4</v>
      </c>
      <c r="E421" s="695">
        <v>12.5</v>
      </c>
      <c r="F421" s="746">
        <v>0</v>
      </c>
      <c r="G421" s="728">
        <v>0</v>
      </c>
      <c r="H421" s="698">
        <v>2</v>
      </c>
      <c r="I421" s="695">
        <v>6.25</v>
      </c>
      <c r="J421" s="696">
        <v>0</v>
      </c>
      <c r="K421" s="697">
        <v>0</v>
      </c>
      <c r="L421" s="745">
        <v>0</v>
      </c>
      <c r="M421" s="720">
        <v>0</v>
      </c>
      <c r="N421" s="696">
        <v>0</v>
      </c>
      <c r="O421" s="697">
        <v>0</v>
      </c>
      <c r="P421" s="745">
        <v>0</v>
      </c>
      <c r="Q421" s="720">
        <v>0</v>
      </c>
    </row>
    <row r="422" spans="1:17" ht="18.75" customHeight="1">
      <c r="A422" s="691" t="s">
        <v>63</v>
      </c>
      <c r="B422" s="754">
        <v>0</v>
      </c>
      <c r="C422" s="755">
        <v>0</v>
      </c>
      <c r="D422" s="694">
        <v>10</v>
      </c>
      <c r="E422" s="695">
        <v>29.41</v>
      </c>
      <c r="F422" s="696">
        <v>0</v>
      </c>
      <c r="G422" s="697">
        <v>0</v>
      </c>
      <c r="H422" s="698">
        <v>2</v>
      </c>
      <c r="I422" s="695">
        <v>5.88</v>
      </c>
      <c r="J422" s="696">
        <v>0</v>
      </c>
      <c r="K422" s="697">
        <v>0</v>
      </c>
      <c r="L422" s="745">
        <v>0</v>
      </c>
      <c r="M422" s="720">
        <v>0</v>
      </c>
      <c r="N422" s="696">
        <v>0</v>
      </c>
      <c r="O422" s="697">
        <v>0</v>
      </c>
      <c r="P422" s="745">
        <v>0</v>
      </c>
      <c r="Q422" s="720">
        <v>0</v>
      </c>
    </row>
    <row r="423" spans="1:17" ht="18.75" customHeight="1">
      <c r="A423" s="691" t="s">
        <v>64</v>
      </c>
      <c r="B423" s="692">
        <v>0</v>
      </c>
      <c r="C423" s="693">
        <v>0</v>
      </c>
      <c r="D423" s="694">
        <v>18</v>
      </c>
      <c r="E423" s="695">
        <v>42.86</v>
      </c>
      <c r="F423" s="696">
        <v>0</v>
      </c>
      <c r="G423" s="697">
        <v>0</v>
      </c>
      <c r="H423" s="698">
        <v>1</v>
      </c>
      <c r="I423" s="695">
        <v>2.38</v>
      </c>
      <c r="J423" s="696">
        <v>0</v>
      </c>
      <c r="K423" s="697">
        <v>0</v>
      </c>
      <c r="L423" s="745">
        <v>0</v>
      </c>
      <c r="M423" s="720">
        <v>0</v>
      </c>
      <c r="N423" s="696">
        <v>0</v>
      </c>
      <c r="O423" s="697">
        <v>0</v>
      </c>
      <c r="P423" s="745">
        <v>0</v>
      </c>
      <c r="Q423" s="720">
        <v>0</v>
      </c>
    </row>
    <row r="424" spans="1:17" ht="18.75" customHeight="1">
      <c r="A424" s="691" t="s">
        <v>65</v>
      </c>
      <c r="B424" s="754">
        <v>0</v>
      </c>
      <c r="C424" s="755">
        <v>0</v>
      </c>
      <c r="D424" s="694">
        <v>14</v>
      </c>
      <c r="E424" s="695">
        <v>31.11</v>
      </c>
      <c r="F424" s="696">
        <v>0</v>
      </c>
      <c r="G424" s="697">
        <v>0</v>
      </c>
      <c r="H424" s="698">
        <v>4</v>
      </c>
      <c r="I424" s="695">
        <v>8.89</v>
      </c>
      <c r="J424" s="696">
        <v>0</v>
      </c>
      <c r="K424" s="697">
        <v>0</v>
      </c>
      <c r="L424" s="745">
        <v>0</v>
      </c>
      <c r="M424" s="720">
        <v>0</v>
      </c>
      <c r="N424" s="696">
        <v>0</v>
      </c>
      <c r="O424" s="697">
        <v>0</v>
      </c>
      <c r="P424" s="698">
        <v>0</v>
      </c>
      <c r="Q424" s="695">
        <v>0</v>
      </c>
    </row>
    <row r="425" spans="1:17" ht="18.75" customHeight="1">
      <c r="A425" s="691" t="s">
        <v>840</v>
      </c>
      <c r="B425" s="692">
        <v>0</v>
      </c>
      <c r="C425" s="693">
        <v>0</v>
      </c>
      <c r="D425" s="694">
        <v>16</v>
      </c>
      <c r="E425" s="695">
        <v>31.37</v>
      </c>
      <c r="F425" s="696">
        <v>0</v>
      </c>
      <c r="G425" s="697">
        <v>0</v>
      </c>
      <c r="H425" s="698">
        <v>1</v>
      </c>
      <c r="I425" s="695">
        <v>1.96</v>
      </c>
      <c r="J425" s="746">
        <v>0</v>
      </c>
      <c r="K425" s="728">
        <v>0</v>
      </c>
      <c r="L425" s="745">
        <v>0</v>
      </c>
      <c r="M425" s="720">
        <v>0</v>
      </c>
      <c r="N425" s="696">
        <v>0</v>
      </c>
      <c r="O425" s="697">
        <v>0</v>
      </c>
      <c r="P425" s="745">
        <v>0</v>
      </c>
      <c r="Q425" s="720">
        <v>0</v>
      </c>
    </row>
    <row r="426" spans="1:17" ht="18.75" customHeight="1">
      <c r="A426" s="699"/>
      <c r="B426" s="700"/>
      <c r="C426" s="701"/>
      <c r="D426" s="702"/>
      <c r="E426" s="703"/>
      <c r="F426" s="704"/>
      <c r="G426" s="705"/>
      <c r="H426" s="706"/>
      <c r="I426" s="703"/>
      <c r="J426" s="704"/>
      <c r="K426" s="705"/>
      <c r="L426" s="706"/>
      <c r="M426" s="703"/>
      <c r="N426" s="704"/>
      <c r="O426" s="705"/>
      <c r="P426" s="706"/>
      <c r="Q426" s="703"/>
    </row>
    <row r="427" spans="1:17" ht="18.75" customHeight="1">
      <c r="A427" s="707" t="s">
        <v>66</v>
      </c>
      <c r="B427" s="692">
        <v>0</v>
      </c>
      <c r="C427" s="693">
        <v>0</v>
      </c>
      <c r="D427" s="694">
        <v>53</v>
      </c>
      <c r="E427" s="695">
        <v>50.96</v>
      </c>
      <c r="F427" s="696">
        <v>0</v>
      </c>
      <c r="G427" s="697">
        <v>0</v>
      </c>
      <c r="H427" s="745">
        <v>0</v>
      </c>
      <c r="I427" s="720">
        <v>0</v>
      </c>
      <c r="J427" s="696">
        <v>0</v>
      </c>
      <c r="K427" s="697">
        <v>0</v>
      </c>
      <c r="L427" s="745">
        <v>0</v>
      </c>
      <c r="M427" s="720">
        <v>0</v>
      </c>
      <c r="N427" s="696">
        <v>0</v>
      </c>
      <c r="O427" s="697">
        <v>0</v>
      </c>
      <c r="P427" s="698">
        <v>0</v>
      </c>
      <c r="Q427" s="695">
        <v>0</v>
      </c>
    </row>
    <row r="428" spans="1:17" ht="18.75" customHeight="1">
      <c r="A428" s="707" t="s">
        <v>67</v>
      </c>
      <c r="B428" s="692">
        <v>0</v>
      </c>
      <c r="C428" s="693">
        <v>0</v>
      </c>
      <c r="D428" s="749">
        <v>0</v>
      </c>
      <c r="E428" s="720">
        <v>0</v>
      </c>
      <c r="F428" s="696">
        <v>0</v>
      </c>
      <c r="G428" s="697">
        <v>0</v>
      </c>
      <c r="H428" s="745">
        <v>0</v>
      </c>
      <c r="I428" s="720">
        <v>0</v>
      </c>
      <c r="J428" s="696">
        <v>0</v>
      </c>
      <c r="K428" s="697">
        <v>0</v>
      </c>
      <c r="L428" s="698">
        <v>0</v>
      </c>
      <c r="M428" s="695">
        <v>0</v>
      </c>
      <c r="N428" s="696">
        <v>0</v>
      </c>
      <c r="O428" s="697">
        <v>0</v>
      </c>
      <c r="P428" s="698">
        <v>0</v>
      </c>
      <c r="Q428" s="695">
        <v>0</v>
      </c>
    </row>
    <row r="429" spans="1:17" ht="18.75" customHeight="1">
      <c r="A429" s="707" t="s">
        <v>68</v>
      </c>
      <c r="B429" s="692">
        <v>0</v>
      </c>
      <c r="C429" s="693">
        <v>0</v>
      </c>
      <c r="D429" s="694">
        <v>6</v>
      </c>
      <c r="E429" s="695">
        <v>30</v>
      </c>
      <c r="F429" s="696">
        <v>0</v>
      </c>
      <c r="G429" s="697">
        <v>0</v>
      </c>
      <c r="H429" s="745">
        <v>0</v>
      </c>
      <c r="I429" s="720">
        <v>0</v>
      </c>
      <c r="J429" s="696">
        <v>0</v>
      </c>
      <c r="K429" s="697">
        <v>0</v>
      </c>
      <c r="L429" s="698">
        <v>0</v>
      </c>
      <c r="M429" s="695">
        <v>0</v>
      </c>
      <c r="N429" s="696">
        <v>0</v>
      </c>
      <c r="O429" s="697">
        <v>0</v>
      </c>
      <c r="P429" s="698">
        <v>0</v>
      </c>
      <c r="Q429" s="695">
        <v>0</v>
      </c>
    </row>
    <row r="430" spans="1:17" ht="18.75" customHeight="1">
      <c r="A430" s="707" t="s">
        <v>69</v>
      </c>
      <c r="B430" s="692">
        <v>0</v>
      </c>
      <c r="C430" s="693">
        <v>0</v>
      </c>
      <c r="D430" s="694">
        <v>6</v>
      </c>
      <c r="E430" s="695">
        <v>16.22</v>
      </c>
      <c r="F430" s="696">
        <v>0</v>
      </c>
      <c r="G430" s="697">
        <v>0</v>
      </c>
      <c r="H430" s="698">
        <v>10</v>
      </c>
      <c r="I430" s="695">
        <v>27.03</v>
      </c>
      <c r="J430" s="696">
        <v>0</v>
      </c>
      <c r="K430" s="697">
        <v>0</v>
      </c>
      <c r="L430" s="698">
        <v>0</v>
      </c>
      <c r="M430" s="695">
        <v>0</v>
      </c>
      <c r="N430" s="696">
        <v>0</v>
      </c>
      <c r="O430" s="697">
        <v>0</v>
      </c>
      <c r="P430" s="698">
        <v>0</v>
      </c>
      <c r="Q430" s="695">
        <v>0</v>
      </c>
    </row>
    <row r="431" spans="1:17" ht="18.75" customHeight="1">
      <c r="A431" s="707" t="s">
        <v>70</v>
      </c>
      <c r="B431" s="692">
        <v>0</v>
      </c>
      <c r="C431" s="693">
        <v>0</v>
      </c>
      <c r="D431" s="694">
        <v>15</v>
      </c>
      <c r="E431" s="695">
        <v>48.39</v>
      </c>
      <c r="F431" s="696">
        <v>0</v>
      </c>
      <c r="G431" s="697">
        <v>0</v>
      </c>
      <c r="H431" s="698">
        <v>2</v>
      </c>
      <c r="I431" s="695">
        <v>6.45</v>
      </c>
      <c r="J431" s="696">
        <v>0</v>
      </c>
      <c r="K431" s="697">
        <v>0</v>
      </c>
      <c r="L431" s="745">
        <v>0</v>
      </c>
      <c r="M431" s="720">
        <v>0</v>
      </c>
      <c r="N431" s="696">
        <v>0</v>
      </c>
      <c r="O431" s="697">
        <v>0</v>
      </c>
      <c r="P431" s="698">
        <v>0</v>
      </c>
      <c r="Q431" s="695">
        <v>0</v>
      </c>
    </row>
    <row r="432" spans="1:17" ht="18.75" customHeight="1">
      <c r="A432" s="707" t="s">
        <v>71</v>
      </c>
      <c r="B432" s="692">
        <v>0</v>
      </c>
      <c r="C432" s="693">
        <v>0</v>
      </c>
      <c r="D432" s="694">
        <v>11</v>
      </c>
      <c r="E432" s="695">
        <v>30.56</v>
      </c>
      <c r="F432" s="696">
        <v>0</v>
      </c>
      <c r="G432" s="697">
        <v>0</v>
      </c>
      <c r="H432" s="698">
        <v>3</v>
      </c>
      <c r="I432" s="695">
        <v>8.33</v>
      </c>
      <c r="J432" s="696">
        <v>0</v>
      </c>
      <c r="K432" s="697">
        <v>0</v>
      </c>
      <c r="L432" s="745">
        <v>0</v>
      </c>
      <c r="M432" s="720">
        <v>0</v>
      </c>
      <c r="N432" s="696">
        <v>0</v>
      </c>
      <c r="O432" s="697">
        <v>0</v>
      </c>
      <c r="P432" s="698">
        <v>0</v>
      </c>
      <c r="Q432" s="695">
        <v>0</v>
      </c>
    </row>
    <row r="433" spans="1:17" ht="18.75" customHeight="1">
      <c r="A433" s="707" t="s">
        <v>72</v>
      </c>
      <c r="B433" s="754">
        <v>0</v>
      </c>
      <c r="C433" s="755">
        <v>0</v>
      </c>
      <c r="D433" s="694">
        <v>31</v>
      </c>
      <c r="E433" s="695">
        <v>28.18</v>
      </c>
      <c r="F433" s="696">
        <v>0</v>
      </c>
      <c r="G433" s="697">
        <v>0</v>
      </c>
      <c r="H433" s="698">
        <v>12</v>
      </c>
      <c r="I433" s="695">
        <v>10.91</v>
      </c>
      <c r="J433" s="696">
        <v>0</v>
      </c>
      <c r="K433" s="697">
        <v>0</v>
      </c>
      <c r="L433" s="698">
        <v>0</v>
      </c>
      <c r="M433" s="695">
        <v>0</v>
      </c>
      <c r="N433" s="696">
        <v>0</v>
      </c>
      <c r="O433" s="697">
        <v>0</v>
      </c>
      <c r="P433" s="698">
        <v>0</v>
      </c>
      <c r="Q433" s="695">
        <v>0</v>
      </c>
    </row>
    <row r="434" spans="1:17" ht="18.75" customHeight="1">
      <c r="A434" s="707" t="s">
        <v>73</v>
      </c>
      <c r="B434" s="692">
        <v>0</v>
      </c>
      <c r="C434" s="693">
        <v>0</v>
      </c>
      <c r="D434" s="694">
        <v>6</v>
      </c>
      <c r="E434" s="695">
        <v>35.29</v>
      </c>
      <c r="F434" s="696">
        <v>0</v>
      </c>
      <c r="G434" s="697">
        <v>0</v>
      </c>
      <c r="H434" s="745">
        <v>0</v>
      </c>
      <c r="I434" s="720">
        <v>0</v>
      </c>
      <c r="J434" s="696">
        <v>0</v>
      </c>
      <c r="K434" s="697">
        <v>0</v>
      </c>
      <c r="L434" s="698">
        <v>0</v>
      </c>
      <c r="M434" s="695">
        <v>0</v>
      </c>
      <c r="N434" s="696">
        <v>0</v>
      </c>
      <c r="O434" s="697">
        <v>0</v>
      </c>
      <c r="P434" s="698">
        <v>0</v>
      </c>
      <c r="Q434" s="695">
        <v>0</v>
      </c>
    </row>
    <row r="435" spans="1:17" ht="18.75" customHeight="1">
      <c r="A435" s="707" t="s">
        <v>74</v>
      </c>
      <c r="B435" s="692">
        <v>0</v>
      </c>
      <c r="C435" s="693">
        <v>0</v>
      </c>
      <c r="D435" s="694">
        <v>8</v>
      </c>
      <c r="E435" s="695">
        <v>28.57</v>
      </c>
      <c r="F435" s="696">
        <v>0</v>
      </c>
      <c r="G435" s="697">
        <v>0</v>
      </c>
      <c r="H435" s="745">
        <v>0</v>
      </c>
      <c r="I435" s="720">
        <v>0</v>
      </c>
      <c r="J435" s="696">
        <v>0</v>
      </c>
      <c r="K435" s="697">
        <v>0</v>
      </c>
      <c r="L435" s="698">
        <v>0</v>
      </c>
      <c r="M435" s="695">
        <v>0</v>
      </c>
      <c r="N435" s="696">
        <v>0</v>
      </c>
      <c r="O435" s="697">
        <v>0</v>
      </c>
      <c r="P435" s="698">
        <v>0</v>
      </c>
      <c r="Q435" s="695">
        <v>0</v>
      </c>
    </row>
    <row r="436" spans="1:17" ht="18.75" customHeight="1">
      <c r="A436" s="707" t="s">
        <v>75</v>
      </c>
      <c r="B436" s="692">
        <v>0</v>
      </c>
      <c r="C436" s="693">
        <v>0</v>
      </c>
      <c r="D436" s="694">
        <v>13</v>
      </c>
      <c r="E436" s="695">
        <v>26</v>
      </c>
      <c r="F436" s="696">
        <v>0</v>
      </c>
      <c r="G436" s="697">
        <v>0</v>
      </c>
      <c r="H436" s="698">
        <v>3</v>
      </c>
      <c r="I436" s="695">
        <v>6</v>
      </c>
      <c r="J436" s="696">
        <v>0</v>
      </c>
      <c r="K436" s="697">
        <v>0</v>
      </c>
      <c r="L436" s="698">
        <v>0</v>
      </c>
      <c r="M436" s="695">
        <v>0</v>
      </c>
      <c r="N436" s="696">
        <v>0</v>
      </c>
      <c r="O436" s="697">
        <v>0</v>
      </c>
      <c r="P436" s="698">
        <v>0</v>
      </c>
      <c r="Q436" s="695">
        <v>0</v>
      </c>
    </row>
    <row r="437" spans="1:17" ht="18.75" customHeight="1">
      <c r="A437" s="707" t="s">
        <v>76</v>
      </c>
      <c r="B437" s="692">
        <v>0</v>
      </c>
      <c r="C437" s="693">
        <v>0</v>
      </c>
      <c r="D437" s="694">
        <v>9</v>
      </c>
      <c r="E437" s="695">
        <v>31.03</v>
      </c>
      <c r="F437" s="696">
        <v>0</v>
      </c>
      <c r="G437" s="697">
        <v>0</v>
      </c>
      <c r="H437" s="745">
        <v>0</v>
      </c>
      <c r="I437" s="720">
        <v>0</v>
      </c>
      <c r="J437" s="696">
        <v>0</v>
      </c>
      <c r="K437" s="697">
        <v>0</v>
      </c>
      <c r="L437" s="745">
        <v>0</v>
      </c>
      <c r="M437" s="720">
        <v>0</v>
      </c>
      <c r="N437" s="696">
        <v>0</v>
      </c>
      <c r="O437" s="697">
        <v>0</v>
      </c>
      <c r="P437" s="698">
        <v>0</v>
      </c>
      <c r="Q437" s="695">
        <v>0</v>
      </c>
    </row>
    <row r="438" spans="1:17" ht="18.75" customHeight="1">
      <c r="A438" s="707" t="s">
        <v>77</v>
      </c>
      <c r="B438" s="692">
        <v>0</v>
      </c>
      <c r="C438" s="693">
        <v>0</v>
      </c>
      <c r="D438" s="694">
        <v>9</v>
      </c>
      <c r="E438" s="695">
        <v>18.37</v>
      </c>
      <c r="F438" s="696">
        <v>0</v>
      </c>
      <c r="G438" s="697">
        <v>0</v>
      </c>
      <c r="H438" s="698">
        <v>6</v>
      </c>
      <c r="I438" s="695">
        <v>12.24</v>
      </c>
      <c r="J438" s="696">
        <v>0</v>
      </c>
      <c r="K438" s="697">
        <v>0</v>
      </c>
      <c r="L438" s="745">
        <v>0</v>
      </c>
      <c r="M438" s="720">
        <v>0</v>
      </c>
      <c r="N438" s="696">
        <v>0</v>
      </c>
      <c r="O438" s="697">
        <v>0</v>
      </c>
      <c r="P438" s="698">
        <v>0</v>
      </c>
      <c r="Q438" s="695">
        <v>0</v>
      </c>
    </row>
    <row r="439" spans="1:17" ht="18.75" customHeight="1">
      <c r="A439" s="707" t="s">
        <v>78</v>
      </c>
      <c r="B439" s="692">
        <v>0</v>
      </c>
      <c r="C439" s="693">
        <v>0</v>
      </c>
      <c r="D439" s="694">
        <v>48</v>
      </c>
      <c r="E439" s="695">
        <v>41.38</v>
      </c>
      <c r="F439" s="696">
        <v>0</v>
      </c>
      <c r="G439" s="697">
        <v>0</v>
      </c>
      <c r="H439" s="698">
        <v>13</v>
      </c>
      <c r="I439" s="695">
        <v>11.21</v>
      </c>
      <c r="J439" s="696">
        <v>0</v>
      </c>
      <c r="K439" s="697">
        <v>0</v>
      </c>
      <c r="L439" s="745">
        <v>0</v>
      </c>
      <c r="M439" s="720">
        <v>0</v>
      </c>
      <c r="N439" s="696">
        <v>0</v>
      </c>
      <c r="O439" s="697">
        <v>0</v>
      </c>
      <c r="P439" s="698">
        <v>0</v>
      </c>
      <c r="Q439" s="695">
        <v>0</v>
      </c>
    </row>
    <row r="440" spans="1:17" ht="18.75" customHeight="1">
      <c r="A440" s="707" t="s">
        <v>67</v>
      </c>
      <c r="B440" s="692">
        <v>0</v>
      </c>
      <c r="C440" s="693">
        <v>0</v>
      </c>
      <c r="D440" s="694">
        <v>4</v>
      </c>
      <c r="E440" s="695">
        <v>23.53</v>
      </c>
      <c r="F440" s="696">
        <v>0</v>
      </c>
      <c r="G440" s="697">
        <v>0</v>
      </c>
      <c r="H440" s="698">
        <v>1</v>
      </c>
      <c r="I440" s="695">
        <v>5.88</v>
      </c>
      <c r="J440" s="696">
        <v>0</v>
      </c>
      <c r="K440" s="697">
        <v>0</v>
      </c>
      <c r="L440" s="698">
        <v>0</v>
      </c>
      <c r="M440" s="695">
        <v>0</v>
      </c>
      <c r="N440" s="696">
        <v>0</v>
      </c>
      <c r="O440" s="697">
        <v>0</v>
      </c>
      <c r="P440" s="698">
        <v>0</v>
      </c>
      <c r="Q440" s="695">
        <v>0</v>
      </c>
    </row>
    <row r="441" spans="1:17" ht="18.75" customHeight="1">
      <c r="A441" s="707" t="s">
        <v>68</v>
      </c>
      <c r="B441" s="692">
        <v>0</v>
      </c>
      <c r="C441" s="693">
        <v>0</v>
      </c>
      <c r="D441" s="694">
        <v>9</v>
      </c>
      <c r="E441" s="695">
        <v>32.14</v>
      </c>
      <c r="F441" s="696">
        <v>0</v>
      </c>
      <c r="G441" s="697">
        <v>0</v>
      </c>
      <c r="H441" s="745">
        <v>0</v>
      </c>
      <c r="I441" s="720">
        <v>0</v>
      </c>
      <c r="J441" s="696">
        <v>0</v>
      </c>
      <c r="K441" s="697">
        <v>0</v>
      </c>
      <c r="L441" s="698">
        <v>0</v>
      </c>
      <c r="M441" s="695">
        <v>0</v>
      </c>
      <c r="N441" s="696">
        <v>0</v>
      </c>
      <c r="O441" s="697">
        <v>0</v>
      </c>
      <c r="P441" s="698">
        <v>0</v>
      </c>
      <c r="Q441" s="695">
        <v>0</v>
      </c>
    </row>
    <row r="442" spans="1:17" ht="18.75" customHeight="1">
      <c r="A442" s="707" t="s">
        <v>69</v>
      </c>
      <c r="B442" s="692">
        <v>0</v>
      </c>
      <c r="C442" s="693">
        <v>0</v>
      </c>
      <c r="D442" s="694">
        <v>21</v>
      </c>
      <c r="E442" s="695">
        <v>43.75</v>
      </c>
      <c r="F442" s="696">
        <v>0</v>
      </c>
      <c r="G442" s="697">
        <v>0</v>
      </c>
      <c r="H442" s="745">
        <v>0</v>
      </c>
      <c r="I442" s="720">
        <v>0</v>
      </c>
      <c r="J442" s="696">
        <v>0</v>
      </c>
      <c r="K442" s="697">
        <v>0</v>
      </c>
      <c r="L442" s="698">
        <v>0</v>
      </c>
      <c r="M442" s="695">
        <v>0</v>
      </c>
      <c r="N442" s="696">
        <v>0</v>
      </c>
      <c r="O442" s="697">
        <v>0</v>
      </c>
      <c r="P442" s="745">
        <v>0</v>
      </c>
      <c r="Q442" s="720">
        <v>0</v>
      </c>
    </row>
    <row r="443" spans="1:17" ht="18.75" customHeight="1">
      <c r="A443" s="707" t="s">
        <v>70</v>
      </c>
      <c r="B443" s="692">
        <v>0</v>
      </c>
      <c r="C443" s="693">
        <v>0</v>
      </c>
      <c r="D443" s="694">
        <v>12</v>
      </c>
      <c r="E443" s="695">
        <v>30.77</v>
      </c>
      <c r="F443" s="696">
        <v>0</v>
      </c>
      <c r="G443" s="697">
        <v>0</v>
      </c>
      <c r="H443" s="745">
        <v>0</v>
      </c>
      <c r="I443" s="720">
        <v>0</v>
      </c>
      <c r="J443" s="696">
        <v>0</v>
      </c>
      <c r="K443" s="697">
        <v>0</v>
      </c>
      <c r="L443" s="698">
        <v>0</v>
      </c>
      <c r="M443" s="695">
        <v>0</v>
      </c>
      <c r="N443" s="696">
        <v>0</v>
      </c>
      <c r="O443" s="697">
        <v>0</v>
      </c>
      <c r="P443" s="698">
        <v>0</v>
      </c>
      <c r="Q443" s="695">
        <v>0</v>
      </c>
    </row>
    <row r="444" spans="1:17" ht="18.75" customHeight="1">
      <c r="A444" s="707" t="s">
        <v>71</v>
      </c>
      <c r="B444" s="692">
        <v>0</v>
      </c>
      <c r="C444" s="693">
        <v>0</v>
      </c>
      <c r="D444" s="694">
        <v>10</v>
      </c>
      <c r="E444" s="695">
        <v>25</v>
      </c>
      <c r="F444" s="696">
        <v>0</v>
      </c>
      <c r="G444" s="697">
        <v>0</v>
      </c>
      <c r="H444" s="745">
        <v>0</v>
      </c>
      <c r="I444" s="720">
        <v>0</v>
      </c>
      <c r="J444" s="696">
        <v>0</v>
      </c>
      <c r="K444" s="697">
        <v>0</v>
      </c>
      <c r="L444" s="698">
        <v>0</v>
      </c>
      <c r="M444" s="695">
        <v>0</v>
      </c>
      <c r="N444" s="696">
        <v>0</v>
      </c>
      <c r="O444" s="697">
        <v>0</v>
      </c>
      <c r="P444" s="698">
        <v>0</v>
      </c>
      <c r="Q444" s="695">
        <v>0</v>
      </c>
    </row>
    <row r="445" spans="1:17" ht="18.75" customHeight="1">
      <c r="A445" s="707" t="s">
        <v>72</v>
      </c>
      <c r="B445" s="692">
        <v>0</v>
      </c>
      <c r="C445" s="693">
        <v>0</v>
      </c>
      <c r="D445" s="694">
        <v>47</v>
      </c>
      <c r="E445" s="695">
        <v>43.12</v>
      </c>
      <c r="F445" s="696">
        <v>0</v>
      </c>
      <c r="G445" s="697">
        <v>0</v>
      </c>
      <c r="H445" s="698">
        <v>8</v>
      </c>
      <c r="I445" s="695">
        <v>7.34</v>
      </c>
      <c r="J445" s="696">
        <v>0</v>
      </c>
      <c r="K445" s="697">
        <v>0</v>
      </c>
      <c r="L445" s="698">
        <v>3</v>
      </c>
      <c r="M445" s="695">
        <v>2.75</v>
      </c>
      <c r="N445" s="696">
        <v>0</v>
      </c>
      <c r="O445" s="697">
        <v>0</v>
      </c>
      <c r="P445" s="698">
        <v>0</v>
      </c>
      <c r="Q445" s="695">
        <v>0</v>
      </c>
    </row>
    <row r="446" spans="1:17" ht="18.75" customHeight="1">
      <c r="A446" s="707" t="s">
        <v>73</v>
      </c>
      <c r="B446" s="692">
        <v>0</v>
      </c>
      <c r="C446" s="693">
        <v>0</v>
      </c>
      <c r="D446" s="694">
        <v>7</v>
      </c>
      <c r="E446" s="695">
        <v>31.82</v>
      </c>
      <c r="F446" s="696">
        <v>0</v>
      </c>
      <c r="G446" s="697">
        <v>0</v>
      </c>
      <c r="H446" s="745">
        <v>0</v>
      </c>
      <c r="I446" s="720">
        <v>0</v>
      </c>
      <c r="J446" s="696">
        <v>0</v>
      </c>
      <c r="K446" s="697">
        <v>0</v>
      </c>
      <c r="L446" s="698">
        <v>0</v>
      </c>
      <c r="M446" s="695">
        <v>0</v>
      </c>
      <c r="N446" s="696">
        <v>0</v>
      </c>
      <c r="O446" s="697">
        <v>0</v>
      </c>
      <c r="P446" s="698">
        <v>0</v>
      </c>
      <c r="Q446" s="695">
        <v>0</v>
      </c>
    </row>
    <row r="447" spans="1:17" ht="18.75" customHeight="1">
      <c r="A447" s="707" t="s">
        <v>74</v>
      </c>
      <c r="B447" s="692">
        <v>0</v>
      </c>
      <c r="C447" s="693">
        <v>0</v>
      </c>
      <c r="D447" s="694">
        <v>7</v>
      </c>
      <c r="E447" s="695">
        <v>21.21</v>
      </c>
      <c r="F447" s="696">
        <v>0</v>
      </c>
      <c r="G447" s="697">
        <v>0</v>
      </c>
      <c r="H447" s="745">
        <v>0</v>
      </c>
      <c r="I447" s="720">
        <v>0</v>
      </c>
      <c r="J447" s="696">
        <v>0</v>
      </c>
      <c r="K447" s="697">
        <v>0</v>
      </c>
      <c r="L447" s="698">
        <v>0</v>
      </c>
      <c r="M447" s="695">
        <v>0</v>
      </c>
      <c r="N447" s="696">
        <v>0</v>
      </c>
      <c r="O447" s="697">
        <v>0</v>
      </c>
      <c r="P447" s="745">
        <v>0</v>
      </c>
      <c r="Q447" s="720">
        <v>0</v>
      </c>
    </row>
    <row r="448" spans="1:17" ht="18.75" customHeight="1">
      <c r="A448" s="707" t="s">
        <v>75</v>
      </c>
      <c r="B448" s="692">
        <v>0</v>
      </c>
      <c r="C448" s="693">
        <v>0</v>
      </c>
      <c r="D448" s="694">
        <v>15</v>
      </c>
      <c r="E448" s="695">
        <v>26.79</v>
      </c>
      <c r="F448" s="696">
        <v>0</v>
      </c>
      <c r="G448" s="697">
        <v>0</v>
      </c>
      <c r="H448" s="745">
        <v>0</v>
      </c>
      <c r="I448" s="720">
        <v>0</v>
      </c>
      <c r="J448" s="746">
        <v>0</v>
      </c>
      <c r="K448" s="728">
        <v>0</v>
      </c>
      <c r="L448" s="745">
        <v>0</v>
      </c>
      <c r="M448" s="720">
        <v>0</v>
      </c>
      <c r="N448" s="696">
        <v>0</v>
      </c>
      <c r="O448" s="697">
        <v>0</v>
      </c>
      <c r="P448" s="698">
        <v>0</v>
      </c>
      <c r="Q448" s="695">
        <v>0</v>
      </c>
    </row>
    <row r="449" spans="1:17" ht="18.75" customHeight="1">
      <c r="A449" s="707" t="s">
        <v>203</v>
      </c>
      <c r="B449" s="692">
        <v>0</v>
      </c>
      <c r="C449" s="693">
        <v>0</v>
      </c>
      <c r="D449" s="694">
        <v>5</v>
      </c>
      <c r="E449" s="695">
        <v>14.29</v>
      </c>
      <c r="F449" s="696">
        <v>0</v>
      </c>
      <c r="G449" s="697">
        <v>0</v>
      </c>
      <c r="H449" s="698">
        <v>1</v>
      </c>
      <c r="I449" s="695">
        <v>2.86</v>
      </c>
      <c r="J449" s="696">
        <v>0</v>
      </c>
      <c r="K449" s="697">
        <v>0</v>
      </c>
      <c r="L449" s="698">
        <v>0</v>
      </c>
      <c r="M449" s="695">
        <v>0</v>
      </c>
      <c r="N449" s="696">
        <v>0</v>
      </c>
      <c r="O449" s="697">
        <v>0</v>
      </c>
      <c r="P449" s="698">
        <v>0</v>
      </c>
      <c r="Q449" s="695">
        <v>0</v>
      </c>
    </row>
    <row r="450" spans="1:17" ht="18.75" customHeight="1">
      <c r="A450" s="707" t="s">
        <v>77</v>
      </c>
      <c r="B450" s="692">
        <v>0</v>
      </c>
      <c r="C450" s="693">
        <v>0</v>
      </c>
      <c r="D450" s="694">
        <v>16</v>
      </c>
      <c r="E450" s="695">
        <v>30.19</v>
      </c>
      <c r="F450" s="696">
        <v>0</v>
      </c>
      <c r="G450" s="697">
        <v>0</v>
      </c>
      <c r="H450" s="698">
        <v>0</v>
      </c>
      <c r="I450" s="695">
        <v>0</v>
      </c>
      <c r="J450" s="696">
        <v>0</v>
      </c>
      <c r="K450" s="697">
        <v>0</v>
      </c>
      <c r="L450" s="698">
        <v>0</v>
      </c>
      <c r="M450" s="695">
        <v>0</v>
      </c>
      <c r="N450" s="696">
        <v>0</v>
      </c>
      <c r="O450" s="697">
        <v>0</v>
      </c>
      <c r="P450" s="698">
        <v>0</v>
      </c>
      <c r="Q450" s="695">
        <v>0</v>
      </c>
    </row>
    <row r="451" spans="1:17" ht="18.75" customHeight="1" thickBot="1">
      <c r="A451" s="708" t="s">
        <v>78</v>
      </c>
      <c r="B451" s="709">
        <v>0</v>
      </c>
      <c r="C451" s="710">
        <v>0</v>
      </c>
      <c r="D451" s="711">
        <v>39</v>
      </c>
      <c r="E451" s="712">
        <v>28.26</v>
      </c>
      <c r="F451" s="713">
        <v>0</v>
      </c>
      <c r="G451" s="714">
        <v>0</v>
      </c>
      <c r="H451" s="747">
        <v>0</v>
      </c>
      <c r="I451" s="748">
        <v>0</v>
      </c>
      <c r="J451" s="713">
        <v>0</v>
      </c>
      <c r="K451" s="714">
        <v>0</v>
      </c>
      <c r="L451" s="747">
        <v>0</v>
      </c>
      <c r="M451" s="748">
        <v>0</v>
      </c>
      <c r="N451" s="713">
        <v>0</v>
      </c>
      <c r="O451" s="714">
        <v>0</v>
      </c>
      <c r="P451" s="715">
        <v>0</v>
      </c>
      <c r="Q451" s="712">
        <v>0</v>
      </c>
    </row>
    <row r="452" spans="1:17" ht="18.75" customHeight="1">
      <c r="A452" s="721" t="s">
        <v>591</v>
      </c>
      <c r="B452" s="722"/>
      <c r="C452" s="723"/>
      <c r="D452" s="674"/>
      <c r="E452" s="723"/>
      <c r="F452" s="674"/>
      <c r="G452" s="723"/>
      <c r="H452" s="674"/>
      <c r="I452" s="723"/>
      <c r="J452" s="674"/>
      <c r="K452" s="723"/>
      <c r="L452" s="674"/>
      <c r="M452" s="723"/>
      <c r="N452" s="674"/>
      <c r="O452" s="723"/>
      <c r="P452" s="674"/>
      <c r="Q452" s="723"/>
    </row>
    <row r="453" spans="1:17" ht="18.75" customHeight="1">
      <c r="A453" s="721" t="s">
        <v>602</v>
      </c>
      <c r="B453" s="722"/>
      <c r="C453" s="723"/>
      <c r="D453" s="674"/>
      <c r="E453" s="723"/>
      <c r="F453" s="674"/>
      <c r="G453" s="723"/>
      <c r="H453" s="674"/>
      <c r="I453" s="723"/>
      <c r="J453" s="674"/>
      <c r="K453" s="723"/>
      <c r="L453" s="674"/>
      <c r="M453" s="723"/>
      <c r="N453" s="674"/>
      <c r="O453" s="723"/>
      <c r="P453" s="674"/>
      <c r="Q453" s="723"/>
    </row>
    <row r="454" spans="1:17" ht="18.75" customHeight="1">
      <c r="A454" s="721" t="s">
        <v>183</v>
      </c>
      <c r="B454" s="722"/>
      <c r="C454" s="723"/>
      <c r="D454" s="674"/>
      <c r="E454" s="723"/>
      <c r="F454" s="674"/>
      <c r="G454" s="723"/>
      <c r="H454" s="674"/>
      <c r="I454" s="723"/>
      <c r="J454" s="674"/>
      <c r="K454" s="723"/>
      <c r="L454" s="674"/>
      <c r="M454" s="723"/>
      <c r="N454" s="674"/>
      <c r="O454" s="723"/>
      <c r="P454" s="674"/>
      <c r="Q454" s="723"/>
    </row>
    <row r="455" spans="1:17" ht="18.75" customHeight="1">
      <c r="A455" s="721" t="s">
        <v>183</v>
      </c>
      <c r="B455" s="722"/>
      <c r="C455" s="723"/>
      <c r="D455" s="674"/>
      <c r="E455" s="723"/>
      <c r="F455" s="674"/>
      <c r="G455" s="723"/>
      <c r="H455" s="674"/>
      <c r="I455" s="723"/>
      <c r="J455" s="674"/>
      <c r="K455" s="723"/>
      <c r="L455" s="674"/>
      <c r="M455" s="723"/>
      <c r="N455" s="674"/>
      <c r="O455" s="723"/>
      <c r="P455" s="674"/>
      <c r="Q455" s="723"/>
    </row>
    <row r="456" spans="1:17" ht="28.5" customHeight="1">
      <c r="A456" s="1467" t="s">
        <v>601</v>
      </c>
      <c r="B456" s="1467"/>
      <c r="C456" s="1467"/>
      <c r="D456" s="1467"/>
      <c r="E456" s="1467"/>
      <c r="F456" s="1467"/>
      <c r="G456" s="1467"/>
      <c r="H456" s="1467"/>
      <c r="I456" s="1467"/>
      <c r="J456" s="1467"/>
      <c r="K456" s="1467"/>
      <c r="L456" s="1467"/>
      <c r="M456" s="1467"/>
      <c r="N456" s="1467"/>
      <c r="O456" s="1467"/>
      <c r="P456" s="1467"/>
      <c r="Q456" s="1467"/>
    </row>
    <row r="457" spans="1:17" ht="28.5" customHeight="1">
      <c r="A457" s="1468" t="s">
        <v>538</v>
      </c>
      <c r="B457" s="1468"/>
      <c r="C457" s="1468"/>
      <c r="D457" s="1468"/>
      <c r="E457" s="1468"/>
      <c r="F457" s="1468"/>
      <c r="G457" s="1468"/>
      <c r="H457" s="1468"/>
      <c r="I457" s="1468"/>
      <c r="J457" s="1468"/>
      <c r="K457" s="1468"/>
      <c r="L457" s="1468"/>
      <c r="M457" s="1468"/>
      <c r="N457" s="1468"/>
      <c r="O457" s="1468"/>
      <c r="P457" s="1468"/>
      <c r="Q457" s="1468"/>
    </row>
    <row r="458" spans="1:13" ht="18.75" customHeight="1">
      <c r="A458" s="142"/>
      <c r="B458" s="142"/>
      <c r="C458" s="142"/>
      <c r="D458" s="142"/>
      <c r="E458" s="142"/>
      <c r="F458" s="142"/>
      <c r="G458" s="142"/>
      <c r="H458" s="142"/>
      <c r="I458" s="142"/>
      <c r="J458" s="142"/>
      <c r="K458" s="142"/>
      <c r="L458" s="142"/>
      <c r="M458" s="142"/>
    </row>
    <row r="459" spans="1:13" ht="18.75" customHeight="1">
      <c r="A459" s="142"/>
      <c r="B459" s="142"/>
      <c r="C459" s="142"/>
      <c r="D459" s="142"/>
      <c r="E459" s="142"/>
      <c r="F459" s="142"/>
      <c r="G459" s="142"/>
      <c r="H459" s="142"/>
      <c r="I459" s="142"/>
      <c r="J459" s="142"/>
      <c r="K459" s="142"/>
      <c r="L459" s="142"/>
      <c r="M459" s="142"/>
    </row>
    <row r="460" spans="1:13" ht="18.75" customHeight="1" thickBot="1">
      <c r="A460" s="673" t="s">
        <v>44</v>
      </c>
      <c r="B460" s="2"/>
      <c r="C460" s="2"/>
      <c r="D460" s="2"/>
      <c r="E460" s="2"/>
      <c r="F460" s="2"/>
      <c r="G460" s="2"/>
      <c r="H460" s="2"/>
      <c r="I460" s="2"/>
      <c r="J460" s="2"/>
      <c r="K460" s="2"/>
      <c r="L460" s="2"/>
      <c r="M460" s="2"/>
    </row>
    <row r="461" spans="1:17" ht="25.5" customHeight="1">
      <c r="A461" s="676"/>
      <c r="B461" s="1469" t="s">
        <v>517</v>
      </c>
      <c r="C461" s="1471"/>
      <c r="D461" s="1480" t="s">
        <v>518</v>
      </c>
      <c r="E461" s="1471"/>
      <c r="F461" s="1480" t="s">
        <v>519</v>
      </c>
      <c r="G461" s="1471"/>
      <c r="H461" s="1480" t="s">
        <v>520</v>
      </c>
      <c r="I461" s="1471"/>
      <c r="J461" s="1480" t="s">
        <v>524</v>
      </c>
      <c r="K461" s="1471"/>
      <c r="L461" s="1480" t="s">
        <v>525</v>
      </c>
      <c r="M461" s="1471"/>
      <c r="N461" s="1470" t="s">
        <v>526</v>
      </c>
      <c r="O461" s="1470"/>
      <c r="P461" s="1480" t="s">
        <v>527</v>
      </c>
      <c r="Q461" s="1471"/>
    </row>
    <row r="462" spans="1:17" ht="25.5" customHeight="1" thickBot="1">
      <c r="A462" s="677"/>
      <c r="B462" s="1476" t="s">
        <v>522</v>
      </c>
      <c r="C462" s="1466"/>
      <c r="D462" s="1464" t="s">
        <v>522</v>
      </c>
      <c r="E462" s="1466"/>
      <c r="F462" s="1477" t="s">
        <v>522</v>
      </c>
      <c r="G462" s="1479"/>
      <c r="H462" s="1465" t="s">
        <v>522</v>
      </c>
      <c r="I462" s="1479"/>
      <c r="J462" s="1465" t="s">
        <v>522</v>
      </c>
      <c r="K462" s="1479"/>
      <c r="L462" s="1477" t="s">
        <v>522</v>
      </c>
      <c r="M462" s="1479"/>
      <c r="N462" s="1464" t="s">
        <v>522</v>
      </c>
      <c r="O462" s="1464"/>
      <c r="P462" s="1481" t="s">
        <v>522</v>
      </c>
      <c r="Q462" s="1466"/>
    </row>
    <row r="463" spans="1:17" ht="25.5" customHeight="1" thickTop="1">
      <c r="A463" s="731"/>
      <c r="B463" s="679" t="s">
        <v>60</v>
      </c>
      <c r="C463" s="732" t="s">
        <v>523</v>
      </c>
      <c r="D463" s="733" t="s">
        <v>60</v>
      </c>
      <c r="E463" s="682" t="s">
        <v>523</v>
      </c>
      <c r="F463" s="733" t="s">
        <v>60</v>
      </c>
      <c r="G463" s="732" t="s">
        <v>523</v>
      </c>
      <c r="H463" s="733" t="s">
        <v>60</v>
      </c>
      <c r="I463" s="682" t="s">
        <v>523</v>
      </c>
      <c r="J463" s="733" t="s">
        <v>60</v>
      </c>
      <c r="K463" s="732" t="s">
        <v>523</v>
      </c>
      <c r="L463" s="733" t="s">
        <v>60</v>
      </c>
      <c r="M463" s="682" t="s">
        <v>523</v>
      </c>
      <c r="N463" s="733" t="s">
        <v>60</v>
      </c>
      <c r="O463" s="758" t="s">
        <v>523</v>
      </c>
      <c r="P463" s="733" t="s">
        <v>60</v>
      </c>
      <c r="Q463" s="682" t="s">
        <v>523</v>
      </c>
    </row>
    <row r="464" spans="1:17" ht="25.5" customHeight="1">
      <c r="A464" s="685"/>
      <c r="B464" s="686"/>
      <c r="C464" s="736"/>
      <c r="D464" s="759"/>
      <c r="E464" s="689"/>
      <c r="F464" s="690"/>
      <c r="G464" s="736"/>
      <c r="H464" s="759"/>
      <c r="I464" s="689"/>
      <c r="J464" s="690"/>
      <c r="K464" s="736"/>
      <c r="L464" s="737"/>
      <c r="M464" s="689"/>
      <c r="N464" s="674"/>
      <c r="O464" s="760"/>
      <c r="P464" s="737"/>
      <c r="Q464" s="689"/>
    </row>
    <row r="465" spans="1:17" ht="25.5" customHeight="1">
      <c r="A465" s="691" t="s">
        <v>62</v>
      </c>
      <c r="B465" s="692">
        <v>1</v>
      </c>
      <c r="C465" s="695">
        <v>33.33</v>
      </c>
      <c r="D465" s="761">
        <v>0</v>
      </c>
      <c r="E465" s="720">
        <v>0</v>
      </c>
      <c r="F465" s="746">
        <v>0</v>
      </c>
      <c r="G465" s="720">
        <v>0</v>
      </c>
      <c r="H465" s="738">
        <v>1</v>
      </c>
      <c r="I465" s="695">
        <v>33.33</v>
      </c>
      <c r="J465" s="696">
        <v>1</v>
      </c>
      <c r="K465" s="695">
        <v>33.33</v>
      </c>
      <c r="L465" s="761">
        <v>0</v>
      </c>
      <c r="M465" s="720">
        <v>0</v>
      </c>
      <c r="N465" s="746">
        <v>0</v>
      </c>
      <c r="O465" s="720">
        <v>0</v>
      </c>
      <c r="P465" s="761">
        <v>0</v>
      </c>
      <c r="Q465" s="720">
        <v>0</v>
      </c>
    </row>
    <row r="466" spans="1:17" ht="25.5" customHeight="1">
      <c r="A466" s="691" t="s">
        <v>63</v>
      </c>
      <c r="B466" s="692">
        <v>1</v>
      </c>
      <c r="C466" s="695">
        <v>50</v>
      </c>
      <c r="D466" s="761">
        <v>0</v>
      </c>
      <c r="E466" s="720">
        <v>0</v>
      </c>
      <c r="F466" s="746">
        <v>0</v>
      </c>
      <c r="G466" s="720">
        <v>0</v>
      </c>
      <c r="H466" s="738">
        <v>1</v>
      </c>
      <c r="I466" s="695">
        <v>50</v>
      </c>
      <c r="J466" s="746">
        <v>0</v>
      </c>
      <c r="K466" s="720">
        <v>0</v>
      </c>
      <c r="L466" s="761">
        <v>0</v>
      </c>
      <c r="M466" s="720">
        <v>0</v>
      </c>
      <c r="N466" s="746">
        <v>0</v>
      </c>
      <c r="O466" s="720">
        <v>0</v>
      </c>
      <c r="P466" s="761">
        <v>0</v>
      </c>
      <c r="Q466" s="720">
        <v>0</v>
      </c>
    </row>
    <row r="467" spans="1:17" ht="25.5" customHeight="1">
      <c r="A467" s="691" t="s">
        <v>64</v>
      </c>
      <c r="B467" s="692">
        <v>2</v>
      </c>
      <c r="C467" s="695">
        <v>66.67</v>
      </c>
      <c r="D467" s="761">
        <v>0</v>
      </c>
      <c r="E467" s="720">
        <v>0</v>
      </c>
      <c r="F467" s="746">
        <v>0</v>
      </c>
      <c r="G467" s="720">
        <v>0</v>
      </c>
      <c r="H467" s="738">
        <v>1</v>
      </c>
      <c r="I467" s="695">
        <v>33.33</v>
      </c>
      <c r="J467" s="746">
        <v>0</v>
      </c>
      <c r="K467" s="720">
        <v>0</v>
      </c>
      <c r="L467" s="761">
        <v>0</v>
      </c>
      <c r="M467" s="720">
        <v>0</v>
      </c>
      <c r="N467" s="746">
        <v>0</v>
      </c>
      <c r="O467" s="720">
        <v>0</v>
      </c>
      <c r="P467" s="761">
        <v>0</v>
      </c>
      <c r="Q467" s="720">
        <v>0</v>
      </c>
    </row>
    <row r="468" spans="1:17" ht="25.5" customHeight="1">
      <c r="A468" s="691" t="s">
        <v>65</v>
      </c>
      <c r="B468" s="692">
        <v>2</v>
      </c>
      <c r="C468" s="695">
        <v>100</v>
      </c>
      <c r="D468" s="761">
        <v>0</v>
      </c>
      <c r="E468" s="720">
        <v>0</v>
      </c>
      <c r="F468" s="746">
        <v>0</v>
      </c>
      <c r="G468" s="720">
        <v>0</v>
      </c>
      <c r="H468" s="761">
        <v>0</v>
      </c>
      <c r="I468" s="720">
        <v>0</v>
      </c>
      <c r="J468" s="746">
        <v>0</v>
      </c>
      <c r="K468" s="720">
        <v>0</v>
      </c>
      <c r="L468" s="761">
        <v>0</v>
      </c>
      <c r="M468" s="720">
        <v>0</v>
      </c>
      <c r="N468" s="746">
        <v>0</v>
      </c>
      <c r="O468" s="720">
        <v>0</v>
      </c>
      <c r="P468" s="761">
        <v>0</v>
      </c>
      <c r="Q468" s="720">
        <v>0</v>
      </c>
    </row>
    <row r="469" spans="1:17" ht="25.5" customHeight="1">
      <c r="A469" s="691" t="s">
        <v>840</v>
      </c>
      <c r="B469" s="692">
        <v>2</v>
      </c>
      <c r="C469" s="695">
        <v>66.67</v>
      </c>
      <c r="D469" s="761">
        <v>0</v>
      </c>
      <c r="E469" s="720">
        <v>0</v>
      </c>
      <c r="F469" s="746">
        <v>0</v>
      </c>
      <c r="G469" s="720">
        <v>0</v>
      </c>
      <c r="H469" s="738">
        <v>1</v>
      </c>
      <c r="I469" s="695">
        <v>33.33</v>
      </c>
      <c r="J469" s="746">
        <v>0</v>
      </c>
      <c r="K469" s="720">
        <v>0</v>
      </c>
      <c r="L469" s="761">
        <v>0</v>
      </c>
      <c r="M469" s="720">
        <v>0</v>
      </c>
      <c r="N469" s="746">
        <v>0</v>
      </c>
      <c r="O469" s="720">
        <v>0</v>
      </c>
      <c r="P469" s="761">
        <v>0</v>
      </c>
      <c r="Q469" s="720">
        <v>0</v>
      </c>
    </row>
    <row r="470" spans="1:17" ht="25.5" customHeight="1">
      <c r="A470" s="699"/>
      <c r="B470" s="700"/>
      <c r="C470" s="703"/>
      <c r="D470" s="739"/>
      <c r="E470" s="703"/>
      <c r="F470" s="704"/>
      <c r="G470" s="703"/>
      <c r="H470" s="739"/>
      <c r="I470" s="703"/>
      <c r="J470" s="704"/>
      <c r="K470" s="703"/>
      <c r="L470" s="739"/>
      <c r="M470" s="703"/>
      <c r="N470" s="704"/>
      <c r="O470" s="703"/>
      <c r="P470" s="739"/>
      <c r="Q470" s="703"/>
    </row>
    <row r="471" spans="1:17" ht="25.5" customHeight="1">
      <c r="A471" s="707" t="s">
        <v>66</v>
      </c>
      <c r="B471" s="692">
        <v>5</v>
      </c>
      <c r="C471" s="695">
        <v>62.5</v>
      </c>
      <c r="D471" s="761">
        <v>0</v>
      </c>
      <c r="E471" s="720">
        <v>0</v>
      </c>
      <c r="F471" s="696">
        <v>1</v>
      </c>
      <c r="G471" s="695">
        <v>12.5</v>
      </c>
      <c r="H471" s="738">
        <v>1</v>
      </c>
      <c r="I471" s="695">
        <v>12.5</v>
      </c>
      <c r="J471" s="696">
        <v>1</v>
      </c>
      <c r="K471" s="695">
        <v>12.5</v>
      </c>
      <c r="L471" s="761">
        <v>0</v>
      </c>
      <c r="M471" s="720">
        <v>0</v>
      </c>
      <c r="N471" s="746">
        <v>0</v>
      </c>
      <c r="O471" s="720">
        <v>0</v>
      </c>
      <c r="P471" s="738">
        <v>0</v>
      </c>
      <c r="Q471" s="695">
        <v>0</v>
      </c>
    </row>
    <row r="472" spans="1:17" ht="25.5" customHeight="1">
      <c r="A472" s="707" t="s">
        <v>67</v>
      </c>
      <c r="B472" s="692">
        <v>2</v>
      </c>
      <c r="C472" s="695">
        <v>100</v>
      </c>
      <c r="D472" s="761">
        <v>0</v>
      </c>
      <c r="E472" s="720">
        <v>0</v>
      </c>
      <c r="F472" s="746">
        <v>0</v>
      </c>
      <c r="G472" s="720">
        <v>0</v>
      </c>
      <c r="H472" s="761">
        <v>0</v>
      </c>
      <c r="I472" s="720">
        <v>0</v>
      </c>
      <c r="J472" s="746">
        <v>0</v>
      </c>
      <c r="K472" s="720">
        <v>0</v>
      </c>
      <c r="L472" s="761">
        <v>0</v>
      </c>
      <c r="M472" s="720">
        <v>0</v>
      </c>
      <c r="N472" s="746">
        <v>0</v>
      </c>
      <c r="O472" s="720">
        <v>0</v>
      </c>
      <c r="P472" s="761">
        <v>0</v>
      </c>
      <c r="Q472" s="720">
        <v>0</v>
      </c>
    </row>
    <row r="473" spans="1:17" ht="25.5" customHeight="1">
      <c r="A473" s="707" t="s">
        <v>68</v>
      </c>
      <c r="B473" s="692">
        <v>2</v>
      </c>
      <c r="C473" s="695">
        <v>50</v>
      </c>
      <c r="D473" s="761">
        <v>0</v>
      </c>
      <c r="E473" s="720">
        <v>0</v>
      </c>
      <c r="F473" s="746">
        <v>0</v>
      </c>
      <c r="G473" s="720">
        <v>0</v>
      </c>
      <c r="H473" s="738">
        <v>2</v>
      </c>
      <c r="I473" s="695">
        <v>50</v>
      </c>
      <c r="J473" s="746">
        <v>0</v>
      </c>
      <c r="K473" s="720">
        <v>0</v>
      </c>
      <c r="L473" s="761">
        <v>0</v>
      </c>
      <c r="M473" s="720">
        <v>0</v>
      </c>
      <c r="N473" s="696">
        <v>0</v>
      </c>
      <c r="O473" s="695">
        <v>0</v>
      </c>
      <c r="P473" s="738">
        <v>0</v>
      </c>
      <c r="Q473" s="695">
        <v>0</v>
      </c>
    </row>
    <row r="474" spans="1:17" ht="25.5" customHeight="1">
      <c r="A474" s="707" t="s">
        <v>69</v>
      </c>
      <c r="B474" s="692">
        <v>2</v>
      </c>
      <c r="C474" s="695">
        <v>100</v>
      </c>
      <c r="D474" s="761">
        <v>0</v>
      </c>
      <c r="E474" s="720">
        <v>0</v>
      </c>
      <c r="F474" s="746">
        <v>0</v>
      </c>
      <c r="G474" s="720">
        <v>0</v>
      </c>
      <c r="H474" s="761">
        <v>0</v>
      </c>
      <c r="I474" s="720">
        <v>0</v>
      </c>
      <c r="J474" s="746">
        <v>0</v>
      </c>
      <c r="K474" s="720">
        <v>0</v>
      </c>
      <c r="L474" s="761">
        <v>0</v>
      </c>
      <c r="M474" s="720">
        <v>0</v>
      </c>
      <c r="N474" s="696">
        <v>0</v>
      </c>
      <c r="O474" s="695">
        <v>0</v>
      </c>
      <c r="P474" s="738">
        <v>0</v>
      </c>
      <c r="Q474" s="695">
        <v>0</v>
      </c>
    </row>
    <row r="475" spans="1:17" ht="25.5" customHeight="1">
      <c r="A475" s="707" t="s">
        <v>70</v>
      </c>
      <c r="B475" s="692">
        <v>1</v>
      </c>
      <c r="C475" s="695">
        <v>50</v>
      </c>
      <c r="D475" s="761">
        <v>0</v>
      </c>
      <c r="E475" s="720">
        <v>0</v>
      </c>
      <c r="F475" s="746">
        <v>0</v>
      </c>
      <c r="G475" s="720">
        <v>0</v>
      </c>
      <c r="H475" s="761">
        <v>0</v>
      </c>
      <c r="I475" s="720">
        <v>0</v>
      </c>
      <c r="J475" s="696">
        <v>1</v>
      </c>
      <c r="K475" s="695">
        <v>50</v>
      </c>
      <c r="L475" s="761">
        <v>0</v>
      </c>
      <c r="M475" s="720">
        <v>0</v>
      </c>
      <c r="N475" s="696">
        <v>0</v>
      </c>
      <c r="O475" s="695">
        <v>0</v>
      </c>
      <c r="P475" s="738">
        <v>0</v>
      </c>
      <c r="Q475" s="695">
        <v>0</v>
      </c>
    </row>
    <row r="476" spans="1:17" ht="25.5" customHeight="1">
      <c r="A476" s="707" t="s">
        <v>71</v>
      </c>
      <c r="B476" s="692">
        <v>1</v>
      </c>
      <c r="C476" s="695">
        <v>100</v>
      </c>
      <c r="D476" s="761">
        <v>0</v>
      </c>
      <c r="E476" s="720">
        <v>0</v>
      </c>
      <c r="F476" s="746">
        <v>0</v>
      </c>
      <c r="G476" s="720">
        <v>0</v>
      </c>
      <c r="H476" s="761">
        <v>0</v>
      </c>
      <c r="I476" s="720">
        <v>0</v>
      </c>
      <c r="J476" s="746">
        <v>0</v>
      </c>
      <c r="K476" s="720">
        <v>0</v>
      </c>
      <c r="L476" s="761">
        <v>0</v>
      </c>
      <c r="M476" s="720">
        <v>0</v>
      </c>
      <c r="N476" s="746">
        <v>0</v>
      </c>
      <c r="O476" s="720">
        <v>0</v>
      </c>
      <c r="P476" s="738">
        <v>0</v>
      </c>
      <c r="Q476" s="695">
        <v>0</v>
      </c>
    </row>
    <row r="477" spans="1:17" ht="25.5" customHeight="1">
      <c r="A477" s="707" t="s">
        <v>72</v>
      </c>
      <c r="B477" s="692">
        <v>3</v>
      </c>
      <c r="C477" s="695">
        <v>60</v>
      </c>
      <c r="D477" s="761">
        <v>0</v>
      </c>
      <c r="E477" s="720">
        <v>0</v>
      </c>
      <c r="F477" s="746">
        <v>0</v>
      </c>
      <c r="G477" s="720">
        <v>0</v>
      </c>
      <c r="H477" s="738">
        <v>2</v>
      </c>
      <c r="I477" s="695">
        <v>40</v>
      </c>
      <c r="J477" s="746">
        <v>0</v>
      </c>
      <c r="K477" s="720">
        <v>0</v>
      </c>
      <c r="L477" s="761">
        <v>0</v>
      </c>
      <c r="M477" s="720">
        <v>0</v>
      </c>
      <c r="N477" s="696">
        <v>0</v>
      </c>
      <c r="O477" s="695">
        <v>0</v>
      </c>
      <c r="P477" s="738">
        <v>0</v>
      </c>
      <c r="Q477" s="695">
        <v>0</v>
      </c>
    </row>
    <row r="478" spans="1:17" ht="25.5" customHeight="1">
      <c r="A478" s="707" t="s">
        <v>73</v>
      </c>
      <c r="B478" s="692">
        <v>1</v>
      </c>
      <c r="C478" s="695">
        <v>50</v>
      </c>
      <c r="D478" s="761">
        <v>0</v>
      </c>
      <c r="E478" s="720">
        <v>0</v>
      </c>
      <c r="F478" s="746">
        <v>0</v>
      </c>
      <c r="G478" s="720">
        <v>0</v>
      </c>
      <c r="H478" s="761">
        <v>0</v>
      </c>
      <c r="I478" s="720">
        <v>0</v>
      </c>
      <c r="J478" s="696">
        <v>1</v>
      </c>
      <c r="K478" s="695">
        <v>50</v>
      </c>
      <c r="L478" s="761">
        <v>0</v>
      </c>
      <c r="M478" s="720">
        <v>0</v>
      </c>
      <c r="N478" s="696">
        <v>0</v>
      </c>
      <c r="O478" s="695">
        <v>0</v>
      </c>
      <c r="P478" s="738">
        <v>0</v>
      </c>
      <c r="Q478" s="695">
        <v>0</v>
      </c>
    </row>
    <row r="479" spans="1:17" ht="25.5" customHeight="1">
      <c r="A479" s="707" t="s">
        <v>74</v>
      </c>
      <c r="B479" s="692">
        <v>1</v>
      </c>
      <c r="C479" s="695">
        <v>50</v>
      </c>
      <c r="D479" s="738">
        <v>1</v>
      </c>
      <c r="E479" s="695">
        <v>50</v>
      </c>
      <c r="F479" s="746">
        <v>0</v>
      </c>
      <c r="G479" s="720">
        <v>0</v>
      </c>
      <c r="H479" s="761">
        <v>0</v>
      </c>
      <c r="I479" s="720">
        <v>0</v>
      </c>
      <c r="J479" s="746">
        <v>0</v>
      </c>
      <c r="K479" s="720">
        <v>0</v>
      </c>
      <c r="L479" s="761">
        <v>0</v>
      </c>
      <c r="M479" s="720">
        <v>0</v>
      </c>
      <c r="N479" s="696">
        <v>0</v>
      </c>
      <c r="O479" s="695">
        <v>0</v>
      </c>
      <c r="P479" s="761">
        <v>0</v>
      </c>
      <c r="Q479" s="720">
        <v>0</v>
      </c>
    </row>
    <row r="480" spans="1:17" ht="25.5" customHeight="1">
      <c r="A480" s="707" t="s">
        <v>75</v>
      </c>
      <c r="B480" s="692">
        <v>2</v>
      </c>
      <c r="C480" s="695">
        <v>100</v>
      </c>
      <c r="D480" s="761">
        <v>0</v>
      </c>
      <c r="E480" s="720">
        <v>0</v>
      </c>
      <c r="F480" s="746">
        <v>0</v>
      </c>
      <c r="G480" s="720">
        <v>0</v>
      </c>
      <c r="H480" s="761">
        <v>0</v>
      </c>
      <c r="I480" s="720">
        <v>0</v>
      </c>
      <c r="J480" s="746">
        <v>0</v>
      </c>
      <c r="K480" s="720">
        <v>0</v>
      </c>
      <c r="L480" s="761">
        <v>0</v>
      </c>
      <c r="M480" s="720">
        <v>0</v>
      </c>
      <c r="N480" s="746">
        <v>0</v>
      </c>
      <c r="O480" s="720">
        <v>0</v>
      </c>
      <c r="P480" s="761">
        <v>0</v>
      </c>
      <c r="Q480" s="720">
        <v>0</v>
      </c>
    </row>
    <row r="481" spans="1:17" ht="25.5" customHeight="1">
      <c r="A481" s="707" t="s">
        <v>76</v>
      </c>
      <c r="B481" s="692">
        <v>2</v>
      </c>
      <c r="C481" s="695">
        <v>100</v>
      </c>
      <c r="D481" s="761">
        <v>0</v>
      </c>
      <c r="E481" s="720">
        <v>0</v>
      </c>
      <c r="F481" s="746">
        <v>0</v>
      </c>
      <c r="G481" s="720">
        <v>0</v>
      </c>
      <c r="H481" s="761">
        <v>0</v>
      </c>
      <c r="I481" s="720">
        <v>0</v>
      </c>
      <c r="J481" s="746">
        <v>0</v>
      </c>
      <c r="K481" s="720">
        <v>0</v>
      </c>
      <c r="L481" s="738">
        <v>0</v>
      </c>
      <c r="M481" s="695">
        <v>0</v>
      </c>
      <c r="N481" s="746">
        <v>0</v>
      </c>
      <c r="O481" s="720">
        <v>0</v>
      </c>
      <c r="P481" s="761">
        <v>0</v>
      </c>
      <c r="Q481" s="720">
        <v>0</v>
      </c>
    </row>
    <row r="482" spans="1:17" ht="25.5" customHeight="1">
      <c r="A482" s="707" t="s">
        <v>77</v>
      </c>
      <c r="B482" s="692">
        <v>1</v>
      </c>
      <c r="C482" s="695">
        <v>100</v>
      </c>
      <c r="D482" s="761">
        <v>0</v>
      </c>
      <c r="E482" s="720">
        <v>0</v>
      </c>
      <c r="F482" s="746">
        <v>0</v>
      </c>
      <c r="G482" s="720">
        <v>0</v>
      </c>
      <c r="H482" s="761">
        <v>0</v>
      </c>
      <c r="I482" s="720">
        <v>0</v>
      </c>
      <c r="J482" s="746">
        <v>0</v>
      </c>
      <c r="K482" s="720">
        <v>0</v>
      </c>
      <c r="L482" s="761">
        <v>0</v>
      </c>
      <c r="M482" s="720">
        <v>0</v>
      </c>
      <c r="N482" s="696">
        <v>0</v>
      </c>
      <c r="O482" s="695">
        <v>0</v>
      </c>
      <c r="P482" s="738">
        <v>0</v>
      </c>
      <c r="Q482" s="695">
        <v>0</v>
      </c>
    </row>
    <row r="483" spans="1:17" ht="25.5" customHeight="1">
      <c r="A483" s="707" t="s">
        <v>78</v>
      </c>
      <c r="B483" s="692">
        <v>5</v>
      </c>
      <c r="C483" s="695">
        <v>83.33</v>
      </c>
      <c r="D483" s="761">
        <v>0</v>
      </c>
      <c r="E483" s="720">
        <v>0</v>
      </c>
      <c r="F483" s="746">
        <v>0</v>
      </c>
      <c r="G483" s="720">
        <v>0</v>
      </c>
      <c r="H483" s="761">
        <v>0</v>
      </c>
      <c r="I483" s="720">
        <v>0</v>
      </c>
      <c r="J483" s="696">
        <v>1</v>
      </c>
      <c r="K483" s="695">
        <v>16.67</v>
      </c>
      <c r="L483" s="761">
        <v>0</v>
      </c>
      <c r="M483" s="720">
        <v>0</v>
      </c>
      <c r="N483" s="746">
        <v>0</v>
      </c>
      <c r="O483" s="720">
        <v>0</v>
      </c>
      <c r="P483" s="738">
        <v>0</v>
      </c>
      <c r="Q483" s="695">
        <v>0</v>
      </c>
    </row>
    <row r="484" spans="1:17" ht="25.5" customHeight="1">
      <c r="A484" s="707" t="s">
        <v>67</v>
      </c>
      <c r="B484" s="692">
        <v>1</v>
      </c>
      <c r="C484" s="695">
        <v>100</v>
      </c>
      <c r="D484" s="761">
        <v>0</v>
      </c>
      <c r="E484" s="720">
        <v>0</v>
      </c>
      <c r="F484" s="746">
        <v>0</v>
      </c>
      <c r="G484" s="720">
        <v>0</v>
      </c>
      <c r="H484" s="761">
        <v>0</v>
      </c>
      <c r="I484" s="720">
        <v>0</v>
      </c>
      <c r="J484" s="746">
        <v>0</v>
      </c>
      <c r="K484" s="720">
        <v>0</v>
      </c>
      <c r="L484" s="738">
        <v>0</v>
      </c>
      <c r="M484" s="695">
        <v>0</v>
      </c>
      <c r="N484" s="696">
        <v>0</v>
      </c>
      <c r="O484" s="695">
        <v>0</v>
      </c>
      <c r="P484" s="738">
        <v>0</v>
      </c>
      <c r="Q484" s="695">
        <v>0</v>
      </c>
    </row>
    <row r="485" spans="1:17" ht="25.5" customHeight="1">
      <c r="A485" s="707" t="s">
        <v>68</v>
      </c>
      <c r="B485" s="692">
        <v>1</v>
      </c>
      <c r="C485" s="695">
        <v>100</v>
      </c>
      <c r="D485" s="761">
        <v>0</v>
      </c>
      <c r="E485" s="720">
        <v>0</v>
      </c>
      <c r="F485" s="746">
        <v>0</v>
      </c>
      <c r="G485" s="720">
        <v>0</v>
      </c>
      <c r="H485" s="761">
        <v>0</v>
      </c>
      <c r="I485" s="720">
        <v>0</v>
      </c>
      <c r="J485" s="746">
        <v>0</v>
      </c>
      <c r="K485" s="720">
        <v>0</v>
      </c>
      <c r="L485" s="761">
        <v>0</v>
      </c>
      <c r="M485" s="720">
        <v>0</v>
      </c>
      <c r="N485" s="696">
        <v>0</v>
      </c>
      <c r="O485" s="695">
        <v>0</v>
      </c>
      <c r="P485" s="738">
        <v>0</v>
      </c>
      <c r="Q485" s="695">
        <v>0</v>
      </c>
    </row>
    <row r="486" spans="1:17" ht="25.5" customHeight="1">
      <c r="A486" s="707" t="s">
        <v>69</v>
      </c>
      <c r="B486" s="692">
        <v>2</v>
      </c>
      <c r="C486" s="695">
        <v>66.67</v>
      </c>
      <c r="D486" s="761">
        <v>0</v>
      </c>
      <c r="E486" s="720">
        <v>0</v>
      </c>
      <c r="F486" s="746">
        <v>0</v>
      </c>
      <c r="G486" s="720">
        <v>0</v>
      </c>
      <c r="H486" s="738">
        <v>1</v>
      </c>
      <c r="I486" s="695">
        <v>33.33</v>
      </c>
      <c r="J486" s="746">
        <v>0</v>
      </c>
      <c r="K486" s="720">
        <v>0</v>
      </c>
      <c r="L486" s="761">
        <v>0</v>
      </c>
      <c r="M486" s="720">
        <v>0</v>
      </c>
      <c r="N486" s="696">
        <v>0</v>
      </c>
      <c r="O486" s="695">
        <v>0</v>
      </c>
      <c r="P486" s="761">
        <v>0</v>
      </c>
      <c r="Q486" s="720">
        <v>0</v>
      </c>
    </row>
    <row r="487" spans="1:17" ht="25.5" customHeight="1">
      <c r="A487" s="707" t="s">
        <v>70</v>
      </c>
      <c r="B487" s="692">
        <v>2</v>
      </c>
      <c r="C487" s="695">
        <v>66.67</v>
      </c>
      <c r="D487" s="761">
        <v>0</v>
      </c>
      <c r="E487" s="720">
        <v>0</v>
      </c>
      <c r="F487" s="746">
        <v>0</v>
      </c>
      <c r="G487" s="720">
        <v>0</v>
      </c>
      <c r="H487" s="738">
        <v>1</v>
      </c>
      <c r="I487" s="695">
        <v>33.33</v>
      </c>
      <c r="J487" s="746">
        <v>0</v>
      </c>
      <c r="K487" s="720">
        <v>0</v>
      </c>
      <c r="L487" s="761">
        <v>0</v>
      </c>
      <c r="M487" s="720">
        <v>0</v>
      </c>
      <c r="N487" s="696">
        <v>0</v>
      </c>
      <c r="O487" s="695">
        <v>0</v>
      </c>
      <c r="P487" s="738">
        <v>0</v>
      </c>
      <c r="Q487" s="695">
        <v>0</v>
      </c>
    </row>
    <row r="488" spans="1:17" ht="25.5" customHeight="1">
      <c r="A488" s="707" t="s">
        <v>71</v>
      </c>
      <c r="B488" s="692">
        <v>1</v>
      </c>
      <c r="C488" s="695">
        <v>100</v>
      </c>
      <c r="D488" s="761">
        <v>0</v>
      </c>
      <c r="E488" s="720">
        <v>0</v>
      </c>
      <c r="F488" s="746">
        <v>0</v>
      </c>
      <c r="G488" s="720">
        <v>0</v>
      </c>
      <c r="H488" s="761">
        <v>0</v>
      </c>
      <c r="I488" s="720">
        <v>0</v>
      </c>
      <c r="J488" s="746">
        <v>0</v>
      </c>
      <c r="K488" s="720">
        <v>0</v>
      </c>
      <c r="L488" s="761">
        <v>0</v>
      </c>
      <c r="M488" s="720">
        <v>0</v>
      </c>
      <c r="N488" s="696">
        <v>0</v>
      </c>
      <c r="O488" s="695">
        <v>0</v>
      </c>
      <c r="P488" s="761">
        <v>0</v>
      </c>
      <c r="Q488" s="720">
        <v>0</v>
      </c>
    </row>
    <row r="489" spans="1:17" ht="25.5" customHeight="1">
      <c r="A489" s="707" t="s">
        <v>72</v>
      </c>
      <c r="B489" s="692">
        <v>3</v>
      </c>
      <c r="C489" s="695">
        <v>75</v>
      </c>
      <c r="D489" s="761">
        <v>0</v>
      </c>
      <c r="E489" s="720">
        <v>0</v>
      </c>
      <c r="F489" s="746">
        <v>0</v>
      </c>
      <c r="G489" s="720">
        <v>0</v>
      </c>
      <c r="H489" s="738">
        <v>1</v>
      </c>
      <c r="I489" s="695">
        <v>25</v>
      </c>
      <c r="J489" s="746">
        <v>0</v>
      </c>
      <c r="K489" s="720">
        <v>0</v>
      </c>
      <c r="L489" s="761">
        <v>0</v>
      </c>
      <c r="M489" s="720">
        <v>0</v>
      </c>
      <c r="N489" s="746">
        <v>0</v>
      </c>
      <c r="O489" s="720">
        <v>0</v>
      </c>
      <c r="P489" s="738">
        <v>0</v>
      </c>
      <c r="Q489" s="695">
        <v>0</v>
      </c>
    </row>
    <row r="490" spans="1:17" ht="25.5" customHeight="1">
      <c r="A490" s="707" t="s">
        <v>73</v>
      </c>
      <c r="B490" s="692">
        <v>1</v>
      </c>
      <c r="C490" s="695">
        <v>50</v>
      </c>
      <c r="D490" s="761">
        <v>0</v>
      </c>
      <c r="E490" s="720">
        <v>0</v>
      </c>
      <c r="F490" s="746">
        <v>0</v>
      </c>
      <c r="G490" s="720">
        <v>0</v>
      </c>
      <c r="H490" s="738">
        <v>1</v>
      </c>
      <c r="I490" s="695">
        <v>50</v>
      </c>
      <c r="J490" s="746">
        <v>0</v>
      </c>
      <c r="K490" s="720">
        <v>0</v>
      </c>
      <c r="L490" s="761">
        <v>0</v>
      </c>
      <c r="M490" s="720">
        <v>0</v>
      </c>
      <c r="N490" s="696">
        <v>0</v>
      </c>
      <c r="O490" s="695">
        <v>0</v>
      </c>
      <c r="P490" s="761">
        <v>0</v>
      </c>
      <c r="Q490" s="720">
        <v>0</v>
      </c>
    </row>
    <row r="491" spans="1:17" ht="25.5" customHeight="1">
      <c r="A491" s="707" t="s">
        <v>74</v>
      </c>
      <c r="B491" s="754">
        <v>0</v>
      </c>
      <c r="C491" s="720">
        <v>0</v>
      </c>
      <c r="D491" s="761">
        <v>0</v>
      </c>
      <c r="E491" s="720">
        <v>0</v>
      </c>
      <c r="F491" s="746">
        <v>0</v>
      </c>
      <c r="G491" s="720">
        <v>0</v>
      </c>
      <c r="H491" s="738">
        <v>1</v>
      </c>
      <c r="I491" s="695">
        <v>100</v>
      </c>
      <c r="J491" s="746">
        <v>0</v>
      </c>
      <c r="K491" s="720">
        <v>0</v>
      </c>
      <c r="L491" s="738">
        <v>0</v>
      </c>
      <c r="M491" s="695">
        <v>0</v>
      </c>
      <c r="N491" s="696">
        <v>0</v>
      </c>
      <c r="O491" s="695">
        <v>0</v>
      </c>
      <c r="P491" s="738">
        <v>0</v>
      </c>
      <c r="Q491" s="695">
        <v>0</v>
      </c>
    </row>
    <row r="492" spans="1:17" ht="25.5" customHeight="1">
      <c r="A492" s="707" t="s">
        <v>75</v>
      </c>
      <c r="B492" s="692">
        <v>2</v>
      </c>
      <c r="C492" s="695">
        <v>100</v>
      </c>
      <c r="D492" s="761">
        <v>0</v>
      </c>
      <c r="E492" s="720">
        <v>0</v>
      </c>
      <c r="F492" s="746">
        <v>0</v>
      </c>
      <c r="G492" s="720">
        <v>0</v>
      </c>
      <c r="H492" s="761">
        <v>0</v>
      </c>
      <c r="I492" s="720">
        <v>0</v>
      </c>
      <c r="J492" s="746">
        <v>0</v>
      </c>
      <c r="K492" s="720">
        <v>0</v>
      </c>
      <c r="L492" s="761">
        <v>0</v>
      </c>
      <c r="M492" s="720">
        <v>0</v>
      </c>
      <c r="N492" s="746">
        <v>0</v>
      </c>
      <c r="O492" s="720">
        <v>0</v>
      </c>
      <c r="P492" s="761">
        <v>0</v>
      </c>
      <c r="Q492" s="720">
        <v>0</v>
      </c>
    </row>
    <row r="493" spans="1:17" ht="25.5" customHeight="1">
      <c r="A493" s="707" t="s">
        <v>203</v>
      </c>
      <c r="B493" s="692">
        <v>2</v>
      </c>
      <c r="C493" s="695">
        <v>66.67</v>
      </c>
      <c r="D493" s="761">
        <v>0</v>
      </c>
      <c r="E493" s="720">
        <v>0</v>
      </c>
      <c r="F493" s="746">
        <v>0</v>
      </c>
      <c r="G493" s="720">
        <v>0</v>
      </c>
      <c r="H493" s="738">
        <v>1</v>
      </c>
      <c r="I493" s="695">
        <v>33.33</v>
      </c>
      <c r="J493" s="746">
        <v>0</v>
      </c>
      <c r="K493" s="720">
        <v>0</v>
      </c>
      <c r="L493" s="761">
        <v>0</v>
      </c>
      <c r="M493" s="720">
        <v>0</v>
      </c>
      <c r="N493" s="746">
        <v>0</v>
      </c>
      <c r="O493" s="720">
        <v>0</v>
      </c>
      <c r="P493" s="761">
        <v>0</v>
      </c>
      <c r="Q493" s="720">
        <v>0</v>
      </c>
    </row>
    <row r="494" spans="1:17" s="2" customFormat="1" ht="25.5" customHeight="1">
      <c r="A494" s="707" t="s">
        <v>77</v>
      </c>
      <c r="B494" s="692">
        <v>1</v>
      </c>
      <c r="C494" s="695">
        <v>50</v>
      </c>
      <c r="D494" s="761">
        <v>0</v>
      </c>
      <c r="E494" s="720">
        <v>0</v>
      </c>
      <c r="F494" s="746">
        <v>0</v>
      </c>
      <c r="G494" s="720">
        <v>0</v>
      </c>
      <c r="H494" s="738">
        <v>1</v>
      </c>
      <c r="I494" s="695">
        <v>50</v>
      </c>
      <c r="J494" s="746">
        <v>0</v>
      </c>
      <c r="K494" s="720">
        <v>0</v>
      </c>
      <c r="L494" s="761">
        <v>0</v>
      </c>
      <c r="M494" s="720">
        <v>0</v>
      </c>
      <c r="N494" s="696">
        <v>0</v>
      </c>
      <c r="O494" s="695">
        <v>0</v>
      </c>
      <c r="P494" s="738">
        <v>0</v>
      </c>
      <c r="Q494" s="695">
        <v>0</v>
      </c>
    </row>
    <row r="495" spans="1:17" ht="25.5" customHeight="1" thickBot="1">
      <c r="A495" s="708" t="s">
        <v>78</v>
      </c>
      <c r="B495" s="709">
        <v>3</v>
      </c>
      <c r="C495" s="712">
        <v>60</v>
      </c>
      <c r="D495" s="888">
        <v>0</v>
      </c>
      <c r="E495" s="748">
        <v>0</v>
      </c>
      <c r="F495" s="752">
        <v>0</v>
      </c>
      <c r="G495" s="748">
        <v>0</v>
      </c>
      <c r="H495" s="740">
        <v>1</v>
      </c>
      <c r="I495" s="712">
        <v>20</v>
      </c>
      <c r="J495" s="713">
        <v>1</v>
      </c>
      <c r="K495" s="712">
        <v>20</v>
      </c>
      <c r="L495" s="888">
        <v>0</v>
      </c>
      <c r="M495" s="748">
        <v>0</v>
      </c>
      <c r="N495" s="713">
        <v>0</v>
      </c>
      <c r="O495" s="712">
        <v>0</v>
      </c>
      <c r="P495" s="740">
        <v>0</v>
      </c>
      <c r="Q495" s="712">
        <v>0</v>
      </c>
    </row>
    <row r="496" spans="1:13" s="861" customFormat="1" ht="18.75" customHeight="1">
      <c r="A496" s="730" t="s">
        <v>591</v>
      </c>
      <c r="B496" s="722"/>
      <c r="C496" s="673"/>
      <c r="D496" s="673"/>
      <c r="E496" s="673"/>
      <c r="F496" s="673"/>
      <c r="G496" s="673"/>
      <c r="H496" s="673"/>
      <c r="I496" s="673"/>
      <c r="J496" s="673"/>
      <c r="K496" s="673"/>
      <c r="L496" s="673"/>
      <c r="M496" s="673"/>
    </row>
    <row r="497" spans="1:13" s="861" customFormat="1" ht="18.75" customHeight="1">
      <c r="A497" s="730" t="s">
        <v>602</v>
      </c>
      <c r="B497" s="722"/>
      <c r="C497" s="673"/>
      <c r="D497" s="673"/>
      <c r="E497" s="673"/>
      <c r="F497" s="673"/>
      <c r="G497" s="673"/>
      <c r="H497" s="673"/>
      <c r="I497" s="673"/>
      <c r="J497" s="673"/>
      <c r="K497" s="673"/>
      <c r="L497" s="673"/>
      <c r="M497" s="673"/>
    </row>
    <row r="498" spans="1:13" s="861" customFormat="1" ht="18.75" customHeight="1">
      <c r="A498" s="730" t="s">
        <v>532</v>
      </c>
      <c r="B498" s="673"/>
      <c r="C498" s="673"/>
      <c r="D498" s="673"/>
      <c r="E498" s="673"/>
      <c r="F498" s="673"/>
      <c r="G498" s="673"/>
      <c r="H498" s="673"/>
      <c r="I498" s="673"/>
      <c r="J498" s="673"/>
      <c r="K498" s="673"/>
      <c r="L498" s="673"/>
      <c r="M498" s="673"/>
    </row>
    <row r="499" spans="1:2" s="861" customFormat="1" ht="18.75" customHeight="1">
      <c r="A499" s="721" t="s">
        <v>183</v>
      </c>
      <c r="B499" s="722"/>
    </row>
    <row r="500" spans="1:2" s="861" customFormat="1" ht="18.75" customHeight="1">
      <c r="A500" s="721" t="s">
        <v>183</v>
      </c>
      <c r="B500" s="722"/>
    </row>
    <row r="501" spans="1:17" ht="28.5" customHeight="1">
      <c r="A501" s="1467" t="s">
        <v>601</v>
      </c>
      <c r="B501" s="1467"/>
      <c r="C501" s="1467"/>
      <c r="D501" s="1467"/>
      <c r="E501" s="1467"/>
      <c r="F501" s="1467"/>
      <c r="G501" s="1467"/>
      <c r="H501" s="1467"/>
      <c r="I501" s="1467"/>
      <c r="J501" s="1467"/>
      <c r="K501" s="1467"/>
      <c r="L501" s="1467"/>
      <c r="M501" s="1467"/>
      <c r="N501" s="1467"/>
      <c r="O501" s="1467"/>
      <c r="P501" s="1467"/>
      <c r="Q501" s="1467"/>
    </row>
    <row r="502" spans="1:17" ht="28.5" customHeight="1">
      <c r="A502" s="1468" t="s">
        <v>541</v>
      </c>
      <c r="B502" s="1468"/>
      <c r="C502" s="1468"/>
      <c r="D502" s="1468"/>
      <c r="E502" s="1468"/>
      <c r="F502" s="1468"/>
      <c r="G502" s="1468"/>
      <c r="H502" s="1468"/>
      <c r="I502" s="1468"/>
      <c r="J502" s="1468"/>
      <c r="K502" s="1468"/>
      <c r="L502" s="1468"/>
      <c r="M502" s="1468"/>
      <c r="N502" s="1468"/>
      <c r="O502" s="1468"/>
      <c r="P502" s="1468"/>
      <c r="Q502" s="1468"/>
    </row>
    <row r="503" spans="1:13" ht="18.75" customHeight="1">
      <c r="A503" s="142"/>
      <c r="B503" s="142"/>
      <c r="C503" s="142"/>
      <c r="D503" s="142"/>
      <c r="E503" s="142"/>
      <c r="F503" s="142"/>
      <c r="G503" s="142"/>
      <c r="H503" s="142"/>
      <c r="I503" s="142"/>
      <c r="J503" s="142"/>
      <c r="K503" s="142"/>
      <c r="L503" s="142"/>
      <c r="M503" s="142"/>
    </row>
    <row r="504" spans="1:13" ht="18.75" customHeight="1">
      <c r="A504" s="142"/>
      <c r="B504" s="142"/>
      <c r="C504" s="142"/>
      <c r="D504" s="142"/>
      <c r="E504" s="142"/>
      <c r="F504" s="142"/>
      <c r="G504" s="142"/>
      <c r="H504" s="142"/>
      <c r="I504" s="142"/>
      <c r="J504" s="142"/>
      <c r="K504" s="142"/>
      <c r="L504" s="142"/>
      <c r="M504" s="142"/>
    </row>
    <row r="505" spans="1:13" ht="18.75" customHeight="1" thickBot="1">
      <c r="A505" s="673" t="s">
        <v>44</v>
      </c>
      <c r="B505" s="675"/>
      <c r="C505" s="675"/>
      <c r="D505" s="675"/>
      <c r="E505" s="675"/>
      <c r="F505" s="675"/>
      <c r="G505" s="675"/>
      <c r="H505" s="675"/>
      <c r="I505" s="675"/>
      <c r="J505" s="675"/>
      <c r="K505" s="675"/>
      <c r="L505" s="675"/>
      <c r="M505" s="675"/>
    </row>
    <row r="506" spans="1:17" ht="18.75" customHeight="1">
      <c r="A506" s="676"/>
      <c r="B506" s="1469" t="s">
        <v>517</v>
      </c>
      <c r="C506" s="1470"/>
      <c r="D506" s="1470"/>
      <c r="E506" s="1471"/>
      <c r="F506" s="1472" t="s">
        <v>518</v>
      </c>
      <c r="G506" s="1473"/>
      <c r="H506" s="1473"/>
      <c r="I506" s="1474"/>
      <c r="J506" s="1472" t="s">
        <v>519</v>
      </c>
      <c r="K506" s="1473"/>
      <c r="L506" s="1473"/>
      <c r="M506" s="1474"/>
      <c r="N506" s="1470" t="s">
        <v>520</v>
      </c>
      <c r="O506" s="1470"/>
      <c r="P506" s="1470"/>
      <c r="Q506" s="1471"/>
    </row>
    <row r="507" spans="1:17" ht="18.75" customHeight="1" thickBot="1">
      <c r="A507" s="677"/>
      <c r="B507" s="1476" t="s">
        <v>521</v>
      </c>
      <c r="C507" s="1465"/>
      <c r="D507" s="1464" t="s">
        <v>522</v>
      </c>
      <c r="E507" s="1466"/>
      <c r="F507" s="1477" t="s">
        <v>521</v>
      </c>
      <c r="G507" s="1478"/>
      <c r="H507" s="1478" t="s">
        <v>522</v>
      </c>
      <c r="I507" s="1479"/>
      <c r="J507" s="1477" t="s">
        <v>521</v>
      </c>
      <c r="K507" s="1478"/>
      <c r="L507" s="1478" t="s">
        <v>522</v>
      </c>
      <c r="M507" s="1479"/>
      <c r="N507" s="1464" t="s">
        <v>521</v>
      </c>
      <c r="O507" s="1465"/>
      <c r="P507" s="1464" t="s">
        <v>522</v>
      </c>
      <c r="Q507" s="1466"/>
    </row>
    <row r="508" spans="1:17" ht="18.75" customHeight="1" thickTop="1">
      <c r="A508" s="678"/>
      <c r="B508" s="679" t="s">
        <v>60</v>
      </c>
      <c r="C508" s="680" t="s">
        <v>523</v>
      </c>
      <c r="D508" s="681" t="s">
        <v>60</v>
      </c>
      <c r="E508" s="682" t="s">
        <v>523</v>
      </c>
      <c r="F508" s="681" t="s">
        <v>60</v>
      </c>
      <c r="G508" s="680" t="s">
        <v>523</v>
      </c>
      <c r="H508" s="681" t="s">
        <v>60</v>
      </c>
      <c r="I508" s="682" t="s">
        <v>523</v>
      </c>
      <c r="J508" s="681" t="s">
        <v>60</v>
      </c>
      <c r="K508" s="680" t="s">
        <v>523</v>
      </c>
      <c r="L508" s="681" t="s">
        <v>60</v>
      </c>
      <c r="M508" s="682" t="s">
        <v>523</v>
      </c>
      <c r="N508" s="681" t="s">
        <v>60</v>
      </c>
      <c r="O508" s="680" t="s">
        <v>523</v>
      </c>
      <c r="P508" s="681" t="s">
        <v>60</v>
      </c>
      <c r="Q508" s="682" t="s">
        <v>523</v>
      </c>
    </row>
    <row r="509" spans="1:17" ht="18.75" customHeight="1">
      <c r="A509" s="685"/>
      <c r="B509" s="686"/>
      <c r="C509" s="687"/>
      <c r="D509" s="688"/>
      <c r="E509" s="689"/>
      <c r="F509" s="690"/>
      <c r="G509" s="687"/>
      <c r="H509" s="688"/>
      <c r="I509" s="689"/>
      <c r="J509" s="690"/>
      <c r="K509" s="687"/>
      <c r="L509" s="688"/>
      <c r="M509" s="689"/>
      <c r="N509" s="674"/>
      <c r="O509" s="687"/>
      <c r="P509" s="688"/>
      <c r="Q509" s="689"/>
    </row>
    <row r="510" spans="1:17" ht="18.75" customHeight="1">
      <c r="A510" s="691" t="s">
        <v>62</v>
      </c>
      <c r="B510" s="692">
        <v>494</v>
      </c>
      <c r="C510" s="693">
        <v>92.51</v>
      </c>
      <c r="D510" s="694">
        <v>721</v>
      </c>
      <c r="E510" s="695">
        <v>91.96</v>
      </c>
      <c r="F510" s="696">
        <v>37</v>
      </c>
      <c r="G510" s="697">
        <v>6.93</v>
      </c>
      <c r="H510" s="698">
        <v>31</v>
      </c>
      <c r="I510" s="695">
        <v>3.95</v>
      </c>
      <c r="J510" s="696">
        <v>3</v>
      </c>
      <c r="K510" s="697">
        <v>0.56</v>
      </c>
      <c r="L510" s="698">
        <v>22</v>
      </c>
      <c r="M510" s="695">
        <v>2.81</v>
      </c>
      <c r="N510" s="746">
        <v>0</v>
      </c>
      <c r="O510" s="728">
        <v>0</v>
      </c>
      <c r="P510" s="698">
        <v>6</v>
      </c>
      <c r="Q510" s="695">
        <v>0.77</v>
      </c>
    </row>
    <row r="511" spans="1:17" ht="18.75" customHeight="1">
      <c r="A511" s="691" t="s">
        <v>63</v>
      </c>
      <c r="B511" s="692">
        <v>517</v>
      </c>
      <c r="C511" s="693">
        <v>89.76</v>
      </c>
      <c r="D511" s="694">
        <v>565</v>
      </c>
      <c r="E511" s="695">
        <v>87.73</v>
      </c>
      <c r="F511" s="696">
        <v>54</v>
      </c>
      <c r="G511" s="697">
        <v>9.38</v>
      </c>
      <c r="H511" s="698">
        <v>52</v>
      </c>
      <c r="I511" s="695">
        <v>8.07</v>
      </c>
      <c r="J511" s="696">
        <v>5</v>
      </c>
      <c r="K511" s="697">
        <v>0.87</v>
      </c>
      <c r="L511" s="698">
        <v>11</v>
      </c>
      <c r="M511" s="695">
        <v>1.71</v>
      </c>
      <c r="N511" s="746">
        <v>0</v>
      </c>
      <c r="O511" s="728">
        <v>0</v>
      </c>
      <c r="P511" s="698">
        <v>7</v>
      </c>
      <c r="Q511" s="695">
        <v>1.09</v>
      </c>
    </row>
    <row r="512" spans="1:17" ht="18.75" customHeight="1">
      <c r="A512" s="691" t="s">
        <v>64</v>
      </c>
      <c r="B512" s="692">
        <v>477</v>
      </c>
      <c r="C512" s="693">
        <v>93.53</v>
      </c>
      <c r="D512" s="694">
        <v>565</v>
      </c>
      <c r="E512" s="695">
        <v>89.54</v>
      </c>
      <c r="F512" s="696">
        <v>32</v>
      </c>
      <c r="G512" s="697">
        <v>6.27</v>
      </c>
      <c r="H512" s="698">
        <v>31</v>
      </c>
      <c r="I512" s="695">
        <v>4.91</v>
      </c>
      <c r="J512" s="696">
        <v>1</v>
      </c>
      <c r="K512" s="697">
        <v>0.2</v>
      </c>
      <c r="L512" s="698">
        <v>20</v>
      </c>
      <c r="M512" s="695">
        <v>3.17</v>
      </c>
      <c r="N512" s="746">
        <v>0</v>
      </c>
      <c r="O512" s="728">
        <v>0</v>
      </c>
      <c r="P512" s="698">
        <v>9</v>
      </c>
      <c r="Q512" s="695">
        <v>1.43</v>
      </c>
    </row>
    <row r="513" spans="1:17" ht="18.75" customHeight="1">
      <c r="A513" s="691" t="s">
        <v>65</v>
      </c>
      <c r="B513" s="692">
        <v>337</v>
      </c>
      <c r="C513" s="693">
        <v>95.74</v>
      </c>
      <c r="D513" s="694">
        <v>572</v>
      </c>
      <c r="E513" s="695">
        <v>73.52</v>
      </c>
      <c r="F513" s="696">
        <v>14</v>
      </c>
      <c r="G513" s="697">
        <v>3.98</v>
      </c>
      <c r="H513" s="698">
        <v>155</v>
      </c>
      <c r="I513" s="695">
        <v>19.92</v>
      </c>
      <c r="J513" s="696">
        <v>1</v>
      </c>
      <c r="K513" s="697">
        <v>0.28</v>
      </c>
      <c r="L513" s="698">
        <v>25</v>
      </c>
      <c r="M513" s="695">
        <v>3.21</v>
      </c>
      <c r="N513" s="746">
        <v>0</v>
      </c>
      <c r="O513" s="728">
        <v>0</v>
      </c>
      <c r="P513" s="698">
        <v>13</v>
      </c>
      <c r="Q513" s="695">
        <v>1.67</v>
      </c>
    </row>
    <row r="514" spans="1:17" ht="18.75" customHeight="1">
      <c r="A514" s="691" t="s">
        <v>840</v>
      </c>
      <c r="B514" s="692">
        <v>445</v>
      </c>
      <c r="C514" s="693">
        <v>97.37</v>
      </c>
      <c r="D514" s="694">
        <v>528</v>
      </c>
      <c r="E514" s="695">
        <v>88.44</v>
      </c>
      <c r="F514" s="696">
        <v>11</v>
      </c>
      <c r="G514" s="697">
        <v>2.41</v>
      </c>
      <c r="H514" s="698">
        <v>32</v>
      </c>
      <c r="I514" s="695">
        <v>5.36</v>
      </c>
      <c r="J514" s="696">
        <v>1</v>
      </c>
      <c r="K514" s="697">
        <v>0.22</v>
      </c>
      <c r="L514" s="698">
        <v>26</v>
      </c>
      <c r="M514" s="695">
        <v>4.36</v>
      </c>
      <c r="N514" s="746">
        <v>0</v>
      </c>
      <c r="O514" s="728">
        <v>0</v>
      </c>
      <c r="P514" s="698">
        <v>8</v>
      </c>
      <c r="Q514" s="695">
        <v>1.34</v>
      </c>
    </row>
    <row r="515" spans="1:17" ht="18.75" customHeight="1">
      <c r="A515" s="699"/>
      <c r="B515" s="700"/>
      <c r="C515" s="701"/>
      <c r="D515" s="702"/>
      <c r="E515" s="703"/>
      <c r="F515" s="704"/>
      <c r="G515" s="705"/>
      <c r="H515" s="706"/>
      <c r="I515" s="703"/>
      <c r="J515" s="704"/>
      <c r="K515" s="705"/>
      <c r="L515" s="706"/>
      <c r="M515" s="703"/>
      <c r="N515" s="704"/>
      <c r="O515" s="705"/>
      <c r="P515" s="706"/>
      <c r="Q515" s="703"/>
    </row>
    <row r="516" spans="1:17" ht="18.75" customHeight="1">
      <c r="A516" s="707" t="s">
        <v>66</v>
      </c>
      <c r="B516" s="692">
        <v>346</v>
      </c>
      <c r="C516" s="693">
        <v>95.58</v>
      </c>
      <c r="D516" s="694">
        <v>639</v>
      </c>
      <c r="E516" s="695">
        <v>88.02</v>
      </c>
      <c r="F516" s="696">
        <v>15</v>
      </c>
      <c r="G516" s="697">
        <v>4.14</v>
      </c>
      <c r="H516" s="698">
        <v>30</v>
      </c>
      <c r="I516" s="695">
        <v>4.13</v>
      </c>
      <c r="J516" s="696">
        <v>1</v>
      </c>
      <c r="K516" s="697">
        <v>0.28</v>
      </c>
      <c r="L516" s="698">
        <v>19</v>
      </c>
      <c r="M516" s="695">
        <v>2.62</v>
      </c>
      <c r="N516" s="746">
        <v>0</v>
      </c>
      <c r="O516" s="728">
        <v>0</v>
      </c>
      <c r="P516" s="698">
        <v>7</v>
      </c>
      <c r="Q516" s="695">
        <v>0.96</v>
      </c>
    </row>
    <row r="517" spans="1:17" ht="18.75" customHeight="1">
      <c r="A517" s="707" t="s">
        <v>67</v>
      </c>
      <c r="B517" s="692">
        <v>440</v>
      </c>
      <c r="C517" s="693">
        <v>93.02</v>
      </c>
      <c r="D517" s="694">
        <v>439</v>
      </c>
      <c r="E517" s="695">
        <v>81.6</v>
      </c>
      <c r="F517" s="696">
        <v>33</v>
      </c>
      <c r="G517" s="697">
        <v>6.98</v>
      </c>
      <c r="H517" s="698">
        <v>28</v>
      </c>
      <c r="I517" s="695">
        <v>5.2</v>
      </c>
      <c r="J517" s="746">
        <v>0</v>
      </c>
      <c r="K517" s="728">
        <v>0</v>
      </c>
      <c r="L517" s="698">
        <v>11</v>
      </c>
      <c r="M517" s="695">
        <v>2.04</v>
      </c>
      <c r="N517" s="696">
        <v>0</v>
      </c>
      <c r="O517" s="697">
        <v>0</v>
      </c>
      <c r="P517" s="698">
        <v>8</v>
      </c>
      <c r="Q517" s="695">
        <v>1.49</v>
      </c>
    </row>
    <row r="518" spans="1:17" ht="18.75" customHeight="1">
      <c r="A518" s="707" t="s">
        <v>68</v>
      </c>
      <c r="B518" s="692">
        <v>329</v>
      </c>
      <c r="C518" s="693">
        <v>95.09</v>
      </c>
      <c r="D518" s="694">
        <v>480</v>
      </c>
      <c r="E518" s="695">
        <v>90.23</v>
      </c>
      <c r="F518" s="696">
        <v>17</v>
      </c>
      <c r="G518" s="697">
        <v>4.91</v>
      </c>
      <c r="H518" s="698">
        <v>26</v>
      </c>
      <c r="I518" s="695">
        <v>4.89</v>
      </c>
      <c r="J518" s="746">
        <v>0</v>
      </c>
      <c r="K518" s="728">
        <v>0</v>
      </c>
      <c r="L518" s="698">
        <v>18</v>
      </c>
      <c r="M518" s="695">
        <v>3.38</v>
      </c>
      <c r="N518" s="746">
        <v>0</v>
      </c>
      <c r="O518" s="728">
        <v>0</v>
      </c>
      <c r="P518" s="698">
        <v>7</v>
      </c>
      <c r="Q518" s="695">
        <v>1.32</v>
      </c>
    </row>
    <row r="519" spans="1:17" ht="18.75" customHeight="1">
      <c r="A519" s="707" t="s">
        <v>69</v>
      </c>
      <c r="B519" s="692">
        <v>392</v>
      </c>
      <c r="C519" s="693">
        <v>94.46</v>
      </c>
      <c r="D519" s="694">
        <v>660</v>
      </c>
      <c r="E519" s="695">
        <v>54.95</v>
      </c>
      <c r="F519" s="696">
        <v>23</v>
      </c>
      <c r="G519" s="697">
        <v>5.54</v>
      </c>
      <c r="H519" s="698">
        <v>500</v>
      </c>
      <c r="I519" s="695">
        <v>41.63</v>
      </c>
      <c r="J519" s="746">
        <v>0</v>
      </c>
      <c r="K519" s="728">
        <v>0</v>
      </c>
      <c r="L519" s="698">
        <v>22</v>
      </c>
      <c r="M519" s="695">
        <v>1.83</v>
      </c>
      <c r="N519" s="746">
        <v>0</v>
      </c>
      <c r="O519" s="728">
        <v>0</v>
      </c>
      <c r="P519" s="698">
        <v>11</v>
      </c>
      <c r="Q519" s="695">
        <v>0.92</v>
      </c>
    </row>
    <row r="520" spans="1:17" ht="18.75" customHeight="1">
      <c r="A520" s="707" t="s">
        <v>70</v>
      </c>
      <c r="B520" s="692">
        <v>355</v>
      </c>
      <c r="C520" s="693">
        <v>98.34</v>
      </c>
      <c r="D520" s="694">
        <v>507</v>
      </c>
      <c r="E520" s="695">
        <v>82.84</v>
      </c>
      <c r="F520" s="696">
        <v>6</v>
      </c>
      <c r="G520" s="697">
        <v>1.66</v>
      </c>
      <c r="H520" s="698">
        <v>41</v>
      </c>
      <c r="I520" s="695">
        <v>6.7</v>
      </c>
      <c r="J520" s="746">
        <v>0</v>
      </c>
      <c r="K520" s="728">
        <v>0</v>
      </c>
      <c r="L520" s="698">
        <v>38</v>
      </c>
      <c r="M520" s="695">
        <v>6.21</v>
      </c>
      <c r="N520" s="746">
        <v>0</v>
      </c>
      <c r="O520" s="728">
        <v>0</v>
      </c>
      <c r="P520" s="698">
        <v>12</v>
      </c>
      <c r="Q520" s="695">
        <v>1.96</v>
      </c>
    </row>
    <row r="521" spans="1:17" ht="18.75" customHeight="1">
      <c r="A521" s="707" t="s">
        <v>71</v>
      </c>
      <c r="B521" s="692">
        <v>244</v>
      </c>
      <c r="C521" s="693">
        <v>95.31</v>
      </c>
      <c r="D521" s="694">
        <v>384</v>
      </c>
      <c r="E521" s="695">
        <v>79.83</v>
      </c>
      <c r="F521" s="696">
        <v>12</v>
      </c>
      <c r="G521" s="697">
        <v>4.69</v>
      </c>
      <c r="H521" s="698">
        <v>45</v>
      </c>
      <c r="I521" s="695">
        <v>9.36</v>
      </c>
      <c r="J521" s="746">
        <v>0</v>
      </c>
      <c r="K521" s="728">
        <v>0</v>
      </c>
      <c r="L521" s="698">
        <v>26</v>
      </c>
      <c r="M521" s="695">
        <v>5.41</v>
      </c>
      <c r="N521" s="696">
        <v>0</v>
      </c>
      <c r="O521" s="697">
        <v>0</v>
      </c>
      <c r="P521" s="698">
        <v>20</v>
      </c>
      <c r="Q521" s="695">
        <v>4.16</v>
      </c>
    </row>
    <row r="522" spans="1:17" ht="18.75" customHeight="1">
      <c r="A522" s="707" t="s">
        <v>72</v>
      </c>
      <c r="B522" s="692">
        <v>356</v>
      </c>
      <c r="C522" s="693">
        <v>90.59</v>
      </c>
      <c r="D522" s="694">
        <v>558</v>
      </c>
      <c r="E522" s="695">
        <v>76.75</v>
      </c>
      <c r="F522" s="696">
        <v>25</v>
      </c>
      <c r="G522" s="697">
        <v>6.36</v>
      </c>
      <c r="H522" s="698">
        <v>66</v>
      </c>
      <c r="I522" s="695">
        <v>9.08</v>
      </c>
      <c r="J522" s="696">
        <v>3</v>
      </c>
      <c r="K522" s="697">
        <v>0.76</v>
      </c>
      <c r="L522" s="698">
        <v>49</v>
      </c>
      <c r="M522" s="695">
        <v>6.74</v>
      </c>
      <c r="N522" s="696">
        <v>1</v>
      </c>
      <c r="O522" s="697">
        <v>0.25</v>
      </c>
      <c r="P522" s="698">
        <v>30</v>
      </c>
      <c r="Q522" s="695">
        <v>4.13</v>
      </c>
    </row>
    <row r="523" spans="1:17" ht="18.75" customHeight="1">
      <c r="A523" s="707" t="s">
        <v>73</v>
      </c>
      <c r="B523" s="692">
        <v>344</v>
      </c>
      <c r="C523" s="693">
        <v>96.63</v>
      </c>
      <c r="D523" s="694">
        <v>517</v>
      </c>
      <c r="E523" s="695">
        <v>86.02</v>
      </c>
      <c r="F523" s="696">
        <v>12</v>
      </c>
      <c r="G523" s="697">
        <v>3.37</v>
      </c>
      <c r="H523" s="698">
        <v>41</v>
      </c>
      <c r="I523" s="695">
        <v>6.82</v>
      </c>
      <c r="J523" s="746">
        <v>0</v>
      </c>
      <c r="K523" s="728">
        <v>0</v>
      </c>
      <c r="L523" s="698">
        <v>22</v>
      </c>
      <c r="M523" s="695">
        <v>3.66</v>
      </c>
      <c r="N523" s="746">
        <v>0</v>
      </c>
      <c r="O523" s="728">
        <v>0</v>
      </c>
      <c r="P523" s="698">
        <v>14</v>
      </c>
      <c r="Q523" s="695">
        <v>2.33</v>
      </c>
    </row>
    <row r="524" spans="1:17" ht="18.75" customHeight="1">
      <c r="A524" s="707" t="s">
        <v>74</v>
      </c>
      <c r="B524" s="692">
        <v>274</v>
      </c>
      <c r="C524" s="693">
        <v>98.21</v>
      </c>
      <c r="D524" s="694">
        <v>501</v>
      </c>
      <c r="E524" s="695">
        <v>88.83</v>
      </c>
      <c r="F524" s="696">
        <v>5</v>
      </c>
      <c r="G524" s="697">
        <v>1.79</v>
      </c>
      <c r="H524" s="698">
        <v>27</v>
      </c>
      <c r="I524" s="695">
        <v>4.79</v>
      </c>
      <c r="J524" s="746">
        <v>0</v>
      </c>
      <c r="K524" s="728">
        <v>0</v>
      </c>
      <c r="L524" s="698">
        <v>18</v>
      </c>
      <c r="M524" s="695">
        <v>3.19</v>
      </c>
      <c r="N524" s="746">
        <v>0</v>
      </c>
      <c r="O524" s="728">
        <v>0</v>
      </c>
      <c r="P524" s="698">
        <v>3</v>
      </c>
      <c r="Q524" s="695">
        <v>0.53</v>
      </c>
    </row>
    <row r="525" spans="1:17" ht="18.75" customHeight="1">
      <c r="A525" s="707" t="s">
        <v>75</v>
      </c>
      <c r="B525" s="692">
        <v>362</v>
      </c>
      <c r="C525" s="693">
        <v>96.53</v>
      </c>
      <c r="D525" s="694">
        <v>867</v>
      </c>
      <c r="E525" s="695">
        <v>81.33</v>
      </c>
      <c r="F525" s="696">
        <v>11</v>
      </c>
      <c r="G525" s="697">
        <v>2.93</v>
      </c>
      <c r="H525" s="698">
        <v>148</v>
      </c>
      <c r="I525" s="695">
        <v>13.88</v>
      </c>
      <c r="J525" s="696">
        <v>2</v>
      </c>
      <c r="K525" s="697">
        <v>0.53</v>
      </c>
      <c r="L525" s="698">
        <v>24</v>
      </c>
      <c r="M525" s="695">
        <v>2.25</v>
      </c>
      <c r="N525" s="746">
        <v>0</v>
      </c>
      <c r="O525" s="728">
        <v>0</v>
      </c>
      <c r="P525" s="698">
        <v>9</v>
      </c>
      <c r="Q525" s="695">
        <v>0.84</v>
      </c>
    </row>
    <row r="526" spans="1:17" ht="18.75" customHeight="1">
      <c r="A526" s="707" t="s">
        <v>76</v>
      </c>
      <c r="B526" s="692">
        <v>232</v>
      </c>
      <c r="C526" s="693">
        <v>96.67</v>
      </c>
      <c r="D526" s="694">
        <v>472</v>
      </c>
      <c r="E526" s="695">
        <v>85.97</v>
      </c>
      <c r="F526" s="696">
        <v>8</v>
      </c>
      <c r="G526" s="697">
        <v>3.33</v>
      </c>
      <c r="H526" s="698">
        <v>39</v>
      </c>
      <c r="I526" s="695">
        <v>7.1</v>
      </c>
      <c r="J526" s="746">
        <v>0</v>
      </c>
      <c r="K526" s="728">
        <v>0</v>
      </c>
      <c r="L526" s="698">
        <v>22</v>
      </c>
      <c r="M526" s="695">
        <v>4.01</v>
      </c>
      <c r="N526" s="746">
        <v>0</v>
      </c>
      <c r="O526" s="728">
        <v>0</v>
      </c>
      <c r="P526" s="698">
        <v>9</v>
      </c>
      <c r="Q526" s="695">
        <v>1.64</v>
      </c>
    </row>
    <row r="527" spans="1:17" ht="18.75" customHeight="1">
      <c r="A527" s="707" t="s">
        <v>77</v>
      </c>
      <c r="B527" s="692">
        <v>336</v>
      </c>
      <c r="C527" s="693">
        <v>97.96</v>
      </c>
      <c r="D527" s="694">
        <v>952</v>
      </c>
      <c r="E527" s="695">
        <v>51.38</v>
      </c>
      <c r="F527" s="696">
        <v>6</v>
      </c>
      <c r="G527" s="697">
        <v>1.75</v>
      </c>
      <c r="H527" s="698">
        <v>854</v>
      </c>
      <c r="I527" s="695">
        <v>46.09</v>
      </c>
      <c r="J527" s="696">
        <v>1</v>
      </c>
      <c r="K527" s="697">
        <v>0.29</v>
      </c>
      <c r="L527" s="698">
        <v>20</v>
      </c>
      <c r="M527" s="695">
        <v>1.08</v>
      </c>
      <c r="N527" s="746">
        <v>0</v>
      </c>
      <c r="O527" s="728">
        <v>0</v>
      </c>
      <c r="P527" s="698">
        <v>20</v>
      </c>
      <c r="Q527" s="695">
        <v>1.08</v>
      </c>
    </row>
    <row r="528" spans="1:17" ht="18.75" customHeight="1">
      <c r="A528" s="707" t="s">
        <v>78</v>
      </c>
      <c r="B528" s="692">
        <v>377</v>
      </c>
      <c r="C528" s="693">
        <v>98.43</v>
      </c>
      <c r="D528" s="694">
        <v>528</v>
      </c>
      <c r="E528" s="695">
        <v>86.13</v>
      </c>
      <c r="F528" s="696">
        <v>5</v>
      </c>
      <c r="G528" s="697">
        <v>1.31</v>
      </c>
      <c r="H528" s="698">
        <v>49</v>
      </c>
      <c r="I528" s="695">
        <v>7.99</v>
      </c>
      <c r="J528" s="696">
        <v>1</v>
      </c>
      <c r="K528" s="697">
        <v>0.26</v>
      </c>
      <c r="L528" s="698">
        <v>24</v>
      </c>
      <c r="M528" s="695">
        <v>3.92</v>
      </c>
      <c r="N528" s="746">
        <v>0</v>
      </c>
      <c r="O528" s="728">
        <v>0</v>
      </c>
      <c r="P528" s="698">
        <v>9</v>
      </c>
      <c r="Q528" s="695">
        <v>1.47</v>
      </c>
    </row>
    <row r="529" spans="1:17" ht="18.75" customHeight="1">
      <c r="A529" s="707" t="s">
        <v>67</v>
      </c>
      <c r="B529" s="692">
        <v>401</v>
      </c>
      <c r="C529" s="693">
        <v>97.8</v>
      </c>
      <c r="D529" s="694">
        <v>638</v>
      </c>
      <c r="E529" s="695">
        <v>93.41</v>
      </c>
      <c r="F529" s="696">
        <v>8</v>
      </c>
      <c r="G529" s="697">
        <v>1.95</v>
      </c>
      <c r="H529" s="698">
        <v>26</v>
      </c>
      <c r="I529" s="695">
        <v>3.81</v>
      </c>
      <c r="J529" s="696">
        <v>1</v>
      </c>
      <c r="K529" s="697">
        <v>0.24</v>
      </c>
      <c r="L529" s="698">
        <v>12</v>
      </c>
      <c r="M529" s="695">
        <v>1.76</v>
      </c>
      <c r="N529" s="746">
        <v>0</v>
      </c>
      <c r="O529" s="728">
        <v>0</v>
      </c>
      <c r="P529" s="698">
        <v>4</v>
      </c>
      <c r="Q529" s="695">
        <v>0.59</v>
      </c>
    </row>
    <row r="530" spans="1:17" ht="18.75" customHeight="1">
      <c r="A530" s="707" t="s">
        <v>68</v>
      </c>
      <c r="B530" s="692">
        <v>416</v>
      </c>
      <c r="C530" s="693">
        <v>97.88</v>
      </c>
      <c r="D530" s="694">
        <v>431</v>
      </c>
      <c r="E530" s="695">
        <v>86.55</v>
      </c>
      <c r="F530" s="696">
        <v>8</v>
      </c>
      <c r="G530" s="697">
        <v>1.88</v>
      </c>
      <c r="H530" s="698">
        <v>44</v>
      </c>
      <c r="I530" s="695">
        <v>8.84</v>
      </c>
      <c r="J530" s="696">
        <v>1</v>
      </c>
      <c r="K530" s="697">
        <v>0.24</v>
      </c>
      <c r="L530" s="698">
        <v>12</v>
      </c>
      <c r="M530" s="695">
        <v>2.41</v>
      </c>
      <c r="N530" s="746">
        <v>0</v>
      </c>
      <c r="O530" s="728">
        <v>0</v>
      </c>
      <c r="P530" s="698">
        <v>8</v>
      </c>
      <c r="Q530" s="695">
        <v>1.61</v>
      </c>
    </row>
    <row r="531" spans="1:17" ht="18.75" customHeight="1">
      <c r="A531" s="707" t="s">
        <v>69</v>
      </c>
      <c r="B531" s="692">
        <v>632</v>
      </c>
      <c r="C531" s="693">
        <v>97.83</v>
      </c>
      <c r="D531" s="694">
        <v>636</v>
      </c>
      <c r="E531" s="695">
        <v>91.12</v>
      </c>
      <c r="F531" s="696">
        <v>14</v>
      </c>
      <c r="G531" s="697">
        <v>2.17</v>
      </c>
      <c r="H531" s="698">
        <v>32</v>
      </c>
      <c r="I531" s="695">
        <v>4.58</v>
      </c>
      <c r="J531" s="746">
        <v>0</v>
      </c>
      <c r="K531" s="728">
        <v>0</v>
      </c>
      <c r="L531" s="698">
        <v>17</v>
      </c>
      <c r="M531" s="695">
        <v>2.44</v>
      </c>
      <c r="N531" s="696">
        <v>0</v>
      </c>
      <c r="O531" s="697">
        <v>0</v>
      </c>
      <c r="P531" s="698">
        <v>10</v>
      </c>
      <c r="Q531" s="695">
        <v>1.43</v>
      </c>
    </row>
    <row r="532" spans="1:17" ht="18.75" customHeight="1">
      <c r="A532" s="707" t="s">
        <v>70</v>
      </c>
      <c r="B532" s="692">
        <v>630</v>
      </c>
      <c r="C532" s="693">
        <v>96.92</v>
      </c>
      <c r="D532" s="694">
        <v>623</v>
      </c>
      <c r="E532" s="695">
        <v>87.75</v>
      </c>
      <c r="F532" s="696">
        <v>19</v>
      </c>
      <c r="G532" s="697">
        <v>2.92</v>
      </c>
      <c r="H532" s="698">
        <v>36</v>
      </c>
      <c r="I532" s="695">
        <v>5.07</v>
      </c>
      <c r="J532" s="696">
        <v>1</v>
      </c>
      <c r="K532" s="697">
        <v>0.15</v>
      </c>
      <c r="L532" s="698">
        <v>34</v>
      </c>
      <c r="M532" s="695">
        <v>4.79</v>
      </c>
      <c r="N532" s="746">
        <v>0</v>
      </c>
      <c r="O532" s="728">
        <v>0</v>
      </c>
      <c r="P532" s="698">
        <v>13</v>
      </c>
      <c r="Q532" s="695">
        <v>1.83</v>
      </c>
    </row>
    <row r="533" spans="1:17" ht="18.75" customHeight="1">
      <c r="A533" s="707" t="s">
        <v>71</v>
      </c>
      <c r="B533" s="692">
        <v>388</v>
      </c>
      <c r="C533" s="693">
        <v>98.23</v>
      </c>
      <c r="D533" s="694">
        <v>452</v>
      </c>
      <c r="E533" s="695">
        <v>82.63</v>
      </c>
      <c r="F533" s="696">
        <v>7</v>
      </c>
      <c r="G533" s="697">
        <v>1.77</v>
      </c>
      <c r="H533" s="698">
        <v>35</v>
      </c>
      <c r="I533" s="695">
        <v>6.4</v>
      </c>
      <c r="J533" s="746">
        <v>0</v>
      </c>
      <c r="K533" s="728">
        <v>0</v>
      </c>
      <c r="L533" s="698">
        <v>34</v>
      </c>
      <c r="M533" s="695">
        <v>6.22</v>
      </c>
      <c r="N533" s="746">
        <v>0</v>
      </c>
      <c r="O533" s="728">
        <v>0</v>
      </c>
      <c r="P533" s="698">
        <v>16</v>
      </c>
      <c r="Q533" s="695">
        <v>2.93</v>
      </c>
    </row>
    <row r="534" spans="1:17" ht="18.75" customHeight="1">
      <c r="A534" s="707" t="s">
        <v>72</v>
      </c>
      <c r="B534" s="692">
        <v>570</v>
      </c>
      <c r="C534" s="693">
        <v>96.94</v>
      </c>
      <c r="D534" s="694">
        <v>533</v>
      </c>
      <c r="E534" s="695">
        <v>86.39</v>
      </c>
      <c r="F534" s="696">
        <v>17</v>
      </c>
      <c r="G534" s="697">
        <v>2.89</v>
      </c>
      <c r="H534" s="698">
        <v>35</v>
      </c>
      <c r="I534" s="695">
        <v>5.67</v>
      </c>
      <c r="J534" s="696">
        <v>1</v>
      </c>
      <c r="K534" s="697">
        <v>0.17</v>
      </c>
      <c r="L534" s="698">
        <v>33</v>
      </c>
      <c r="M534" s="695">
        <v>5.35</v>
      </c>
      <c r="N534" s="746">
        <v>0</v>
      </c>
      <c r="O534" s="728">
        <v>0</v>
      </c>
      <c r="P534" s="698">
        <v>14</v>
      </c>
      <c r="Q534" s="695">
        <v>2.27</v>
      </c>
    </row>
    <row r="535" spans="1:17" ht="18.75" customHeight="1">
      <c r="A535" s="707" t="s">
        <v>73</v>
      </c>
      <c r="B535" s="692">
        <v>380</v>
      </c>
      <c r="C535" s="693">
        <v>97.44</v>
      </c>
      <c r="D535" s="694">
        <v>481</v>
      </c>
      <c r="E535" s="695">
        <v>87.45</v>
      </c>
      <c r="F535" s="696">
        <v>10</v>
      </c>
      <c r="G535" s="697">
        <v>2.56</v>
      </c>
      <c r="H535" s="698">
        <v>34</v>
      </c>
      <c r="I535" s="695">
        <v>6.18</v>
      </c>
      <c r="J535" s="746">
        <v>0</v>
      </c>
      <c r="K535" s="728">
        <v>0</v>
      </c>
      <c r="L535" s="698">
        <v>32</v>
      </c>
      <c r="M535" s="695">
        <v>5.82</v>
      </c>
      <c r="N535" s="746">
        <v>0</v>
      </c>
      <c r="O535" s="728">
        <v>0</v>
      </c>
      <c r="P535" s="698">
        <v>3</v>
      </c>
      <c r="Q535" s="695">
        <v>0.55</v>
      </c>
    </row>
    <row r="536" spans="1:17" ht="18.75" customHeight="1">
      <c r="A536" s="707" t="s">
        <v>74</v>
      </c>
      <c r="B536" s="692">
        <v>361</v>
      </c>
      <c r="C536" s="693">
        <v>97.57</v>
      </c>
      <c r="D536" s="694">
        <v>441</v>
      </c>
      <c r="E536" s="695">
        <v>86.13</v>
      </c>
      <c r="F536" s="696">
        <v>7</v>
      </c>
      <c r="G536" s="697">
        <v>1.89</v>
      </c>
      <c r="H536" s="698">
        <v>34</v>
      </c>
      <c r="I536" s="695">
        <v>6.64</v>
      </c>
      <c r="J536" s="696">
        <v>2</v>
      </c>
      <c r="K536" s="697">
        <v>0.54</v>
      </c>
      <c r="L536" s="698">
        <v>23</v>
      </c>
      <c r="M536" s="695">
        <v>4.49</v>
      </c>
      <c r="N536" s="746">
        <v>0</v>
      </c>
      <c r="O536" s="728">
        <v>0</v>
      </c>
      <c r="P536" s="698">
        <v>7</v>
      </c>
      <c r="Q536" s="695">
        <v>1.37</v>
      </c>
    </row>
    <row r="537" spans="1:17" ht="18.75" customHeight="1">
      <c r="A537" s="707" t="s">
        <v>75</v>
      </c>
      <c r="B537" s="692">
        <v>409</v>
      </c>
      <c r="C537" s="693">
        <v>96.46</v>
      </c>
      <c r="D537" s="694">
        <v>504</v>
      </c>
      <c r="E537" s="695">
        <v>87.5</v>
      </c>
      <c r="F537" s="696">
        <v>15</v>
      </c>
      <c r="G537" s="697">
        <v>3.54</v>
      </c>
      <c r="H537" s="698">
        <v>36</v>
      </c>
      <c r="I537" s="695">
        <v>6.25</v>
      </c>
      <c r="J537" s="746">
        <v>0</v>
      </c>
      <c r="K537" s="728">
        <v>0</v>
      </c>
      <c r="L537" s="698">
        <v>31</v>
      </c>
      <c r="M537" s="695">
        <v>5.38</v>
      </c>
      <c r="N537" s="746">
        <v>0</v>
      </c>
      <c r="O537" s="728">
        <v>0</v>
      </c>
      <c r="P537" s="698">
        <v>4</v>
      </c>
      <c r="Q537" s="695">
        <v>0.69</v>
      </c>
    </row>
    <row r="538" spans="1:17" ht="18.75" customHeight="1">
      <c r="A538" s="707" t="s">
        <v>203</v>
      </c>
      <c r="B538" s="692">
        <v>343</v>
      </c>
      <c r="C538" s="693">
        <v>98</v>
      </c>
      <c r="D538" s="694">
        <v>548</v>
      </c>
      <c r="E538" s="695">
        <v>89.84</v>
      </c>
      <c r="F538" s="696">
        <v>7</v>
      </c>
      <c r="G538" s="697">
        <v>2</v>
      </c>
      <c r="H538" s="698">
        <v>22</v>
      </c>
      <c r="I538" s="695">
        <v>3.61</v>
      </c>
      <c r="J538" s="746">
        <v>0</v>
      </c>
      <c r="K538" s="728">
        <v>0</v>
      </c>
      <c r="L538" s="698">
        <v>30</v>
      </c>
      <c r="M538" s="695">
        <v>4.92</v>
      </c>
      <c r="N538" s="696">
        <v>0</v>
      </c>
      <c r="O538" s="697">
        <v>0</v>
      </c>
      <c r="P538" s="698">
        <v>4</v>
      </c>
      <c r="Q538" s="695">
        <v>0.66</v>
      </c>
    </row>
    <row r="539" spans="1:17" ht="18.75" customHeight="1">
      <c r="A539" s="707" t="s">
        <v>77</v>
      </c>
      <c r="B539" s="692">
        <v>357</v>
      </c>
      <c r="C539" s="693">
        <v>98.08</v>
      </c>
      <c r="D539" s="694">
        <v>494</v>
      </c>
      <c r="E539" s="695">
        <v>90.31</v>
      </c>
      <c r="F539" s="696">
        <v>7</v>
      </c>
      <c r="G539" s="697">
        <v>1.92</v>
      </c>
      <c r="H539" s="698">
        <v>23</v>
      </c>
      <c r="I539" s="695">
        <v>4.2</v>
      </c>
      <c r="J539" s="746">
        <v>0</v>
      </c>
      <c r="K539" s="728">
        <v>0</v>
      </c>
      <c r="L539" s="698">
        <v>21</v>
      </c>
      <c r="M539" s="695">
        <v>3.84</v>
      </c>
      <c r="N539" s="746">
        <v>0</v>
      </c>
      <c r="O539" s="728">
        <v>0</v>
      </c>
      <c r="P539" s="698">
        <v>7</v>
      </c>
      <c r="Q539" s="695">
        <v>1.28</v>
      </c>
    </row>
    <row r="540" spans="1:17" ht="18.75" customHeight="1" thickBot="1">
      <c r="A540" s="708" t="s">
        <v>78</v>
      </c>
      <c r="B540" s="709">
        <v>433</v>
      </c>
      <c r="C540" s="710">
        <v>97.96</v>
      </c>
      <c r="D540" s="711">
        <v>556</v>
      </c>
      <c r="E540" s="712">
        <v>88.96</v>
      </c>
      <c r="F540" s="713">
        <v>8</v>
      </c>
      <c r="G540" s="714">
        <v>1.81</v>
      </c>
      <c r="H540" s="715">
        <v>29</v>
      </c>
      <c r="I540" s="712">
        <v>4.64</v>
      </c>
      <c r="J540" s="713">
        <v>1</v>
      </c>
      <c r="K540" s="714">
        <v>0.23</v>
      </c>
      <c r="L540" s="715">
        <v>36</v>
      </c>
      <c r="M540" s="712">
        <v>5.76</v>
      </c>
      <c r="N540" s="752">
        <v>0</v>
      </c>
      <c r="O540" s="753">
        <v>0</v>
      </c>
      <c r="P540" s="715">
        <v>4</v>
      </c>
      <c r="Q540" s="712">
        <v>0.64</v>
      </c>
    </row>
    <row r="541" spans="1:17" ht="18.75" customHeight="1">
      <c r="A541" s="716"/>
      <c r="B541" s="717"/>
      <c r="C541" s="718"/>
      <c r="D541" s="717"/>
      <c r="E541" s="718"/>
      <c r="F541" s="717"/>
      <c r="G541" s="718"/>
      <c r="H541" s="717"/>
      <c r="I541" s="718"/>
      <c r="J541" s="717"/>
      <c r="K541" s="718"/>
      <c r="L541" s="717"/>
      <c r="M541" s="718"/>
      <c r="N541" s="717"/>
      <c r="O541" s="718"/>
      <c r="P541" s="717"/>
      <c r="Q541" s="718"/>
    </row>
    <row r="542" spans="1:13" ht="18.75" customHeight="1">
      <c r="A542" s="719"/>
      <c r="B542" s="674"/>
      <c r="C542" s="675"/>
      <c r="D542" s="674"/>
      <c r="E542" s="675"/>
      <c r="F542" s="674"/>
      <c r="G542" s="675"/>
      <c r="H542" s="674"/>
      <c r="I542" s="675"/>
      <c r="J542" s="674"/>
      <c r="K542" s="675"/>
      <c r="L542" s="674"/>
      <c r="M542" s="675"/>
    </row>
    <row r="543" spans="1:13" ht="18.75" customHeight="1" thickBot="1">
      <c r="A543" s="675"/>
      <c r="B543" s="674"/>
      <c r="C543" s="675"/>
      <c r="D543" s="674"/>
      <c r="E543" s="675"/>
      <c r="F543" s="674"/>
      <c r="G543" s="675"/>
      <c r="H543" s="674"/>
      <c r="I543" s="675"/>
      <c r="J543" s="674"/>
      <c r="K543" s="675"/>
      <c r="L543" s="674"/>
      <c r="M543" s="675"/>
    </row>
    <row r="544" spans="1:17" ht="18.75" customHeight="1">
      <c r="A544" s="676"/>
      <c r="B544" s="1469" t="s">
        <v>524</v>
      </c>
      <c r="C544" s="1470"/>
      <c r="D544" s="1470"/>
      <c r="E544" s="1471"/>
      <c r="F544" s="1472" t="s">
        <v>525</v>
      </c>
      <c r="G544" s="1473"/>
      <c r="H544" s="1473"/>
      <c r="I544" s="1474"/>
      <c r="J544" s="1475" t="s">
        <v>526</v>
      </c>
      <c r="K544" s="1473"/>
      <c r="L544" s="1473"/>
      <c r="M544" s="1474"/>
      <c r="N544" s="1475" t="s">
        <v>527</v>
      </c>
      <c r="O544" s="1473"/>
      <c r="P544" s="1473"/>
      <c r="Q544" s="1474"/>
    </row>
    <row r="545" spans="1:17" ht="18.75" customHeight="1" thickBot="1">
      <c r="A545" s="677"/>
      <c r="B545" s="1476" t="s">
        <v>521</v>
      </c>
      <c r="C545" s="1465"/>
      <c r="D545" s="1464" t="s">
        <v>522</v>
      </c>
      <c r="E545" s="1466"/>
      <c r="F545" s="1477" t="s">
        <v>521</v>
      </c>
      <c r="G545" s="1478"/>
      <c r="H545" s="1478" t="s">
        <v>522</v>
      </c>
      <c r="I545" s="1479"/>
      <c r="J545" s="1465" t="s">
        <v>521</v>
      </c>
      <c r="K545" s="1478"/>
      <c r="L545" s="1478" t="s">
        <v>522</v>
      </c>
      <c r="M545" s="1479"/>
      <c r="N545" s="1465" t="s">
        <v>521</v>
      </c>
      <c r="O545" s="1478"/>
      <c r="P545" s="1478" t="s">
        <v>522</v>
      </c>
      <c r="Q545" s="1479"/>
    </row>
    <row r="546" spans="1:17" ht="18.75" customHeight="1" thickTop="1">
      <c r="A546" s="678"/>
      <c r="B546" s="681" t="s">
        <v>60</v>
      </c>
      <c r="C546" s="680" t="s">
        <v>523</v>
      </c>
      <c r="D546" s="681" t="s">
        <v>60</v>
      </c>
      <c r="E546" s="682" t="s">
        <v>523</v>
      </c>
      <c r="F546" s="681" t="s">
        <v>60</v>
      </c>
      <c r="G546" s="680" t="s">
        <v>523</v>
      </c>
      <c r="H546" s="681" t="s">
        <v>60</v>
      </c>
      <c r="I546" s="682" t="s">
        <v>523</v>
      </c>
      <c r="J546" s="681" t="s">
        <v>60</v>
      </c>
      <c r="K546" s="680" t="s">
        <v>523</v>
      </c>
      <c r="L546" s="681" t="s">
        <v>60</v>
      </c>
      <c r="M546" s="682" t="s">
        <v>523</v>
      </c>
      <c r="N546" s="681" t="s">
        <v>60</v>
      </c>
      <c r="O546" s="680" t="s">
        <v>523</v>
      </c>
      <c r="P546" s="681" t="s">
        <v>60</v>
      </c>
      <c r="Q546" s="682" t="s">
        <v>523</v>
      </c>
    </row>
    <row r="547" spans="1:17" ht="18.75" customHeight="1">
      <c r="A547" s="685"/>
      <c r="B547" s="686"/>
      <c r="C547" s="687"/>
      <c r="D547" s="688"/>
      <c r="E547" s="689"/>
      <c r="F547" s="690"/>
      <c r="G547" s="687"/>
      <c r="H547" s="688"/>
      <c r="I547" s="689"/>
      <c r="J547" s="674"/>
      <c r="K547" s="687"/>
      <c r="L547" s="688"/>
      <c r="M547" s="689"/>
      <c r="N547" s="674"/>
      <c r="O547" s="687"/>
      <c r="P547" s="688"/>
      <c r="Q547" s="689"/>
    </row>
    <row r="548" spans="1:17" ht="18.75" customHeight="1">
      <c r="A548" s="691" t="s">
        <v>62</v>
      </c>
      <c r="B548" s="746">
        <v>0</v>
      </c>
      <c r="C548" s="728">
        <v>0</v>
      </c>
      <c r="D548" s="694">
        <v>2</v>
      </c>
      <c r="E548" s="695">
        <v>0.26</v>
      </c>
      <c r="F548" s="696">
        <v>0</v>
      </c>
      <c r="G548" s="697">
        <v>0</v>
      </c>
      <c r="H548" s="698">
        <v>1</v>
      </c>
      <c r="I548" s="695">
        <v>0.13</v>
      </c>
      <c r="J548" s="696">
        <v>0</v>
      </c>
      <c r="K548" s="697">
        <v>0</v>
      </c>
      <c r="L548" s="698">
        <v>1</v>
      </c>
      <c r="M548" s="695">
        <v>0.13</v>
      </c>
      <c r="N548" s="696">
        <v>0</v>
      </c>
      <c r="O548" s="697">
        <v>0</v>
      </c>
      <c r="P548" s="745">
        <v>0</v>
      </c>
      <c r="Q548" s="720">
        <v>0</v>
      </c>
    </row>
    <row r="549" spans="1:17" ht="18.75" customHeight="1">
      <c r="A549" s="691" t="s">
        <v>63</v>
      </c>
      <c r="B549" s="746">
        <v>0</v>
      </c>
      <c r="C549" s="728">
        <v>0</v>
      </c>
      <c r="D549" s="694">
        <v>3</v>
      </c>
      <c r="E549" s="695">
        <v>0.47</v>
      </c>
      <c r="F549" s="696">
        <v>0</v>
      </c>
      <c r="G549" s="697">
        <v>0</v>
      </c>
      <c r="H549" s="698">
        <v>1</v>
      </c>
      <c r="I549" s="695">
        <v>0.16</v>
      </c>
      <c r="J549" s="746">
        <v>0</v>
      </c>
      <c r="K549" s="728">
        <v>0</v>
      </c>
      <c r="L549" s="698">
        <v>5</v>
      </c>
      <c r="M549" s="695">
        <v>0.78</v>
      </c>
      <c r="N549" s="696">
        <v>0</v>
      </c>
      <c r="O549" s="697">
        <v>0</v>
      </c>
      <c r="P549" s="745">
        <v>0</v>
      </c>
      <c r="Q549" s="720">
        <v>0</v>
      </c>
    </row>
    <row r="550" spans="1:17" ht="18.75" customHeight="1">
      <c r="A550" s="691" t="s">
        <v>64</v>
      </c>
      <c r="B550" s="746">
        <v>0</v>
      </c>
      <c r="C550" s="728">
        <v>0</v>
      </c>
      <c r="D550" s="694">
        <v>3</v>
      </c>
      <c r="E550" s="695">
        <v>0.48</v>
      </c>
      <c r="F550" s="746">
        <v>0</v>
      </c>
      <c r="G550" s="728">
        <v>0</v>
      </c>
      <c r="H550" s="698">
        <v>3</v>
      </c>
      <c r="I550" s="695">
        <v>0.48</v>
      </c>
      <c r="J550" s="696">
        <v>0</v>
      </c>
      <c r="K550" s="697">
        <v>0</v>
      </c>
      <c r="L550" s="745">
        <v>0</v>
      </c>
      <c r="M550" s="720">
        <v>0</v>
      </c>
      <c r="N550" s="696">
        <v>0</v>
      </c>
      <c r="O550" s="697">
        <v>0</v>
      </c>
      <c r="P550" s="745">
        <v>0</v>
      </c>
      <c r="Q550" s="720">
        <v>0</v>
      </c>
    </row>
    <row r="551" spans="1:17" ht="18.75" customHeight="1">
      <c r="A551" s="691" t="s">
        <v>65</v>
      </c>
      <c r="B551" s="746">
        <v>0</v>
      </c>
      <c r="C551" s="728">
        <v>0</v>
      </c>
      <c r="D551" s="694">
        <v>9</v>
      </c>
      <c r="E551" s="695">
        <v>1.16</v>
      </c>
      <c r="F551" s="746">
        <v>0</v>
      </c>
      <c r="G551" s="728">
        <v>0</v>
      </c>
      <c r="H551" s="698">
        <v>3</v>
      </c>
      <c r="I551" s="695">
        <v>0.39</v>
      </c>
      <c r="J551" s="696">
        <v>0</v>
      </c>
      <c r="K551" s="697">
        <v>0</v>
      </c>
      <c r="L551" s="698">
        <v>1</v>
      </c>
      <c r="M551" s="695">
        <v>0.13</v>
      </c>
      <c r="N551" s="696">
        <v>0</v>
      </c>
      <c r="O551" s="697">
        <v>0</v>
      </c>
      <c r="P551" s="745">
        <v>0</v>
      </c>
      <c r="Q551" s="720">
        <v>0</v>
      </c>
    </row>
    <row r="552" spans="1:17" ht="18.75" customHeight="1">
      <c r="A552" s="691" t="s">
        <v>840</v>
      </c>
      <c r="B552" s="746">
        <v>0</v>
      </c>
      <c r="C552" s="728">
        <v>0</v>
      </c>
      <c r="D552" s="694">
        <v>2</v>
      </c>
      <c r="E552" s="695">
        <v>0.34</v>
      </c>
      <c r="F552" s="746">
        <v>0</v>
      </c>
      <c r="G552" s="728">
        <v>0</v>
      </c>
      <c r="H552" s="698">
        <v>1</v>
      </c>
      <c r="I552" s="695">
        <v>0.17</v>
      </c>
      <c r="J552" s="746">
        <v>0</v>
      </c>
      <c r="K552" s="728">
        <v>0</v>
      </c>
      <c r="L552" s="745">
        <v>0</v>
      </c>
      <c r="M552" s="720">
        <v>0</v>
      </c>
      <c r="N552" s="696">
        <v>0</v>
      </c>
      <c r="O552" s="697">
        <v>0</v>
      </c>
      <c r="P552" s="745">
        <v>0</v>
      </c>
      <c r="Q552" s="720">
        <v>0</v>
      </c>
    </row>
    <row r="553" spans="1:17" ht="18.75" customHeight="1">
      <c r="A553" s="699"/>
      <c r="B553" s="700"/>
      <c r="C553" s="701"/>
      <c r="D553" s="702"/>
      <c r="E553" s="703"/>
      <c r="F553" s="704"/>
      <c r="G553" s="705"/>
      <c r="H553" s="706"/>
      <c r="I553" s="703"/>
      <c r="J553" s="704"/>
      <c r="K553" s="705"/>
      <c r="L553" s="706"/>
      <c r="M553" s="703"/>
      <c r="N553" s="704"/>
      <c r="O553" s="705"/>
      <c r="P553" s="706"/>
      <c r="Q553" s="703"/>
    </row>
    <row r="554" spans="1:17" ht="18.75" customHeight="1">
      <c r="A554" s="707" t="s">
        <v>66</v>
      </c>
      <c r="B554" s="692">
        <v>0</v>
      </c>
      <c r="C554" s="693">
        <v>0</v>
      </c>
      <c r="D554" s="694">
        <v>10</v>
      </c>
      <c r="E554" s="695">
        <v>1.38</v>
      </c>
      <c r="F554" s="696">
        <v>0</v>
      </c>
      <c r="G554" s="697">
        <v>0</v>
      </c>
      <c r="H554" s="698">
        <v>21</v>
      </c>
      <c r="I554" s="695">
        <v>2.89</v>
      </c>
      <c r="J554" s="696">
        <v>0</v>
      </c>
      <c r="K554" s="697">
        <v>0</v>
      </c>
      <c r="L554" s="745">
        <v>0</v>
      </c>
      <c r="M554" s="720">
        <v>0</v>
      </c>
      <c r="N554" s="696">
        <v>0</v>
      </c>
      <c r="O554" s="697">
        <v>0</v>
      </c>
      <c r="P554" s="745">
        <v>0</v>
      </c>
      <c r="Q554" s="720">
        <v>0</v>
      </c>
    </row>
    <row r="555" spans="1:17" ht="18.75" customHeight="1">
      <c r="A555" s="707" t="s">
        <v>67</v>
      </c>
      <c r="B555" s="754">
        <v>0</v>
      </c>
      <c r="C555" s="755">
        <v>0</v>
      </c>
      <c r="D555" s="694">
        <v>52</v>
      </c>
      <c r="E555" s="695">
        <v>9.67</v>
      </c>
      <c r="F555" s="696">
        <v>0</v>
      </c>
      <c r="G555" s="697">
        <v>0</v>
      </c>
      <c r="H555" s="745">
        <v>0</v>
      </c>
      <c r="I555" s="720">
        <v>0</v>
      </c>
      <c r="J555" s="696">
        <v>0</v>
      </c>
      <c r="K555" s="697">
        <v>0</v>
      </c>
      <c r="L555" s="745">
        <v>0</v>
      </c>
      <c r="M555" s="720">
        <v>0</v>
      </c>
      <c r="N555" s="696">
        <v>0</v>
      </c>
      <c r="O555" s="697">
        <v>0</v>
      </c>
      <c r="P555" s="745">
        <v>0</v>
      </c>
      <c r="Q555" s="720">
        <v>0</v>
      </c>
    </row>
    <row r="556" spans="1:17" ht="18.75" customHeight="1">
      <c r="A556" s="707" t="s">
        <v>68</v>
      </c>
      <c r="B556" s="692">
        <v>0</v>
      </c>
      <c r="C556" s="693">
        <v>0</v>
      </c>
      <c r="D556" s="694">
        <v>1</v>
      </c>
      <c r="E556" s="695">
        <v>0.19</v>
      </c>
      <c r="F556" s="696">
        <v>0</v>
      </c>
      <c r="G556" s="697">
        <v>0</v>
      </c>
      <c r="H556" s="745">
        <v>0</v>
      </c>
      <c r="I556" s="720">
        <v>0</v>
      </c>
      <c r="J556" s="696">
        <v>0</v>
      </c>
      <c r="K556" s="697">
        <v>0</v>
      </c>
      <c r="L556" s="745">
        <v>0</v>
      </c>
      <c r="M556" s="720">
        <v>0</v>
      </c>
      <c r="N556" s="696">
        <v>0</v>
      </c>
      <c r="O556" s="697">
        <v>0</v>
      </c>
      <c r="P556" s="745">
        <v>0</v>
      </c>
      <c r="Q556" s="720">
        <v>0</v>
      </c>
    </row>
    <row r="557" spans="1:17" ht="18.75" customHeight="1">
      <c r="A557" s="707" t="s">
        <v>69</v>
      </c>
      <c r="B557" s="754">
        <v>0</v>
      </c>
      <c r="C557" s="755">
        <v>0</v>
      </c>
      <c r="D557" s="694">
        <v>6</v>
      </c>
      <c r="E557" s="695">
        <v>0.5</v>
      </c>
      <c r="F557" s="696">
        <v>0</v>
      </c>
      <c r="G557" s="697">
        <v>0</v>
      </c>
      <c r="H557" s="698">
        <v>2</v>
      </c>
      <c r="I557" s="695">
        <v>0.17</v>
      </c>
      <c r="J557" s="696">
        <v>0</v>
      </c>
      <c r="K557" s="697">
        <v>0</v>
      </c>
      <c r="L557" s="745">
        <v>0</v>
      </c>
      <c r="M557" s="720">
        <v>0</v>
      </c>
      <c r="N557" s="696">
        <v>0</v>
      </c>
      <c r="O557" s="697">
        <v>0</v>
      </c>
      <c r="P557" s="745">
        <v>0</v>
      </c>
      <c r="Q557" s="720">
        <v>0</v>
      </c>
    </row>
    <row r="558" spans="1:17" ht="18.75" customHeight="1">
      <c r="A558" s="707" t="s">
        <v>70</v>
      </c>
      <c r="B558" s="754">
        <v>0</v>
      </c>
      <c r="C558" s="755">
        <v>0</v>
      </c>
      <c r="D558" s="694">
        <v>8</v>
      </c>
      <c r="E558" s="695">
        <v>1.31</v>
      </c>
      <c r="F558" s="746">
        <v>0</v>
      </c>
      <c r="G558" s="728">
        <v>0</v>
      </c>
      <c r="H558" s="698">
        <v>3</v>
      </c>
      <c r="I558" s="695">
        <v>0.49</v>
      </c>
      <c r="J558" s="696">
        <v>0</v>
      </c>
      <c r="K558" s="697">
        <v>0</v>
      </c>
      <c r="L558" s="698">
        <v>3</v>
      </c>
      <c r="M558" s="695">
        <v>0.49</v>
      </c>
      <c r="N558" s="696">
        <v>0</v>
      </c>
      <c r="O558" s="697">
        <v>0</v>
      </c>
      <c r="P558" s="745">
        <v>0</v>
      </c>
      <c r="Q558" s="720">
        <v>0</v>
      </c>
    </row>
    <row r="559" spans="1:17" ht="18.75" customHeight="1">
      <c r="A559" s="707" t="s">
        <v>71</v>
      </c>
      <c r="B559" s="692">
        <v>0</v>
      </c>
      <c r="C559" s="693">
        <v>0</v>
      </c>
      <c r="D559" s="694">
        <v>2</v>
      </c>
      <c r="E559" s="695">
        <v>0.42</v>
      </c>
      <c r="F559" s="696">
        <v>0</v>
      </c>
      <c r="G559" s="697">
        <v>0</v>
      </c>
      <c r="H559" s="698">
        <v>4</v>
      </c>
      <c r="I559" s="695">
        <v>0.83</v>
      </c>
      <c r="J559" s="696">
        <v>0</v>
      </c>
      <c r="K559" s="697">
        <v>0</v>
      </c>
      <c r="L559" s="698">
        <v>0</v>
      </c>
      <c r="M559" s="695">
        <v>0</v>
      </c>
      <c r="N559" s="696">
        <v>0</v>
      </c>
      <c r="O559" s="697">
        <v>0</v>
      </c>
      <c r="P559" s="745">
        <v>0</v>
      </c>
      <c r="Q559" s="720">
        <v>0</v>
      </c>
    </row>
    <row r="560" spans="1:17" ht="18.75" customHeight="1">
      <c r="A560" s="707" t="s">
        <v>72</v>
      </c>
      <c r="B560" s="692">
        <v>8</v>
      </c>
      <c r="C560" s="693">
        <v>2.04</v>
      </c>
      <c r="D560" s="694">
        <v>12</v>
      </c>
      <c r="E560" s="695">
        <v>1.65</v>
      </c>
      <c r="F560" s="696">
        <v>0</v>
      </c>
      <c r="G560" s="697">
        <v>0</v>
      </c>
      <c r="H560" s="698">
        <v>12</v>
      </c>
      <c r="I560" s="695">
        <v>1.65</v>
      </c>
      <c r="J560" s="696">
        <v>0</v>
      </c>
      <c r="K560" s="697">
        <v>0</v>
      </c>
      <c r="L560" s="745">
        <v>0</v>
      </c>
      <c r="M560" s="720">
        <v>0</v>
      </c>
      <c r="N560" s="696">
        <v>0</v>
      </c>
      <c r="O560" s="697">
        <v>0</v>
      </c>
      <c r="P560" s="745">
        <v>0</v>
      </c>
      <c r="Q560" s="720">
        <v>0</v>
      </c>
    </row>
    <row r="561" spans="1:17" ht="18.75" customHeight="1">
      <c r="A561" s="707" t="s">
        <v>73</v>
      </c>
      <c r="B561" s="754">
        <v>0</v>
      </c>
      <c r="C561" s="755">
        <v>0</v>
      </c>
      <c r="D561" s="694">
        <v>4</v>
      </c>
      <c r="E561" s="695">
        <v>0.67</v>
      </c>
      <c r="F561" s="696">
        <v>0</v>
      </c>
      <c r="G561" s="697">
        <v>0</v>
      </c>
      <c r="H561" s="698">
        <v>1</v>
      </c>
      <c r="I561" s="695">
        <v>0.17</v>
      </c>
      <c r="J561" s="696">
        <v>0</v>
      </c>
      <c r="K561" s="697">
        <v>0</v>
      </c>
      <c r="L561" s="698">
        <v>2</v>
      </c>
      <c r="M561" s="695">
        <v>0.33</v>
      </c>
      <c r="N561" s="696">
        <v>0</v>
      </c>
      <c r="O561" s="697">
        <v>0</v>
      </c>
      <c r="P561" s="745">
        <v>0</v>
      </c>
      <c r="Q561" s="720">
        <v>0</v>
      </c>
    </row>
    <row r="562" spans="1:17" ht="18.75" customHeight="1">
      <c r="A562" s="707" t="s">
        <v>74</v>
      </c>
      <c r="B562" s="754">
        <v>0</v>
      </c>
      <c r="C562" s="755">
        <v>0</v>
      </c>
      <c r="D562" s="694">
        <v>3</v>
      </c>
      <c r="E562" s="695">
        <v>0.53</v>
      </c>
      <c r="F562" s="696">
        <v>0</v>
      </c>
      <c r="G562" s="697">
        <v>0</v>
      </c>
      <c r="H562" s="698">
        <v>8</v>
      </c>
      <c r="I562" s="695">
        <v>1.42</v>
      </c>
      <c r="J562" s="696">
        <v>0</v>
      </c>
      <c r="K562" s="697">
        <v>0</v>
      </c>
      <c r="L562" s="698">
        <v>4</v>
      </c>
      <c r="M562" s="695">
        <v>0.71</v>
      </c>
      <c r="N562" s="696">
        <v>0</v>
      </c>
      <c r="O562" s="697">
        <v>0</v>
      </c>
      <c r="P562" s="745">
        <v>0</v>
      </c>
      <c r="Q562" s="720">
        <v>0</v>
      </c>
    </row>
    <row r="563" spans="1:17" ht="18.75" customHeight="1">
      <c r="A563" s="707" t="s">
        <v>75</v>
      </c>
      <c r="B563" s="692">
        <v>0</v>
      </c>
      <c r="C563" s="693">
        <v>0</v>
      </c>
      <c r="D563" s="694">
        <v>11</v>
      </c>
      <c r="E563" s="695">
        <v>1.03</v>
      </c>
      <c r="F563" s="696">
        <v>0</v>
      </c>
      <c r="G563" s="697">
        <v>0</v>
      </c>
      <c r="H563" s="698">
        <v>7</v>
      </c>
      <c r="I563" s="695">
        <v>0.66</v>
      </c>
      <c r="J563" s="696">
        <v>0</v>
      </c>
      <c r="K563" s="697">
        <v>0</v>
      </c>
      <c r="L563" s="745">
        <v>0</v>
      </c>
      <c r="M563" s="720">
        <v>0</v>
      </c>
      <c r="N563" s="696">
        <v>0</v>
      </c>
      <c r="O563" s="697">
        <v>0</v>
      </c>
      <c r="P563" s="745">
        <v>0</v>
      </c>
      <c r="Q563" s="720">
        <v>0</v>
      </c>
    </row>
    <row r="564" spans="1:17" ht="18.75" customHeight="1">
      <c r="A564" s="707" t="s">
        <v>76</v>
      </c>
      <c r="B564" s="754">
        <v>0</v>
      </c>
      <c r="C564" s="755">
        <v>0</v>
      </c>
      <c r="D564" s="694">
        <v>2</v>
      </c>
      <c r="E564" s="695">
        <v>0.36</v>
      </c>
      <c r="F564" s="696">
        <v>0</v>
      </c>
      <c r="G564" s="697">
        <v>0</v>
      </c>
      <c r="H564" s="698">
        <v>2</v>
      </c>
      <c r="I564" s="695">
        <v>0.36</v>
      </c>
      <c r="J564" s="696">
        <v>0</v>
      </c>
      <c r="K564" s="697">
        <v>0</v>
      </c>
      <c r="L564" s="698">
        <v>3</v>
      </c>
      <c r="M564" s="695">
        <v>0.55</v>
      </c>
      <c r="N564" s="696">
        <v>0</v>
      </c>
      <c r="O564" s="697">
        <v>0</v>
      </c>
      <c r="P564" s="698">
        <v>0</v>
      </c>
      <c r="Q564" s="695">
        <v>0</v>
      </c>
    </row>
    <row r="565" spans="1:17" ht="18.75" customHeight="1">
      <c r="A565" s="707" t="s">
        <v>77</v>
      </c>
      <c r="B565" s="754">
        <v>0</v>
      </c>
      <c r="C565" s="755">
        <v>0</v>
      </c>
      <c r="D565" s="694">
        <v>4</v>
      </c>
      <c r="E565" s="695">
        <v>0.22</v>
      </c>
      <c r="F565" s="696">
        <v>0</v>
      </c>
      <c r="G565" s="697">
        <v>0</v>
      </c>
      <c r="H565" s="698">
        <v>3</v>
      </c>
      <c r="I565" s="695">
        <v>0.16</v>
      </c>
      <c r="J565" s="696">
        <v>0</v>
      </c>
      <c r="K565" s="697">
        <v>0</v>
      </c>
      <c r="L565" s="745">
        <v>0</v>
      </c>
      <c r="M565" s="720">
        <v>0</v>
      </c>
      <c r="N565" s="696">
        <v>0</v>
      </c>
      <c r="O565" s="697">
        <v>0</v>
      </c>
      <c r="P565" s="698">
        <v>0</v>
      </c>
      <c r="Q565" s="695">
        <v>0</v>
      </c>
    </row>
    <row r="566" spans="1:17" ht="18.75" customHeight="1">
      <c r="A566" s="707" t="s">
        <v>78</v>
      </c>
      <c r="B566" s="754">
        <v>0</v>
      </c>
      <c r="C566" s="755">
        <v>0</v>
      </c>
      <c r="D566" s="694">
        <v>2</v>
      </c>
      <c r="E566" s="695">
        <v>0.33</v>
      </c>
      <c r="F566" s="696">
        <v>0</v>
      </c>
      <c r="G566" s="697">
        <v>0</v>
      </c>
      <c r="H566" s="698">
        <v>1</v>
      </c>
      <c r="I566" s="695">
        <v>0.16</v>
      </c>
      <c r="J566" s="696">
        <v>0</v>
      </c>
      <c r="K566" s="697">
        <v>0</v>
      </c>
      <c r="L566" s="745">
        <v>0</v>
      </c>
      <c r="M566" s="720">
        <v>0</v>
      </c>
      <c r="N566" s="696">
        <v>0</v>
      </c>
      <c r="O566" s="697">
        <v>0</v>
      </c>
      <c r="P566" s="745">
        <v>0</v>
      </c>
      <c r="Q566" s="720">
        <v>0</v>
      </c>
    </row>
    <row r="567" spans="1:17" ht="18.75" customHeight="1">
      <c r="A567" s="707" t="s">
        <v>67</v>
      </c>
      <c r="B567" s="692">
        <v>0</v>
      </c>
      <c r="C567" s="693">
        <v>0</v>
      </c>
      <c r="D567" s="694">
        <v>1</v>
      </c>
      <c r="E567" s="695">
        <v>0.15</v>
      </c>
      <c r="F567" s="696">
        <v>0</v>
      </c>
      <c r="G567" s="697">
        <v>0</v>
      </c>
      <c r="H567" s="698">
        <v>2</v>
      </c>
      <c r="I567" s="695">
        <v>0.29</v>
      </c>
      <c r="J567" s="696">
        <v>0</v>
      </c>
      <c r="K567" s="697">
        <v>0</v>
      </c>
      <c r="L567" s="745">
        <v>0</v>
      </c>
      <c r="M567" s="720">
        <v>0</v>
      </c>
      <c r="N567" s="696">
        <v>0</v>
      </c>
      <c r="O567" s="697">
        <v>0</v>
      </c>
      <c r="P567" s="745">
        <v>0</v>
      </c>
      <c r="Q567" s="720">
        <v>0</v>
      </c>
    </row>
    <row r="568" spans="1:17" ht="18.75" customHeight="1">
      <c r="A568" s="707" t="s">
        <v>68</v>
      </c>
      <c r="B568" s="754">
        <v>0</v>
      </c>
      <c r="C568" s="755">
        <v>0</v>
      </c>
      <c r="D568" s="694">
        <v>3</v>
      </c>
      <c r="E568" s="695">
        <v>0.6</v>
      </c>
      <c r="F568" s="696">
        <v>0</v>
      </c>
      <c r="G568" s="697">
        <v>0</v>
      </c>
      <c r="H568" s="745">
        <v>0</v>
      </c>
      <c r="I568" s="720">
        <v>0</v>
      </c>
      <c r="J568" s="696">
        <v>0</v>
      </c>
      <c r="K568" s="697">
        <v>0</v>
      </c>
      <c r="L568" s="698">
        <v>0</v>
      </c>
      <c r="M568" s="695">
        <v>0</v>
      </c>
      <c r="N568" s="696">
        <v>0</v>
      </c>
      <c r="O568" s="697">
        <v>0</v>
      </c>
      <c r="P568" s="745">
        <v>0</v>
      </c>
      <c r="Q568" s="720">
        <v>0</v>
      </c>
    </row>
    <row r="569" spans="1:17" ht="18.75" customHeight="1">
      <c r="A569" s="707" t="s">
        <v>69</v>
      </c>
      <c r="B569" s="692">
        <v>0</v>
      </c>
      <c r="C569" s="693">
        <v>0</v>
      </c>
      <c r="D569" s="694">
        <v>3</v>
      </c>
      <c r="E569" s="695">
        <v>0.43</v>
      </c>
      <c r="F569" s="696">
        <v>0</v>
      </c>
      <c r="G569" s="697">
        <v>0</v>
      </c>
      <c r="H569" s="745">
        <v>0</v>
      </c>
      <c r="I569" s="720">
        <v>0</v>
      </c>
      <c r="J569" s="696">
        <v>0</v>
      </c>
      <c r="K569" s="697">
        <v>0</v>
      </c>
      <c r="L569" s="745">
        <v>0</v>
      </c>
      <c r="M569" s="720">
        <v>0</v>
      </c>
      <c r="N569" s="696">
        <v>0</v>
      </c>
      <c r="O569" s="697">
        <v>0</v>
      </c>
      <c r="P569" s="745">
        <v>0</v>
      </c>
      <c r="Q569" s="720">
        <v>0</v>
      </c>
    </row>
    <row r="570" spans="1:17" ht="18.75" customHeight="1">
      <c r="A570" s="707" t="s">
        <v>70</v>
      </c>
      <c r="B570" s="692">
        <v>0</v>
      </c>
      <c r="C570" s="693">
        <v>0</v>
      </c>
      <c r="D570" s="694">
        <v>2</v>
      </c>
      <c r="E570" s="695">
        <v>0.28</v>
      </c>
      <c r="F570" s="696">
        <v>0</v>
      </c>
      <c r="G570" s="697">
        <v>0</v>
      </c>
      <c r="H570" s="698">
        <v>2</v>
      </c>
      <c r="I570" s="695">
        <v>0.28</v>
      </c>
      <c r="J570" s="696">
        <v>0</v>
      </c>
      <c r="K570" s="697">
        <v>0</v>
      </c>
      <c r="L570" s="745">
        <v>0</v>
      </c>
      <c r="M570" s="720">
        <v>0</v>
      </c>
      <c r="N570" s="696">
        <v>0</v>
      </c>
      <c r="O570" s="697">
        <v>0</v>
      </c>
      <c r="P570" s="745">
        <v>0</v>
      </c>
      <c r="Q570" s="720">
        <v>0</v>
      </c>
    </row>
    <row r="571" spans="1:17" ht="18.75" customHeight="1">
      <c r="A571" s="707" t="s">
        <v>71</v>
      </c>
      <c r="B571" s="692">
        <v>0</v>
      </c>
      <c r="C571" s="693">
        <v>0</v>
      </c>
      <c r="D571" s="694">
        <v>3</v>
      </c>
      <c r="E571" s="695">
        <v>0.55</v>
      </c>
      <c r="F571" s="696">
        <v>0</v>
      </c>
      <c r="G571" s="697">
        <v>0</v>
      </c>
      <c r="H571" s="698">
        <v>7</v>
      </c>
      <c r="I571" s="695">
        <v>1.28</v>
      </c>
      <c r="J571" s="696">
        <v>0</v>
      </c>
      <c r="K571" s="697">
        <v>0</v>
      </c>
      <c r="L571" s="745">
        <v>0</v>
      </c>
      <c r="M571" s="720">
        <v>0</v>
      </c>
      <c r="N571" s="696">
        <v>0</v>
      </c>
      <c r="O571" s="697">
        <v>0</v>
      </c>
      <c r="P571" s="745">
        <v>0</v>
      </c>
      <c r="Q571" s="720">
        <v>0</v>
      </c>
    </row>
    <row r="572" spans="1:17" ht="18.75" customHeight="1">
      <c r="A572" s="707" t="s">
        <v>72</v>
      </c>
      <c r="B572" s="692">
        <v>0</v>
      </c>
      <c r="C572" s="693">
        <v>0</v>
      </c>
      <c r="D572" s="694">
        <v>1</v>
      </c>
      <c r="E572" s="695">
        <v>0.16</v>
      </c>
      <c r="F572" s="696">
        <v>0</v>
      </c>
      <c r="G572" s="697">
        <v>0</v>
      </c>
      <c r="H572" s="698">
        <v>1</v>
      </c>
      <c r="I572" s="695">
        <v>0.16</v>
      </c>
      <c r="J572" s="746">
        <v>0</v>
      </c>
      <c r="K572" s="728">
        <v>0</v>
      </c>
      <c r="L572" s="745">
        <v>0</v>
      </c>
      <c r="M572" s="720">
        <v>0</v>
      </c>
      <c r="N572" s="696">
        <v>0</v>
      </c>
      <c r="O572" s="697">
        <v>0</v>
      </c>
      <c r="P572" s="745">
        <v>0</v>
      </c>
      <c r="Q572" s="720">
        <v>0</v>
      </c>
    </row>
    <row r="573" spans="1:17" ht="18.75" customHeight="1">
      <c r="A573" s="707" t="s">
        <v>73</v>
      </c>
      <c r="B573" s="692">
        <v>0</v>
      </c>
      <c r="C573" s="693">
        <v>0</v>
      </c>
      <c r="D573" s="749">
        <v>0</v>
      </c>
      <c r="E573" s="720">
        <v>0</v>
      </c>
      <c r="F573" s="696">
        <v>0</v>
      </c>
      <c r="G573" s="697">
        <v>0</v>
      </c>
      <c r="H573" s="745">
        <v>0</v>
      </c>
      <c r="I573" s="720">
        <v>0</v>
      </c>
      <c r="J573" s="696">
        <v>0</v>
      </c>
      <c r="K573" s="697">
        <v>0</v>
      </c>
      <c r="L573" s="745">
        <v>0</v>
      </c>
      <c r="M573" s="720">
        <v>0</v>
      </c>
      <c r="N573" s="696">
        <v>0</v>
      </c>
      <c r="O573" s="697">
        <v>0</v>
      </c>
      <c r="P573" s="745">
        <v>0</v>
      </c>
      <c r="Q573" s="720">
        <v>0</v>
      </c>
    </row>
    <row r="574" spans="1:17" ht="18.75" customHeight="1">
      <c r="A574" s="707" t="s">
        <v>74</v>
      </c>
      <c r="B574" s="692">
        <v>0</v>
      </c>
      <c r="C574" s="693">
        <v>0</v>
      </c>
      <c r="D574" s="694">
        <v>4</v>
      </c>
      <c r="E574" s="695">
        <v>0.78</v>
      </c>
      <c r="F574" s="696">
        <v>0</v>
      </c>
      <c r="G574" s="697">
        <v>0</v>
      </c>
      <c r="H574" s="698">
        <v>3</v>
      </c>
      <c r="I574" s="695">
        <v>0.59</v>
      </c>
      <c r="J574" s="696">
        <v>0</v>
      </c>
      <c r="K574" s="697">
        <v>0</v>
      </c>
      <c r="L574" s="745">
        <v>0</v>
      </c>
      <c r="M574" s="720">
        <v>0</v>
      </c>
      <c r="N574" s="696">
        <v>0</v>
      </c>
      <c r="O574" s="697">
        <v>0</v>
      </c>
      <c r="P574" s="745">
        <v>0</v>
      </c>
      <c r="Q574" s="720">
        <v>0</v>
      </c>
    </row>
    <row r="575" spans="1:17" ht="18.75" customHeight="1">
      <c r="A575" s="707" t="s">
        <v>75</v>
      </c>
      <c r="B575" s="754">
        <v>0</v>
      </c>
      <c r="C575" s="755">
        <v>0</v>
      </c>
      <c r="D575" s="694">
        <v>1</v>
      </c>
      <c r="E575" s="695">
        <v>0.17</v>
      </c>
      <c r="F575" s="696">
        <v>0</v>
      </c>
      <c r="G575" s="697">
        <v>0</v>
      </c>
      <c r="H575" s="745">
        <v>0</v>
      </c>
      <c r="I575" s="720">
        <v>0</v>
      </c>
      <c r="J575" s="696">
        <v>0</v>
      </c>
      <c r="K575" s="697">
        <v>0</v>
      </c>
      <c r="L575" s="698">
        <v>0</v>
      </c>
      <c r="M575" s="695">
        <v>0</v>
      </c>
      <c r="N575" s="696">
        <v>0</v>
      </c>
      <c r="O575" s="697">
        <v>0</v>
      </c>
      <c r="P575" s="745">
        <v>0</v>
      </c>
      <c r="Q575" s="720">
        <v>0</v>
      </c>
    </row>
    <row r="576" spans="1:17" ht="18.75" customHeight="1">
      <c r="A576" s="707" t="s">
        <v>203</v>
      </c>
      <c r="B576" s="754">
        <v>0</v>
      </c>
      <c r="C576" s="755">
        <v>0</v>
      </c>
      <c r="D576" s="694">
        <v>5</v>
      </c>
      <c r="E576" s="695">
        <v>0.82</v>
      </c>
      <c r="F576" s="696">
        <v>0</v>
      </c>
      <c r="G576" s="697">
        <v>0</v>
      </c>
      <c r="H576" s="698">
        <v>1</v>
      </c>
      <c r="I576" s="695">
        <v>0.16</v>
      </c>
      <c r="J576" s="696">
        <v>0</v>
      </c>
      <c r="K576" s="697">
        <v>0</v>
      </c>
      <c r="L576" s="698">
        <v>0</v>
      </c>
      <c r="M576" s="695">
        <v>0</v>
      </c>
      <c r="N576" s="696">
        <v>0</v>
      </c>
      <c r="O576" s="697">
        <v>0</v>
      </c>
      <c r="P576" s="698">
        <v>0</v>
      </c>
      <c r="Q576" s="695">
        <v>0</v>
      </c>
    </row>
    <row r="577" spans="1:17" ht="18.75" customHeight="1">
      <c r="A577" s="707" t="s">
        <v>77</v>
      </c>
      <c r="B577" s="754">
        <v>0</v>
      </c>
      <c r="C577" s="755">
        <v>0</v>
      </c>
      <c r="D577" s="694">
        <v>2</v>
      </c>
      <c r="E577" s="695">
        <v>0.37</v>
      </c>
      <c r="F577" s="746">
        <v>0</v>
      </c>
      <c r="G577" s="728">
        <v>0</v>
      </c>
      <c r="H577" s="745">
        <v>0</v>
      </c>
      <c r="I577" s="720">
        <v>0</v>
      </c>
      <c r="J577" s="696">
        <v>0</v>
      </c>
      <c r="K577" s="697">
        <v>0</v>
      </c>
      <c r="L577" s="745">
        <v>0</v>
      </c>
      <c r="M577" s="720">
        <v>0</v>
      </c>
      <c r="N577" s="696">
        <v>0</v>
      </c>
      <c r="O577" s="697">
        <v>0</v>
      </c>
      <c r="P577" s="745">
        <v>0</v>
      </c>
      <c r="Q577" s="720">
        <v>0</v>
      </c>
    </row>
    <row r="578" spans="1:17" ht="18.75" customHeight="1" thickBot="1">
      <c r="A578" s="708" t="s">
        <v>78</v>
      </c>
      <c r="B578" s="889">
        <v>0</v>
      </c>
      <c r="C578" s="890">
        <v>0</v>
      </c>
      <c r="D578" s="750">
        <v>0</v>
      </c>
      <c r="E578" s="748">
        <v>0</v>
      </c>
      <c r="F578" s="713">
        <v>0</v>
      </c>
      <c r="G578" s="714">
        <v>0</v>
      </c>
      <c r="H578" s="747">
        <v>0</v>
      </c>
      <c r="I578" s="748">
        <v>0</v>
      </c>
      <c r="J578" s="713">
        <v>0</v>
      </c>
      <c r="K578" s="714">
        <v>0</v>
      </c>
      <c r="L578" s="747">
        <v>0</v>
      </c>
      <c r="M578" s="748">
        <v>0</v>
      </c>
      <c r="N578" s="713">
        <v>0</v>
      </c>
      <c r="O578" s="714">
        <v>0</v>
      </c>
      <c r="P578" s="747">
        <v>0</v>
      </c>
      <c r="Q578" s="748">
        <v>0</v>
      </c>
    </row>
    <row r="579" spans="1:2" s="861" customFormat="1" ht="18.75" customHeight="1">
      <c r="A579" s="730" t="s">
        <v>591</v>
      </c>
      <c r="B579" s="722"/>
    </row>
    <row r="580" spans="1:2" s="861" customFormat="1" ht="18.75" customHeight="1">
      <c r="A580" s="730" t="s">
        <v>602</v>
      </c>
      <c r="B580" s="722"/>
    </row>
    <row r="581" s="861" customFormat="1" ht="18.75" customHeight="1">
      <c r="A581" s="891"/>
    </row>
    <row r="582" s="861" customFormat="1" ht="18.75" customHeight="1">
      <c r="A582" s="891"/>
    </row>
    <row r="583" s="861" customFormat="1" ht="18.75" customHeight="1">
      <c r="A583" s="891"/>
    </row>
    <row r="584" s="861" customFormat="1" ht="18.75" customHeight="1">
      <c r="A584" s="891"/>
    </row>
    <row r="585" s="861" customFormat="1" ht="18.75" customHeight="1">
      <c r="A585" s="891"/>
    </row>
  </sheetData>
  <sheetProtection/>
  <mergeCells count="192">
    <mergeCell ref="N545:O545"/>
    <mergeCell ref="P545:Q545"/>
    <mergeCell ref="B545:C545"/>
    <mergeCell ref="D545:E545"/>
    <mergeCell ref="F545:G545"/>
    <mergeCell ref="H545:I545"/>
    <mergeCell ref="J545:K545"/>
    <mergeCell ref="L545:M545"/>
    <mergeCell ref="B544:E544"/>
    <mergeCell ref="F544:I544"/>
    <mergeCell ref="J544:M544"/>
    <mergeCell ref="N544:Q544"/>
    <mergeCell ref="B507:C507"/>
    <mergeCell ref="D507:E507"/>
    <mergeCell ref="F507:G507"/>
    <mergeCell ref="H507:I507"/>
    <mergeCell ref="J507:K507"/>
    <mergeCell ref="L507:M507"/>
    <mergeCell ref="A501:Q501"/>
    <mergeCell ref="A502:Q502"/>
    <mergeCell ref="B506:E506"/>
    <mergeCell ref="F506:I506"/>
    <mergeCell ref="J506:M506"/>
    <mergeCell ref="N506:Q506"/>
    <mergeCell ref="N507:O507"/>
    <mergeCell ref="P507:Q507"/>
    <mergeCell ref="N461:O461"/>
    <mergeCell ref="P461:Q461"/>
    <mergeCell ref="B462:C462"/>
    <mergeCell ref="D462:E462"/>
    <mergeCell ref="F462:G462"/>
    <mergeCell ref="H462:I462"/>
    <mergeCell ref="J462:K462"/>
    <mergeCell ref="L462:M462"/>
    <mergeCell ref="N462:O462"/>
    <mergeCell ref="P462:Q462"/>
    <mergeCell ref="N418:O418"/>
    <mergeCell ref="P418:Q418"/>
    <mergeCell ref="A456:Q456"/>
    <mergeCell ref="A457:Q457"/>
    <mergeCell ref="B461:C461"/>
    <mergeCell ref="D461:E461"/>
    <mergeCell ref="F461:G461"/>
    <mergeCell ref="H461:I461"/>
    <mergeCell ref="J461:K461"/>
    <mergeCell ref="L461:M461"/>
    <mergeCell ref="B418:C418"/>
    <mergeCell ref="D418:E418"/>
    <mergeCell ref="F418:G418"/>
    <mergeCell ref="H418:I418"/>
    <mergeCell ref="J418:K418"/>
    <mergeCell ref="L418:M418"/>
    <mergeCell ref="N380:O380"/>
    <mergeCell ref="P380:Q380"/>
    <mergeCell ref="B417:E417"/>
    <mergeCell ref="F417:I417"/>
    <mergeCell ref="J417:M417"/>
    <mergeCell ref="N417:Q417"/>
    <mergeCell ref="B380:C380"/>
    <mergeCell ref="D380:E380"/>
    <mergeCell ref="F380:G380"/>
    <mergeCell ref="H380:I380"/>
    <mergeCell ref="J380:K380"/>
    <mergeCell ref="L380:M380"/>
    <mergeCell ref="N336:O336"/>
    <mergeCell ref="P336:Q336"/>
    <mergeCell ref="A374:Q374"/>
    <mergeCell ref="A375:Q375"/>
    <mergeCell ref="B379:E379"/>
    <mergeCell ref="F379:I379"/>
    <mergeCell ref="J379:M379"/>
    <mergeCell ref="N379:Q379"/>
    <mergeCell ref="B336:C336"/>
    <mergeCell ref="D336:E336"/>
    <mergeCell ref="F336:G336"/>
    <mergeCell ref="H336:I336"/>
    <mergeCell ref="J336:K336"/>
    <mergeCell ref="L336:M336"/>
    <mergeCell ref="N298:O298"/>
    <mergeCell ref="P298:Q298"/>
    <mergeCell ref="B335:E335"/>
    <mergeCell ref="F335:I335"/>
    <mergeCell ref="J335:M335"/>
    <mergeCell ref="N335:Q335"/>
    <mergeCell ref="B298:C298"/>
    <mergeCell ref="D298:E298"/>
    <mergeCell ref="F298:G298"/>
    <mergeCell ref="H298:I298"/>
    <mergeCell ref="J298:K298"/>
    <mergeCell ref="L298:M298"/>
    <mergeCell ref="N254:O254"/>
    <mergeCell ref="P254:Q254"/>
    <mergeCell ref="A292:Q292"/>
    <mergeCell ref="A293:Q293"/>
    <mergeCell ref="B297:E297"/>
    <mergeCell ref="F297:I297"/>
    <mergeCell ref="J297:M297"/>
    <mergeCell ref="N297:Q297"/>
    <mergeCell ref="B254:C254"/>
    <mergeCell ref="D254:E254"/>
    <mergeCell ref="F254:G254"/>
    <mergeCell ref="H254:I254"/>
    <mergeCell ref="J254:K254"/>
    <mergeCell ref="L254:M254"/>
    <mergeCell ref="B253:E253"/>
    <mergeCell ref="F253:I253"/>
    <mergeCell ref="J253:M253"/>
    <mergeCell ref="N253:Q253"/>
    <mergeCell ref="B216:C216"/>
    <mergeCell ref="D216:E216"/>
    <mergeCell ref="F216:G216"/>
    <mergeCell ref="H216:I216"/>
    <mergeCell ref="J216:K216"/>
    <mergeCell ref="L216:M216"/>
    <mergeCell ref="A210:Q210"/>
    <mergeCell ref="A211:Q211"/>
    <mergeCell ref="B215:E215"/>
    <mergeCell ref="F215:I215"/>
    <mergeCell ref="J215:M215"/>
    <mergeCell ref="N215:Q215"/>
    <mergeCell ref="N216:O216"/>
    <mergeCell ref="P216:Q216"/>
    <mergeCell ref="N170:O170"/>
    <mergeCell ref="P170:Q170"/>
    <mergeCell ref="B171:C171"/>
    <mergeCell ref="D171:E171"/>
    <mergeCell ref="F171:G171"/>
    <mergeCell ref="H171:I171"/>
    <mergeCell ref="J171:K171"/>
    <mergeCell ref="L171:M171"/>
    <mergeCell ref="N171:O171"/>
    <mergeCell ref="P171:Q171"/>
    <mergeCell ref="N127:O127"/>
    <mergeCell ref="P127:Q127"/>
    <mergeCell ref="A165:Q165"/>
    <mergeCell ref="A166:Q166"/>
    <mergeCell ref="B170:C170"/>
    <mergeCell ref="D170:E170"/>
    <mergeCell ref="F170:G170"/>
    <mergeCell ref="H170:I170"/>
    <mergeCell ref="J170:K170"/>
    <mergeCell ref="L170:M170"/>
    <mergeCell ref="B127:C127"/>
    <mergeCell ref="D127:E127"/>
    <mergeCell ref="F127:G127"/>
    <mergeCell ref="H127:I127"/>
    <mergeCell ref="J127:K127"/>
    <mergeCell ref="L127:M127"/>
    <mergeCell ref="N89:O89"/>
    <mergeCell ref="P89:Q89"/>
    <mergeCell ref="B126:E126"/>
    <mergeCell ref="F126:I126"/>
    <mergeCell ref="J126:M126"/>
    <mergeCell ref="N126:Q126"/>
    <mergeCell ref="B89:C89"/>
    <mergeCell ref="D89:E89"/>
    <mergeCell ref="F89:G89"/>
    <mergeCell ref="H89:I89"/>
    <mergeCell ref="J89:K89"/>
    <mergeCell ref="L89:M89"/>
    <mergeCell ref="N45:O45"/>
    <mergeCell ref="P45:Q45"/>
    <mergeCell ref="A83:Q83"/>
    <mergeCell ref="A84:Q84"/>
    <mergeCell ref="B88:E88"/>
    <mergeCell ref="F88:I88"/>
    <mergeCell ref="J88:M88"/>
    <mergeCell ref="N88:Q88"/>
    <mergeCell ref="B45:C45"/>
    <mergeCell ref="D45:E45"/>
    <mergeCell ref="F45:G45"/>
    <mergeCell ref="H45:I45"/>
    <mergeCell ref="J45:K45"/>
    <mergeCell ref="L45:M45"/>
    <mergeCell ref="B44:E44"/>
    <mergeCell ref="F44:I44"/>
    <mergeCell ref="J44:M44"/>
    <mergeCell ref="N44:Q44"/>
    <mergeCell ref="B7:C7"/>
    <mergeCell ref="D7:E7"/>
    <mergeCell ref="F7:G7"/>
    <mergeCell ref="H7:I7"/>
    <mergeCell ref="J7:K7"/>
    <mergeCell ref="L7:M7"/>
    <mergeCell ref="N7:O7"/>
    <mergeCell ref="P7:Q7"/>
    <mergeCell ref="A1:Q1"/>
    <mergeCell ref="A2:Q2"/>
    <mergeCell ref="B6:E6"/>
    <mergeCell ref="F6:I6"/>
    <mergeCell ref="J6:M6"/>
    <mergeCell ref="N6:Q6"/>
  </mergeCells>
  <printOptions horizontalCentered="1"/>
  <pageMargins left="0.2755905511811024" right="0.31496062992125984" top="0.2755905511811024" bottom="0.2362204724409449" header="0.4724409448818898" footer="0.15748031496062992"/>
  <pageSetup fitToHeight="10" horizontalDpi="600" verticalDpi="600" orientation="landscape" paperSize="9" scale="37" r:id="rId1"/>
  <rowBreaks count="7" manualBreakCount="7">
    <brk id="82" max="16" man="1"/>
    <brk id="164" max="255" man="1"/>
    <brk id="209" max="255" man="1"/>
    <brk id="291" max="255" man="1"/>
    <brk id="373" max="255" man="1"/>
    <brk id="455" max="255" man="1"/>
    <brk id="500" max="255" man="1"/>
  </rowBreaks>
</worksheet>
</file>

<file path=xl/worksheets/sheet49.xml><?xml version="1.0" encoding="utf-8"?>
<worksheet xmlns="http://schemas.openxmlformats.org/spreadsheetml/2006/main" xmlns:r="http://schemas.openxmlformats.org/officeDocument/2006/relationships">
  <sheetPr>
    <pageSetUpPr fitToPage="1"/>
  </sheetPr>
  <dimension ref="A1:V38"/>
  <sheetViews>
    <sheetView showGridLines="0" view="pageBreakPreview" zoomScaleNormal="80" zoomScaleSheetLayoutView="100" zoomScalePageLayoutView="0" workbookViewId="0" topLeftCell="A1">
      <selection activeCell="A1" sqref="A1:V1"/>
    </sheetView>
  </sheetViews>
  <sheetFormatPr defaultColWidth="3.125" defaultRowHeight="13.5"/>
  <cols>
    <col min="1" max="7" width="3.125" style="892" customWidth="1"/>
    <col min="8" max="8" width="11.50390625" style="892" customWidth="1"/>
    <col min="9" max="9" width="14.50390625" style="892" customWidth="1"/>
    <col min="10" max="10" width="10.25390625" style="892" customWidth="1"/>
    <col min="11" max="11" width="12.50390625" style="892" customWidth="1"/>
    <col min="12" max="12" width="10.25390625" style="892" customWidth="1"/>
    <col min="13" max="14" width="12.50390625" style="892" customWidth="1"/>
    <col min="15" max="15" width="12.375" style="892" customWidth="1"/>
    <col min="16" max="17" width="12.50390625" style="892" customWidth="1"/>
    <col min="18" max="18" width="10.25390625" style="892" customWidth="1"/>
    <col min="19" max="22" width="12.50390625" style="892" customWidth="1"/>
    <col min="23" max="16384" width="3.125" style="892" customWidth="1"/>
  </cols>
  <sheetData>
    <row r="1" spans="1:22" ht="17.25">
      <c r="A1" s="1543" t="s">
        <v>1005</v>
      </c>
      <c r="B1" s="1543"/>
      <c r="C1" s="1543"/>
      <c r="D1" s="1543"/>
      <c r="E1" s="1543"/>
      <c r="F1" s="1543"/>
      <c r="G1" s="1543"/>
      <c r="H1" s="1543"/>
      <c r="I1" s="1543"/>
      <c r="J1" s="1543"/>
      <c r="K1" s="1543"/>
      <c r="L1" s="1543"/>
      <c r="M1" s="1543"/>
      <c r="N1" s="1543"/>
      <c r="O1" s="1543"/>
      <c r="P1" s="1543"/>
      <c r="Q1" s="1543"/>
      <c r="R1" s="1543"/>
      <c r="S1" s="1543"/>
      <c r="T1" s="1543"/>
      <c r="U1" s="1543"/>
      <c r="V1" s="1543"/>
    </row>
    <row r="2" spans="1:22" ht="14.25">
      <c r="A2" s="1544" t="s">
        <v>1006</v>
      </c>
      <c r="B2" s="1544"/>
      <c r="C2" s="1544"/>
      <c r="D2" s="1544"/>
      <c r="E2" s="1544"/>
      <c r="F2" s="1544"/>
      <c r="G2" s="1544"/>
      <c r="H2" s="1544"/>
      <c r="I2" s="1544"/>
      <c r="J2" s="1544"/>
      <c r="K2" s="1544"/>
      <c r="L2" s="1544"/>
      <c r="M2" s="1544"/>
      <c r="N2" s="1544"/>
      <c r="O2" s="1544"/>
      <c r="P2" s="1544"/>
      <c r="Q2" s="1544"/>
      <c r="R2" s="1544"/>
      <c r="S2" s="1544"/>
      <c r="T2" s="1544"/>
      <c r="U2" s="1544"/>
      <c r="V2" s="1544"/>
    </row>
    <row r="3" spans="1:10" s="893" customFormat="1" ht="15" customHeight="1">
      <c r="A3" s="1545" t="s">
        <v>1007</v>
      </c>
      <c r="B3" s="1546"/>
      <c r="C3" s="1547">
        <v>202403</v>
      </c>
      <c r="D3" s="1548"/>
      <c r="E3" s="1548"/>
      <c r="F3" s="1549"/>
      <c r="G3" s="118"/>
      <c r="I3" s="894" t="s">
        <v>1008</v>
      </c>
      <c r="J3" s="895" t="s">
        <v>1009</v>
      </c>
    </row>
    <row r="4" ht="15" customHeight="1" thickBot="1"/>
    <row r="5" spans="1:22" ht="15" customHeight="1">
      <c r="A5" s="1550"/>
      <c r="B5" s="1551"/>
      <c r="C5" s="1551"/>
      <c r="D5" s="1551"/>
      <c r="E5" s="1551"/>
      <c r="F5" s="1551"/>
      <c r="G5" s="1551"/>
      <c r="H5" s="1551"/>
      <c r="I5" s="1552"/>
      <c r="J5" s="1559" t="s">
        <v>1010</v>
      </c>
      <c r="K5" s="1560"/>
      <c r="L5" s="1561" t="s">
        <v>172</v>
      </c>
      <c r="M5" s="1562"/>
      <c r="N5" s="1562"/>
      <c r="O5" s="1562"/>
      <c r="P5" s="1560"/>
      <c r="Q5" s="1563" t="s">
        <v>1011</v>
      </c>
      <c r="R5" s="1575" t="s">
        <v>1012</v>
      </c>
      <c r="S5" s="1575"/>
      <c r="T5" s="1575"/>
      <c r="U5" s="1575"/>
      <c r="V5" s="1576"/>
    </row>
    <row r="6" spans="1:22" ht="15" customHeight="1">
      <c r="A6" s="1553"/>
      <c r="B6" s="1554"/>
      <c r="C6" s="1554"/>
      <c r="D6" s="1554"/>
      <c r="E6" s="1554"/>
      <c r="F6" s="1554"/>
      <c r="G6" s="1554"/>
      <c r="H6" s="1554"/>
      <c r="I6" s="1555"/>
      <c r="J6" s="1577" t="s">
        <v>108</v>
      </c>
      <c r="K6" s="1581" t="s">
        <v>723</v>
      </c>
      <c r="L6" s="1583" t="s">
        <v>108</v>
      </c>
      <c r="M6" s="1585" t="s">
        <v>603</v>
      </c>
      <c r="N6" s="1585" t="s">
        <v>1013</v>
      </c>
      <c r="O6" s="1579" t="s">
        <v>1014</v>
      </c>
      <c r="P6" s="1581" t="s">
        <v>476</v>
      </c>
      <c r="Q6" s="1564"/>
      <c r="R6" s="1566" t="s">
        <v>108</v>
      </c>
      <c r="S6" s="1568" t="s">
        <v>1015</v>
      </c>
      <c r="T6" s="1569"/>
      <c r="U6" s="1570" t="s">
        <v>1016</v>
      </c>
      <c r="V6" s="1571"/>
    </row>
    <row r="7" spans="1:22" ht="24" customHeight="1">
      <c r="A7" s="1556"/>
      <c r="B7" s="1557"/>
      <c r="C7" s="1557"/>
      <c r="D7" s="1557"/>
      <c r="E7" s="1557"/>
      <c r="F7" s="1557"/>
      <c r="G7" s="1557"/>
      <c r="H7" s="1557"/>
      <c r="I7" s="1558"/>
      <c r="J7" s="1578"/>
      <c r="K7" s="1582"/>
      <c r="L7" s="1584"/>
      <c r="M7" s="1586"/>
      <c r="N7" s="1586"/>
      <c r="O7" s="1580"/>
      <c r="P7" s="1582"/>
      <c r="Q7" s="1565"/>
      <c r="R7" s="1567"/>
      <c r="S7" s="896"/>
      <c r="T7" s="897" t="s">
        <v>1017</v>
      </c>
      <c r="U7" s="898"/>
      <c r="V7" s="899" t="s">
        <v>1017</v>
      </c>
    </row>
    <row r="8" spans="1:22" ht="23.25" customHeight="1">
      <c r="A8" s="1572" t="s">
        <v>604</v>
      </c>
      <c r="B8" s="1573"/>
      <c r="C8" s="1573"/>
      <c r="D8" s="1573"/>
      <c r="E8" s="1573"/>
      <c r="F8" s="1573"/>
      <c r="G8" s="1573"/>
      <c r="H8" s="1573"/>
      <c r="I8" s="1574"/>
      <c r="J8" s="900">
        <v>22</v>
      </c>
      <c r="K8" s="901">
        <v>364400</v>
      </c>
      <c r="L8" s="902">
        <v>90</v>
      </c>
      <c r="M8" s="903">
        <v>601000</v>
      </c>
      <c r="N8" s="903">
        <v>22462</v>
      </c>
      <c r="O8" s="904">
        <v>0</v>
      </c>
      <c r="P8" s="905">
        <v>623462</v>
      </c>
      <c r="Q8" s="906">
        <v>-259062</v>
      </c>
      <c r="R8" s="907">
        <v>3551</v>
      </c>
      <c r="S8" s="908">
        <v>63708729</v>
      </c>
      <c r="T8" s="908">
        <v>420000</v>
      </c>
      <c r="U8" s="908">
        <v>64826200</v>
      </c>
      <c r="V8" s="909">
        <v>420000</v>
      </c>
    </row>
    <row r="9" spans="1:22" ht="23.25" customHeight="1">
      <c r="A9" s="1572" t="s">
        <v>605</v>
      </c>
      <c r="B9" s="1573"/>
      <c r="C9" s="1573"/>
      <c r="D9" s="1573"/>
      <c r="E9" s="1573"/>
      <c r="F9" s="1573"/>
      <c r="G9" s="1573"/>
      <c r="H9" s="1573"/>
      <c r="I9" s="1574"/>
      <c r="J9" s="900">
        <v>36</v>
      </c>
      <c r="K9" s="901">
        <v>129592</v>
      </c>
      <c r="L9" s="902">
        <v>1036</v>
      </c>
      <c r="M9" s="903">
        <v>216181</v>
      </c>
      <c r="N9" s="903">
        <v>121543</v>
      </c>
      <c r="O9" s="904">
        <v>179</v>
      </c>
      <c r="P9" s="905">
        <v>337905</v>
      </c>
      <c r="Q9" s="906">
        <v>-208312</v>
      </c>
      <c r="R9" s="907">
        <v>3382</v>
      </c>
      <c r="S9" s="908">
        <v>11283554</v>
      </c>
      <c r="T9" s="908">
        <v>20823</v>
      </c>
      <c r="U9" s="908">
        <v>14675988</v>
      </c>
      <c r="V9" s="909">
        <v>36397</v>
      </c>
    </row>
    <row r="10" spans="1:22" ht="23.25" customHeight="1">
      <c r="A10" s="1572" t="s">
        <v>606</v>
      </c>
      <c r="B10" s="1573"/>
      <c r="C10" s="1573"/>
      <c r="D10" s="1573"/>
      <c r="E10" s="1573"/>
      <c r="F10" s="1573"/>
      <c r="G10" s="1573"/>
      <c r="H10" s="1573"/>
      <c r="I10" s="1574"/>
      <c r="J10" s="900">
        <v>4</v>
      </c>
      <c r="K10" s="901">
        <v>122000</v>
      </c>
      <c r="L10" s="902">
        <v>5</v>
      </c>
      <c r="M10" s="903">
        <v>287700</v>
      </c>
      <c r="N10" s="903">
        <v>0</v>
      </c>
      <c r="O10" s="904">
        <v>0</v>
      </c>
      <c r="P10" s="905">
        <v>287700</v>
      </c>
      <c r="Q10" s="906">
        <v>-165700</v>
      </c>
      <c r="R10" s="907">
        <v>553</v>
      </c>
      <c r="S10" s="908">
        <v>17813200</v>
      </c>
      <c r="T10" s="908">
        <v>0</v>
      </c>
      <c r="U10" s="908">
        <v>17813200</v>
      </c>
      <c r="V10" s="909">
        <v>0</v>
      </c>
    </row>
    <row r="11" spans="1:22" ht="23.25" customHeight="1">
      <c r="A11" s="1572" t="s">
        <v>1018</v>
      </c>
      <c r="B11" s="1573"/>
      <c r="C11" s="1573"/>
      <c r="D11" s="1573"/>
      <c r="E11" s="1573"/>
      <c r="F11" s="1573"/>
      <c r="G11" s="1573"/>
      <c r="H11" s="1573"/>
      <c r="I11" s="1574"/>
      <c r="J11" s="900">
        <v>6</v>
      </c>
      <c r="K11" s="901">
        <v>103600</v>
      </c>
      <c r="L11" s="902">
        <v>241</v>
      </c>
      <c r="M11" s="903">
        <v>346900</v>
      </c>
      <c r="N11" s="903">
        <v>94489</v>
      </c>
      <c r="O11" s="904">
        <v>0</v>
      </c>
      <c r="P11" s="905">
        <v>441389</v>
      </c>
      <c r="Q11" s="906">
        <v>-337789</v>
      </c>
      <c r="R11" s="907">
        <v>2122</v>
      </c>
      <c r="S11" s="908">
        <v>41287807</v>
      </c>
      <c r="T11" s="908">
        <v>764857</v>
      </c>
      <c r="U11" s="908">
        <v>54431400</v>
      </c>
      <c r="V11" s="909">
        <v>903200</v>
      </c>
    </row>
    <row r="12" spans="1:22" ht="23.25" customHeight="1">
      <c r="A12" s="1572" t="s">
        <v>607</v>
      </c>
      <c r="B12" s="1573"/>
      <c r="C12" s="1573"/>
      <c r="D12" s="1573"/>
      <c r="E12" s="1573"/>
      <c r="F12" s="1573"/>
      <c r="G12" s="1573"/>
      <c r="H12" s="1573"/>
      <c r="I12" s="1574"/>
      <c r="J12" s="900">
        <v>6</v>
      </c>
      <c r="K12" s="901">
        <v>67552</v>
      </c>
      <c r="L12" s="902">
        <v>11</v>
      </c>
      <c r="M12" s="903">
        <v>81930</v>
      </c>
      <c r="N12" s="903">
        <v>0</v>
      </c>
      <c r="O12" s="904">
        <v>0</v>
      </c>
      <c r="P12" s="905">
        <v>81930</v>
      </c>
      <c r="Q12" s="906">
        <v>-14378</v>
      </c>
      <c r="R12" s="907">
        <v>531</v>
      </c>
      <c r="S12" s="908">
        <v>5281553</v>
      </c>
      <c r="T12" s="908">
        <v>0</v>
      </c>
      <c r="U12" s="908">
        <v>5281553</v>
      </c>
      <c r="V12" s="909">
        <v>0</v>
      </c>
    </row>
    <row r="13" spans="1:22" ht="23.25" customHeight="1">
      <c r="A13" s="1572" t="s">
        <v>1019</v>
      </c>
      <c r="B13" s="1573"/>
      <c r="C13" s="1573"/>
      <c r="D13" s="1573"/>
      <c r="E13" s="1573"/>
      <c r="F13" s="1573"/>
      <c r="G13" s="1573"/>
      <c r="H13" s="1573"/>
      <c r="I13" s="1574"/>
      <c r="J13" s="900">
        <v>1</v>
      </c>
      <c r="K13" s="901">
        <v>2500</v>
      </c>
      <c r="L13" s="902">
        <v>6</v>
      </c>
      <c r="M13" s="903">
        <v>10000</v>
      </c>
      <c r="N13" s="903">
        <v>599</v>
      </c>
      <c r="O13" s="904">
        <v>0</v>
      </c>
      <c r="P13" s="905">
        <v>10599</v>
      </c>
      <c r="Q13" s="906">
        <v>-8099</v>
      </c>
      <c r="R13" s="907">
        <v>181</v>
      </c>
      <c r="S13" s="908">
        <v>1287466</v>
      </c>
      <c r="T13" s="908">
        <v>0</v>
      </c>
      <c r="U13" s="908">
        <v>1299000</v>
      </c>
      <c r="V13" s="909">
        <v>0</v>
      </c>
    </row>
    <row r="14" spans="1:22" ht="23.25" customHeight="1">
      <c r="A14" s="1572" t="s">
        <v>1020</v>
      </c>
      <c r="B14" s="1573"/>
      <c r="C14" s="1573"/>
      <c r="D14" s="1573"/>
      <c r="E14" s="1573"/>
      <c r="F14" s="1573"/>
      <c r="G14" s="1573"/>
      <c r="H14" s="1573"/>
      <c r="I14" s="1574"/>
      <c r="J14" s="900">
        <v>4</v>
      </c>
      <c r="K14" s="901">
        <v>17619</v>
      </c>
      <c r="L14" s="902">
        <v>6</v>
      </c>
      <c r="M14" s="903">
        <v>27660</v>
      </c>
      <c r="N14" s="903">
        <v>0</v>
      </c>
      <c r="O14" s="904">
        <v>0</v>
      </c>
      <c r="P14" s="905">
        <v>27660</v>
      </c>
      <c r="Q14" s="906">
        <v>-10041</v>
      </c>
      <c r="R14" s="907">
        <v>17</v>
      </c>
      <c r="S14" s="908">
        <v>111369</v>
      </c>
      <c r="T14" s="908">
        <v>0</v>
      </c>
      <c r="U14" s="908">
        <v>111369</v>
      </c>
      <c r="V14" s="909">
        <v>0</v>
      </c>
    </row>
    <row r="15" spans="1:22" ht="23.25" customHeight="1">
      <c r="A15" s="1572" t="s">
        <v>1021</v>
      </c>
      <c r="B15" s="1573"/>
      <c r="C15" s="1573"/>
      <c r="D15" s="1573"/>
      <c r="E15" s="1573"/>
      <c r="F15" s="1573"/>
      <c r="G15" s="1573"/>
      <c r="H15" s="1573"/>
      <c r="I15" s="1574"/>
      <c r="J15" s="900">
        <v>0</v>
      </c>
      <c r="K15" s="901">
        <v>0</v>
      </c>
      <c r="L15" s="902">
        <v>0</v>
      </c>
      <c r="M15" s="903">
        <v>0</v>
      </c>
      <c r="N15" s="903">
        <v>0</v>
      </c>
      <c r="O15" s="904">
        <v>0</v>
      </c>
      <c r="P15" s="905">
        <v>0</v>
      </c>
      <c r="Q15" s="906">
        <v>0</v>
      </c>
      <c r="R15" s="907">
        <v>0</v>
      </c>
      <c r="S15" s="908">
        <v>0</v>
      </c>
      <c r="T15" s="908">
        <v>0</v>
      </c>
      <c r="U15" s="908">
        <v>0</v>
      </c>
      <c r="V15" s="909">
        <v>0</v>
      </c>
    </row>
    <row r="16" spans="1:22" ht="23.25" customHeight="1">
      <c r="A16" s="1572" t="s">
        <v>1022</v>
      </c>
      <c r="B16" s="1573"/>
      <c r="C16" s="1573"/>
      <c r="D16" s="1573"/>
      <c r="E16" s="1573"/>
      <c r="F16" s="1573"/>
      <c r="G16" s="1573"/>
      <c r="H16" s="1573"/>
      <c r="I16" s="1574"/>
      <c r="J16" s="900">
        <v>4</v>
      </c>
      <c r="K16" s="901">
        <v>78450</v>
      </c>
      <c r="L16" s="902">
        <v>4</v>
      </c>
      <c r="M16" s="903">
        <v>97930</v>
      </c>
      <c r="N16" s="903">
        <v>0</v>
      </c>
      <c r="O16" s="904">
        <v>0</v>
      </c>
      <c r="P16" s="905">
        <v>97930</v>
      </c>
      <c r="Q16" s="906">
        <v>-19480</v>
      </c>
      <c r="R16" s="907">
        <v>197</v>
      </c>
      <c r="S16" s="908">
        <v>4598570</v>
      </c>
      <c r="T16" s="908">
        <v>0</v>
      </c>
      <c r="U16" s="908">
        <v>4598570</v>
      </c>
      <c r="V16" s="909">
        <v>0</v>
      </c>
    </row>
    <row r="17" spans="1:22" ht="23.25" customHeight="1">
      <c r="A17" s="1572" t="s">
        <v>1023</v>
      </c>
      <c r="B17" s="1573"/>
      <c r="C17" s="1573"/>
      <c r="D17" s="1573"/>
      <c r="E17" s="1573"/>
      <c r="F17" s="1573"/>
      <c r="G17" s="1573"/>
      <c r="H17" s="1573"/>
      <c r="I17" s="1574"/>
      <c r="J17" s="900">
        <v>41</v>
      </c>
      <c r="K17" s="901">
        <v>1572600</v>
      </c>
      <c r="L17" s="902">
        <v>49</v>
      </c>
      <c r="M17" s="903">
        <v>1218709</v>
      </c>
      <c r="N17" s="903">
        <v>0</v>
      </c>
      <c r="O17" s="904">
        <v>0</v>
      </c>
      <c r="P17" s="905">
        <v>1218709</v>
      </c>
      <c r="Q17" s="906">
        <v>353891</v>
      </c>
      <c r="R17" s="907">
        <v>4175</v>
      </c>
      <c r="S17" s="908">
        <v>91159382</v>
      </c>
      <c r="T17" s="908">
        <v>382410</v>
      </c>
      <c r="U17" s="908">
        <v>91160110</v>
      </c>
      <c r="V17" s="909">
        <v>382410</v>
      </c>
    </row>
    <row r="18" spans="1:22" ht="23.25" customHeight="1">
      <c r="A18" s="1572" t="s">
        <v>1024</v>
      </c>
      <c r="B18" s="1573"/>
      <c r="C18" s="1573"/>
      <c r="D18" s="1573"/>
      <c r="E18" s="1573"/>
      <c r="F18" s="1573"/>
      <c r="G18" s="1573"/>
      <c r="H18" s="1573"/>
      <c r="I18" s="1574"/>
      <c r="J18" s="900">
        <v>2</v>
      </c>
      <c r="K18" s="901">
        <v>130000</v>
      </c>
      <c r="L18" s="902">
        <v>6</v>
      </c>
      <c r="M18" s="903">
        <v>135000</v>
      </c>
      <c r="N18" s="903">
        <v>0</v>
      </c>
      <c r="O18" s="904">
        <v>0</v>
      </c>
      <c r="P18" s="905">
        <v>135000</v>
      </c>
      <c r="Q18" s="906">
        <v>-5000</v>
      </c>
      <c r="R18" s="907">
        <v>808</v>
      </c>
      <c r="S18" s="908">
        <v>18558860</v>
      </c>
      <c r="T18" s="908">
        <v>39260</v>
      </c>
      <c r="U18" s="908">
        <v>18558860</v>
      </c>
      <c r="V18" s="909">
        <v>39260</v>
      </c>
    </row>
    <row r="19" spans="1:22" ht="23.25" customHeight="1">
      <c r="A19" s="1572" t="s">
        <v>1025</v>
      </c>
      <c r="B19" s="1573"/>
      <c r="C19" s="1573"/>
      <c r="D19" s="1573"/>
      <c r="E19" s="1573"/>
      <c r="F19" s="1573"/>
      <c r="G19" s="1573"/>
      <c r="H19" s="1573"/>
      <c r="I19" s="1574"/>
      <c r="J19" s="900">
        <v>2051</v>
      </c>
      <c r="K19" s="901">
        <v>766914</v>
      </c>
      <c r="L19" s="902">
        <v>18850</v>
      </c>
      <c r="M19" s="903">
        <v>651966</v>
      </c>
      <c r="N19" s="903">
        <v>182393</v>
      </c>
      <c r="O19" s="904">
        <v>14180</v>
      </c>
      <c r="P19" s="905">
        <v>848540</v>
      </c>
      <c r="Q19" s="906">
        <v>-81626</v>
      </c>
      <c r="R19" s="907">
        <v>60857</v>
      </c>
      <c r="S19" s="908">
        <v>12026576</v>
      </c>
      <c r="T19" s="908">
        <v>679</v>
      </c>
      <c r="U19" s="908">
        <v>14706686</v>
      </c>
      <c r="V19" s="909">
        <v>4524</v>
      </c>
    </row>
    <row r="20" spans="1:22" ht="23.25" customHeight="1">
      <c r="A20" s="1572" t="s">
        <v>1026</v>
      </c>
      <c r="B20" s="1573"/>
      <c r="C20" s="1573"/>
      <c r="D20" s="1573"/>
      <c r="E20" s="1573"/>
      <c r="F20" s="1573"/>
      <c r="G20" s="1573"/>
      <c r="H20" s="1573"/>
      <c r="I20" s="1574"/>
      <c r="J20" s="900">
        <v>18</v>
      </c>
      <c r="K20" s="901">
        <v>449928</v>
      </c>
      <c r="L20" s="902">
        <v>51</v>
      </c>
      <c r="M20" s="903">
        <v>459738</v>
      </c>
      <c r="N20" s="903">
        <v>9855</v>
      </c>
      <c r="O20" s="904">
        <v>0</v>
      </c>
      <c r="P20" s="905">
        <v>469593</v>
      </c>
      <c r="Q20" s="906">
        <v>-19665</v>
      </c>
      <c r="R20" s="907">
        <v>413</v>
      </c>
      <c r="S20" s="908">
        <v>3234569</v>
      </c>
      <c r="T20" s="908">
        <v>0</v>
      </c>
      <c r="U20" s="908">
        <v>3406366</v>
      </c>
      <c r="V20" s="909">
        <v>0</v>
      </c>
    </row>
    <row r="21" spans="1:22" ht="23.25" customHeight="1">
      <c r="A21" s="1572" t="s">
        <v>1027</v>
      </c>
      <c r="B21" s="1573"/>
      <c r="C21" s="1573"/>
      <c r="D21" s="1573"/>
      <c r="E21" s="1573"/>
      <c r="F21" s="1573"/>
      <c r="G21" s="1573"/>
      <c r="H21" s="1573"/>
      <c r="I21" s="1574"/>
      <c r="J21" s="900">
        <v>0</v>
      </c>
      <c r="K21" s="901">
        <v>0</v>
      </c>
      <c r="L21" s="902">
        <v>0</v>
      </c>
      <c r="M21" s="903">
        <v>0</v>
      </c>
      <c r="N21" s="903">
        <v>0</v>
      </c>
      <c r="O21" s="904">
        <v>0</v>
      </c>
      <c r="P21" s="905">
        <v>0</v>
      </c>
      <c r="Q21" s="906">
        <v>0</v>
      </c>
      <c r="R21" s="907">
        <v>29</v>
      </c>
      <c r="S21" s="908">
        <v>77919</v>
      </c>
      <c r="T21" s="908">
        <v>10000</v>
      </c>
      <c r="U21" s="908">
        <v>79200</v>
      </c>
      <c r="V21" s="909">
        <v>10000</v>
      </c>
    </row>
    <row r="22" spans="1:22" ht="23.25" customHeight="1">
      <c r="A22" s="1572" t="s">
        <v>1028</v>
      </c>
      <c r="B22" s="1573"/>
      <c r="C22" s="1573"/>
      <c r="D22" s="1573"/>
      <c r="E22" s="1573"/>
      <c r="F22" s="1573"/>
      <c r="G22" s="1573"/>
      <c r="H22" s="1573"/>
      <c r="I22" s="1574"/>
      <c r="J22" s="900">
        <v>37</v>
      </c>
      <c r="K22" s="901">
        <v>78907</v>
      </c>
      <c r="L22" s="902">
        <v>300</v>
      </c>
      <c r="M22" s="903">
        <v>10456</v>
      </c>
      <c r="N22" s="903">
        <v>265</v>
      </c>
      <c r="O22" s="904">
        <v>80156</v>
      </c>
      <c r="P22" s="905">
        <v>90878</v>
      </c>
      <c r="Q22" s="906">
        <v>-11970</v>
      </c>
      <c r="R22" s="907">
        <v>860</v>
      </c>
      <c r="S22" s="908">
        <v>2835395</v>
      </c>
      <c r="T22" s="908">
        <v>0</v>
      </c>
      <c r="U22" s="908">
        <v>2927050</v>
      </c>
      <c r="V22" s="909">
        <v>0</v>
      </c>
    </row>
    <row r="23" spans="1:22" ht="23.25" customHeight="1">
      <c r="A23" s="1572" t="s">
        <v>1029</v>
      </c>
      <c r="B23" s="1573"/>
      <c r="C23" s="1573"/>
      <c r="D23" s="1573"/>
      <c r="E23" s="1573"/>
      <c r="F23" s="1573"/>
      <c r="G23" s="1573"/>
      <c r="H23" s="1573"/>
      <c r="I23" s="1574"/>
      <c r="J23" s="900">
        <v>0</v>
      </c>
      <c r="K23" s="901">
        <v>0</v>
      </c>
      <c r="L23" s="902">
        <v>11</v>
      </c>
      <c r="M23" s="903">
        <v>43600</v>
      </c>
      <c r="N23" s="903">
        <v>0</v>
      </c>
      <c r="O23" s="904">
        <v>100</v>
      </c>
      <c r="P23" s="905">
        <v>43700</v>
      </c>
      <c r="Q23" s="906">
        <v>-43700</v>
      </c>
      <c r="R23" s="907">
        <v>301</v>
      </c>
      <c r="S23" s="908">
        <v>6584000</v>
      </c>
      <c r="T23" s="908">
        <v>96900</v>
      </c>
      <c r="U23" s="908">
        <v>6584000</v>
      </c>
      <c r="V23" s="909">
        <v>96900</v>
      </c>
    </row>
    <row r="24" spans="1:22" ht="23.25" customHeight="1">
      <c r="A24" s="1572" t="s">
        <v>1030</v>
      </c>
      <c r="B24" s="1573"/>
      <c r="C24" s="1573"/>
      <c r="D24" s="1573"/>
      <c r="E24" s="1573"/>
      <c r="F24" s="1573"/>
      <c r="G24" s="1573"/>
      <c r="H24" s="1573"/>
      <c r="I24" s="1574"/>
      <c r="J24" s="900">
        <v>1</v>
      </c>
      <c r="K24" s="901">
        <v>4400</v>
      </c>
      <c r="L24" s="902">
        <v>5</v>
      </c>
      <c r="M24" s="903">
        <v>14500</v>
      </c>
      <c r="N24" s="903">
        <v>830</v>
      </c>
      <c r="O24" s="904">
        <v>0</v>
      </c>
      <c r="P24" s="905">
        <v>15330</v>
      </c>
      <c r="Q24" s="906">
        <v>-10930</v>
      </c>
      <c r="R24" s="907">
        <v>64</v>
      </c>
      <c r="S24" s="908">
        <v>1094440</v>
      </c>
      <c r="T24" s="908">
        <v>0</v>
      </c>
      <c r="U24" s="908">
        <v>1096150</v>
      </c>
      <c r="V24" s="909">
        <v>0</v>
      </c>
    </row>
    <row r="25" spans="1:22" ht="23.25" customHeight="1">
      <c r="A25" s="1572" t="s">
        <v>1031</v>
      </c>
      <c r="B25" s="1573"/>
      <c r="C25" s="1573"/>
      <c r="D25" s="1573"/>
      <c r="E25" s="1573"/>
      <c r="F25" s="1573"/>
      <c r="G25" s="1573"/>
      <c r="H25" s="1573"/>
      <c r="I25" s="1574"/>
      <c r="J25" s="900">
        <v>0</v>
      </c>
      <c r="K25" s="901">
        <v>0</v>
      </c>
      <c r="L25" s="902">
        <v>0</v>
      </c>
      <c r="M25" s="903">
        <v>0</v>
      </c>
      <c r="N25" s="903">
        <v>0</v>
      </c>
      <c r="O25" s="904">
        <v>0</v>
      </c>
      <c r="P25" s="905">
        <v>0</v>
      </c>
      <c r="Q25" s="906">
        <v>0</v>
      </c>
      <c r="R25" s="907">
        <v>0</v>
      </c>
      <c r="S25" s="908">
        <v>0</v>
      </c>
      <c r="T25" s="908">
        <v>0</v>
      </c>
      <c r="U25" s="908">
        <v>0</v>
      </c>
      <c r="V25" s="909">
        <v>0</v>
      </c>
    </row>
    <row r="26" spans="1:22" ht="23.25" customHeight="1">
      <c r="A26" s="1572" t="s">
        <v>829</v>
      </c>
      <c r="B26" s="1573"/>
      <c r="C26" s="1573"/>
      <c r="D26" s="1573"/>
      <c r="E26" s="1573"/>
      <c r="F26" s="1573"/>
      <c r="G26" s="1573"/>
      <c r="H26" s="1573"/>
      <c r="I26" s="1574"/>
      <c r="J26" s="900">
        <v>0</v>
      </c>
      <c r="K26" s="901">
        <v>0</v>
      </c>
      <c r="L26" s="902">
        <v>0</v>
      </c>
      <c r="M26" s="903">
        <v>0</v>
      </c>
      <c r="N26" s="903">
        <v>0</v>
      </c>
      <c r="O26" s="904">
        <v>0</v>
      </c>
      <c r="P26" s="905">
        <v>0</v>
      </c>
      <c r="Q26" s="906">
        <v>0</v>
      </c>
      <c r="R26" s="907">
        <v>0</v>
      </c>
      <c r="S26" s="908">
        <v>0</v>
      </c>
      <c r="T26" s="908">
        <v>0</v>
      </c>
      <c r="U26" s="908">
        <v>0</v>
      </c>
      <c r="V26" s="909">
        <v>0</v>
      </c>
    </row>
    <row r="27" spans="1:22" ht="23.25" customHeight="1">
      <c r="A27" s="1572" t="s">
        <v>1032</v>
      </c>
      <c r="B27" s="1573"/>
      <c r="C27" s="1573"/>
      <c r="D27" s="1573"/>
      <c r="E27" s="1573"/>
      <c r="F27" s="1573"/>
      <c r="G27" s="1573"/>
      <c r="H27" s="1573"/>
      <c r="I27" s="1574"/>
      <c r="J27" s="900">
        <v>0</v>
      </c>
      <c r="K27" s="901">
        <v>0</v>
      </c>
      <c r="L27" s="902">
        <v>0</v>
      </c>
      <c r="M27" s="903">
        <v>0</v>
      </c>
      <c r="N27" s="903">
        <v>0</v>
      </c>
      <c r="O27" s="904">
        <v>0</v>
      </c>
      <c r="P27" s="905">
        <v>0</v>
      </c>
      <c r="Q27" s="906">
        <v>0</v>
      </c>
      <c r="R27" s="907">
        <v>0</v>
      </c>
      <c r="S27" s="908">
        <v>0</v>
      </c>
      <c r="T27" s="908">
        <v>0</v>
      </c>
      <c r="U27" s="908">
        <v>0</v>
      </c>
      <c r="V27" s="909">
        <v>0</v>
      </c>
    </row>
    <row r="28" spans="1:22" ht="23.25" customHeight="1" thickBot="1">
      <c r="A28" s="1590" t="s">
        <v>1033</v>
      </c>
      <c r="B28" s="1591"/>
      <c r="C28" s="1591"/>
      <c r="D28" s="1591"/>
      <c r="E28" s="1591"/>
      <c r="F28" s="1591"/>
      <c r="G28" s="1591"/>
      <c r="H28" s="1591"/>
      <c r="I28" s="1592"/>
      <c r="J28" s="910">
        <v>5</v>
      </c>
      <c r="K28" s="911">
        <v>430</v>
      </c>
      <c r="L28" s="912">
        <v>11</v>
      </c>
      <c r="M28" s="913">
        <v>0</v>
      </c>
      <c r="N28" s="913">
        <v>49</v>
      </c>
      <c r="O28" s="914">
        <v>0</v>
      </c>
      <c r="P28" s="915">
        <v>49</v>
      </c>
      <c r="Q28" s="916">
        <v>380</v>
      </c>
      <c r="R28" s="917">
        <v>115</v>
      </c>
      <c r="S28" s="914">
        <v>8119</v>
      </c>
      <c r="T28" s="914">
        <v>0</v>
      </c>
      <c r="U28" s="914">
        <v>9060</v>
      </c>
      <c r="V28" s="911">
        <v>0</v>
      </c>
    </row>
    <row r="29" spans="1:22" ht="23.25" customHeight="1" thickBot="1" thickTop="1">
      <c r="A29" s="1587" t="s">
        <v>476</v>
      </c>
      <c r="B29" s="1588"/>
      <c r="C29" s="1588"/>
      <c r="D29" s="1588"/>
      <c r="E29" s="1588"/>
      <c r="F29" s="1588"/>
      <c r="G29" s="1588"/>
      <c r="H29" s="1588"/>
      <c r="I29" s="1589"/>
      <c r="J29" s="918">
        <v>2218</v>
      </c>
      <c r="K29" s="919">
        <v>3308965</v>
      </c>
      <c r="L29" s="920">
        <v>20625</v>
      </c>
      <c r="M29" s="921">
        <v>3608533</v>
      </c>
      <c r="N29" s="921">
        <v>422633</v>
      </c>
      <c r="O29" s="921">
        <v>94616</v>
      </c>
      <c r="P29" s="919">
        <v>4125783</v>
      </c>
      <c r="Q29" s="922">
        <v>-816818</v>
      </c>
      <c r="R29" s="923">
        <v>76935</v>
      </c>
      <c r="S29" s="921">
        <v>259158084</v>
      </c>
      <c r="T29" s="921">
        <v>1695670</v>
      </c>
      <c r="U29" s="921">
        <v>279599537</v>
      </c>
      <c r="V29" s="919">
        <v>1853431</v>
      </c>
    </row>
    <row r="30" spans="1:15" s="893" customFormat="1" ht="15" customHeight="1">
      <c r="A30" s="924" t="s">
        <v>1034</v>
      </c>
      <c r="M30" s="925"/>
      <c r="O30" s="925"/>
    </row>
    <row r="31" s="893" customFormat="1" ht="15" customHeight="1">
      <c r="A31" s="924" t="s">
        <v>1035</v>
      </c>
    </row>
    <row r="32" s="893" customFormat="1" ht="15" customHeight="1">
      <c r="A32" s="924" t="s">
        <v>1036</v>
      </c>
    </row>
    <row r="33" s="893" customFormat="1" ht="15" customHeight="1">
      <c r="A33" s="924" t="s">
        <v>1037</v>
      </c>
    </row>
    <row r="34" s="893" customFormat="1" ht="15" customHeight="1">
      <c r="A34" s="924" t="s">
        <v>1038</v>
      </c>
    </row>
    <row r="35" s="893" customFormat="1" ht="15" customHeight="1">
      <c r="A35" s="924" t="s">
        <v>1039</v>
      </c>
    </row>
    <row r="36" s="893" customFormat="1" ht="15" customHeight="1">
      <c r="A36" s="924" t="s">
        <v>1040</v>
      </c>
    </row>
    <row r="37" s="893" customFormat="1" ht="15" customHeight="1">
      <c r="A37" s="924" t="s">
        <v>1041</v>
      </c>
    </row>
    <row r="38" s="893" customFormat="1" ht="15" customHeight="1">
      <c r="A38" s="924" t="s">
        <v>1042</v>
      </c>
    </row>
  </sheetData>
  <sheetProtection/>
  <mergeCells count="41">
    <mergeCell ref="A29:I29"/>
    <mergeCell ref="A23:I23"/>
    <mergeCell ref="A24:I24"/>
    <mergeCell ref="A25:I25"/>
    <mergeCell ref="A26:I26"/>
    <mergeCell ref="A27:I27"/>
    <mergeCell ref="A28:I28"/>
    <mergeCell ref="A17:I17"/>
    <mergeCell ref="A18:I18"/>
    <mergeCell ref="A19:I19"/>
    <mergeCell ref="A20:I20"/>
    <mergeCell ref="A21:I21"/>
    <mergeCell ref="A22:I22"/>
    <mergeCell ref="A11:I11"/>
    <mergeCell ref="A12:I12"/>
    <mergeCell ref="A13:I13"/>
    <mergeCell ref="A14:I14"/>
    <mergeCell ref="A15:I15"/>
    <mergeCell ref="A16:I16"/>
    <mergeCell ref="A9:I9"/>
    <mergeCell ref="A10:I10"/>
    <mergeCell ref="K6:K7"/>
    <mergeCell ref="L6:L7"/>
    <mergeCell ref="M6:M7"/>
    <mergeCell ref="N6:N7"/>
    <mergeCell ref="U6:V6"/>
    <mergeCell ref="A8:I8"/>
    <mergeCell ref="R5:V5"/>
    <mergeCell ref="J6:J7"/>
    <mergeCell ref="O6:O7"/>
    <mergeCell ref="P6:P7"/>
    <mergeCell ref="A1:V1"/>
    <mergeCell ref="A2:V2"/>
    <mergeCell ref="A3:B3"/>
    <mergeCell ref="C3:F3"/>
    <mergeCell ref="A5:I7"/>
    <mergeCell ref="J5:K5"/>
    <mergeCell ref="L5:P5"/>
    <mergeCell ref="Q5:Q7"/>
    <mergeCell ref="R6:R7"/>
    <mergeCell ref="S6:T6"/>
  </mergeCells>
  <printOptions/>
  <pageMargins left="0.4724409448818898" right="0.1968503937007874" top="0.6692913385826772" bottom="0.1968503937007874" header="0.2362204724409449" footer="0.1968503937007874"/>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P46"/>
  <sheetViews>
    <sheetView view="pageBreakPreview" zoomScaleNormal="110" zoomScaleSheetLayoutView="100" zoomScalePageLayoutView="0" workbookViewId="0" topLeftCell="A1">
      <selection activeCell="A1" sqref="A1:P1"/>
    </sheetView>
  </sheetViews>
  <sheetFormatPr defaultColWidth="15.625" defaultRowHeight="18.75" customHeight="1"/>
  <cols>
    <col min="1" max="1" width="23.50390625" style="0" customWidth="1"/>
    <col min="2" max="16" width="15.625" style="0" customWidth="1"/>
  </cols>
  <sheetData>
    <row r="1" spans="1:16" ht="18.75" customHeight="1">
      <c r="A1" s="1335" t="s">
        <v>120</v>
      </c>
      <c r="B1" s="1335"/>
      <c r="C1" s="1335"/>
      <c r="D1" s="1335"/>
      <c r="E1" s="1335"/>
      <c r="F1" s="1335"/>
      <c r="G1" s="1335"/>
      <c r="H1" s="1335"/>
      <c r="I1" s="1335"/>
      <c r="J1" s="1335"/>
      <c r="K1" s="1335"/>
      <c r="L1" s="1335"/>
      <c r="M1" s="1335"/>
      <c r="N1" s="1335"/>
      <c r="O1" s="1335"/>
      <c r="P1" s="1335"/>
    </row>
    <row r="2" spans="1:16" ht="18.75" customHeight="1">
      <c r="A2" s="1336" t="s">
        <v>121</v>
      </c>
      <c r="B2" s="1336"/>
      <c r="C2" s="1336"/>
      <c r="D2" s="1336"/>
      <c r="E2" s="1336"/>
      <c r="F2" s="1336"/>
      <c r="G2" s="1336"/>
      <c r="H2" s="1336"/>
      <c r="I2" s="1336"/>
      <c r="J2" s="1336"/>
      <c r="K2" s="1336"/>
      <c r="L2" s="1336"/>
      <c r="M2" s="1336"/>
      <c r="N2" s="1336"/>
      <c r="O2" s="1336"/>
      <c r="P2" s="1336"/>
    </row>
    <row r="3" spans="1:16" ht="18.75" customHeight="1">
      <c r="A3" s="144"/>
      <c r="B3" s="144"/>
      <c r="C3" s="144"/>
      <c r="D3" s="144"/>
      <c r="E3" s="144"/>
      <c r="F3" s="144"/>
      <c r="G3" s="144"/>
      <c r="H3" s="144"/>
      <c r="I3" s="144"/>
      <c r="J3" s="144"/>
      <c r="K3" s="144"/>
      <c r="L3" s="144"/>
      <c r="M3" s="144"/>
      <c r="N3" s="144"/>
      <c r="O3" s="144"/>
      <c r="P3" s="144"/>
    </row>
    <row r="4" spans="1:16" ht="18.75" customHeight="1" thickBot="1">
      <c r="A4" s="2" t="s">
        <v>122</v>
      </c>
      <c r="B4" s="2"/>
      <c r="C4" s="2"/>
      <c r="D4" s="2"/>
      <c r="E4" s="2"/>
      <c r="F4" s="2"/>
      <c r="G4" s="2"/>
      <c r="H4" s="2"/>
      <c r="I4" s="2"/>
      <c r="J4" s="2"/>
      <c r="K4" s="2"/>
      <c r="L4" s="2"/>
      <c r="M4" s="2"/>
      <c r="N4" s="2"/>
      <c r="O4" s="2"/>
      <c r="P4" s="2"/>
    </row>
    <row r="5" spans="1:16" ht="18.75" customHeight="1">
      <c r="A5" s="1323" t="s">
        <v>107</v>
      </c>
      <c r="B5" s="1326" t="s">
        <v>108</v>
      </c>
      <c r="C5" s="1329"/>
      <c r="D5" s="1332" t="s">
        <v>123</v>
      </c>
      <c r="E5" s="1333"/>
      <c r="F5" s="1333"/>
      <c r="G5" s="1333"/>
      <c r="H5" s="1333"/>
      <c r="I5" s="1334"/>
      <c r="J5" s="1329"/>
      <c r="K5" s="1332" t="s">
        <v>124</v>
      </c>
      <c r="L5" s="1333"/>
      <c r="M5" s="1333"/>
      <c r="N5" s="1333"/>
      <c r="O5" s="1333"/>
      <c r="P5" s="1334"/>
    </row>
    <row r="6" spans="1:16" ht="18.75" customHeight="1">
      <c r="A6" s="1324"/>
      <c r="B6" s="1327"/>
      <c r="C6" s="1330"/>
      <c r="D6" s="1321" t="s">
        <v>125</v>
      </c>
      <c r="E6" s="145"/>
      <c r="F6" s="146"/>
      <c r="G6" s="1321" t="s">
        <v>126</v>
      </c>
      <c r="H6" s="145"/>
      <c r="I6" s="147"/>
      <c r="J6" s="1330"/>
      <c r="K6" s="1321" t="s">
        <v>125</v>
      </c>
      <c r="L6" s="145"/>
      <c r="M6" s="146"/>
      <c r="N6" s="1321" t="s">
        <v>126</v>
      </c>
      <c r="O6" s="145"/>
      <c r="P6" s="147"/>
    </row>
    <row r="7" spans="1:16" ht="18.75" customHeight="1" thickBot="1">
      <c r="A7" s="1325"/>
      <c r="B7" s="1328"/>
      <c r="C7" s="1331"/>
      <c r="D7" s="1322"/>
      <c r="E7" s="148" t="s">
        <v>127</v>
      </c>
      <c r="F7" s="148" t="s">
        <v>128</v>
      </c>
      <c r="G7" s="1322"/>
      <c r="H7" s="148" t="s">
        <v>127</v>
      </c>
      <c r="I7" s="149" t="s">
        <v>128</v>
      </c>
      <c r="J7" s="1331"/>
      <c r="K7" s="1322"/>
      <c r="L7" s="148" t="s">
        <v>127</v>
      </c>
      <c r="M7" s="148" t="s">
        <v>128</v>
      </c>
      <c r="N7" s="1322"/>
      <c r="O7" s="148" t="s">
        <v>127</v>
      </c>
      <c r="P7" s="149" t="s">
        <v>128</v>
      </c>
    </row>
    <row r="8" spans="1:16" ht="18.75" customHeight="1" thickTop="1">
      <c r="A8" s="150"/>
      <c r="B8" s="126"/>
      <c r="C8" s="127" t="s">
        <v>129</v>
      </c>
      <c r="D8" s="128" t="s">
        <v>129</v>
      </c>
      <c r="E8" s="128" t="s">
        <v>129</v>
      </c>
      <c r="F8" s="128" t="s">
        <v>129</v>
      </c>
      <c r="G8" s="128" t="s">
        <v>129</v>
      </c>
      <c r="H8" s="128" t="s">
        <v>129</v>
      </c>
      <c r="I8" s="151" t="s">
        <v>129</v>
      </c>
      <c r="J8" s="127" t="s">
        <v>129</v>
      </c>
      <c r="K8" s="152" t="s">
        <v>129</v>
      </c>
      <c r="L8" s="152" t="s">
        <v>129</v>
      </c>
      <c r="M8" s="152" t="s">
        <v>129</v>
      </c>
      <c r="N8" s="152" t="s">
        <v>129</v>
      </c>
      <c r="O8" s="152" t="s">
        <v>129</v>
      </c>
      <c r="P8" s="151" t="s">
        <v>129</v>
      </c>
    </row>
    <row r="9" spans="1:16" ht="18.75" customHeight="1">
      <c r="A9" s="130" t="s">
        <v>842</v>
      </c>
      <c r="B9" s="153">
        <v>45</v>
      </c>
      <c r="C9" s="154">
        <v>465080</v>
      </c>
      <c r="D9" s="155">
        <v>460233</v>
      </c>
      <c r="E9" s="155">
        <v>460022</v>
      </c>
      <c r="F9" s="155">
        <v>211</v>
      </c>
      <c r="G9" s="155">
        <v>4847</v>
      </c>
      <c r="H9" s="156">
        <v>4345</v>
      </c>
      <c r="I9" s="157">
        <v>502</v>
      </c>
      <c r="J9" s="154">
        <v>563554</v>
      </c>
      <c r="K9" s="155">
        <v>555019</v>
      </c>
      <c r="L9" s="155">
        <v>554775</v>
      </c>
      <c r="M9" s="155">
        <v>244</v>
      </c>
      <c r="N9" s="155">
        <v>8535</v>
      </c>
      <c r="O9" s="156">
        <v>6412</v>
      </c>
      <c r="P9" s="157">
        <v>2123</v>
      </c>
    </row>
    <row r="10" spans="1:16" ht="18.75" customHeight="1">
      <c r="A10" s="130" t="s">
        <v>841</v>
      </c>
      <c r="B10" s="153">
        <v>71</v>
      </c>
      <c r="C10" s="154">
        <v>596732</v>
      </c>
      <c r="D10" s="155">
        <v>590707</v>
      </c>
      <c r="E10" s="155">
        <v>590437</v>
      </c>
      <c r="F10" s="155">
        <v>270</v>
      </c>
      <c r="G10" s="155">
        <v>6024</v>
      </c>
      <c r="H10" s="156">
        <v>5208</v>
      </c>
      <c r="I10" s="157">
        <v>816</v>
      </c>
      <c r="J10" s="154">
        <v>787638</v>
      </c>
      <c r="K10" s="155">
        <v>775637</v>
      </c>
      <c r="L10" s="155">
        <v>775334</v>
      </c>
      <c r="M10" s="155">
        <v>303</v>
      </c>
      <c r="N10" s="155">
        <v>12000</v>
      </c>
      <c r="O10" s="156">
        <v>8333</v>
      </c>
      <c r="P10" s="157">
        <v>3667</v>
      </c>
    </row>
    <row r="11" spans="1:16" ht="18.75" customHeight="1">
      <c r="A11" s="130" t="s">
        <v>843</v>
      </c>
      <c r="B11" s="153">
        <v>94</v>
      </c>
      <c r="C11" s="154">
        <v>635393</v>
      </c>
      <c r="D11" s="155">
        <v>628504</v>
      </c>
      <c r="E11" s="155">
        <v>628203</v>
      </c>
      <c r="F11" s="155">
        <v>301</v>
      </c>
      <c r="G11" s="155">
        <v>6889</v>
      </c>
      <c r="H11" s="156">
        <v>5887</v>
      </c>
      <c r="I11" s="157">
        <v>1002</v>
      </c>
      <c r="J11" s="154">
        <v>907369</v>
      </c>
      <c r="K11" s="155">
        <v>891184</v>
      </c>
      <c r="L11" s="155">
        <v>890800</v>
      </c>
      <c r="M11" s="155">
        <v>384</v>
      </c>
      <c r="N11" s="155">
        <v>16185</v>
      </c>
      <c r="O11" s="156">
        <v>10485</v>
      </c>
      <c r="P11" s="157">
        <v>5700</v>
      </c>
    </row>
    <row r="12" spans="1:16" ht="18.75" customHeight="1">
      <c r="A12" s="130" t="s">
        <v>841</v>
      </c>
      <c r="B12" s="153">
        <v>70</v>
      </c>
      <c r="C12" s="154">
        <v>518917</v>
      </c>
      <c r="D12" s="155">
        <v>513193</v>
      </c>
      <c r="E12" s="155">
        <v>512889</v>
      </c>
      <c r="F12" s="155">
        <v>304</v>
      </c>
      <c r="G12" s="155">
        <v>5724</v>
      </c>
      <c r="H12" s="156">
        <v>5123</v>
      </c>
      <c r="I12" s="157">
        <v>601</v>
      </c>
      <c r="J12" s="154">
        <v>685043</v>
      </c>
      <c r="K12" s="155">
        <v>673348</v>
      </c>
      <c r="L12" s="155">
        <v>673004</v>
      </c>
      <c r="M12" s="155">
        <v>344</v>
      </c>
      <c r="N12" s="155">
        <v>11695</v>
      </c>
      <c r="O12" s="156">
        <v>8253</v>
      </c>
      <c r="P12" s="157">
        <v>3442</v>
      </c>
    </row>
    <row r="13" spans="1:16" ht="18.75" customHeight="1">
      <c r="A13" s="130" t="s">
        <v>844</v>
      </c>
      <c r="B13" s="153">
        <v>167</v>
      </c>
      <c r="C13" s="154">
        <v>870867</v>
      </c>
      <c r="D13" s="155">
        <v>861019</v>
      </c>
      <c r="E13" s="155">
        <v>860502</v>
      </c>
      <c r="F13" s="155">
        <v>517</v>
      </c>
      <c r="G13" s="155">
        <v>9847</v>
      </c>
      <c r="H13" s="156">
        <v>8474</v>
      </c>
      <c r="I13" s="157">
        <v>1373</v>
      </c>
      <c r="J13" s="154">
        <v>1258565</v>
      </c>
      <c r="K13" s="155">
        <v>1232613</v>
      </c>
      <c r="L13" s="155">
        <v>1231979</v>
      </c>
      <c r="M13" s="155">
        <v>634</v>
      </c>
      <c r="N13" s="155">
        <v>25951</v>
      </c>
      <c r="O13" s="156">
        <v>16277</v>
      </c>
      <c r="P13" s="157">
        <v>9674</v>
      </c>
    </row>
    <row r="14" spans="1:16" ht="18.75" customHeight="1">
      <c r="A14" s="130" t="s">
        <v>841</v>
      </c>
      <c r="B14" s="153">
        <v>560</v>
      </c>
      <c r="C14" s="154">
        <v>4888576</v>
      </c>
      <c r="D14" s="155">
        <v>4836444</v>
      </c>
      <c r="E14" s="155">
        <v>4831202</v>
      </c>
      <c r="F14" s="155">
        <v>5242</v>
      </c>
      <c r="G14" s="155">
        <v>52119</v>
      </c>
      <c r="H14" s="156">
        <v>49313</v>
      </c>
      <c r="I14" s="157">
        <v>2806</v>
      </c>
      <c r="J14" s="154">
        <v>11436701</v>
      </c>
      <c r="K14" s="155">
        <v>11262412</v>
      </c>
      <c r="L14" s="155">
        <v>11254345</v>
      </c>
      <c r="M14" s="155">
        <v>8067</v>
      </c>
      <c r="N14" s="155">
        <v>174276</v>
      </c>
      <c r="O14" s="156">
        <v>113085</v>
      </c>
      <c r="P14" s="157">
        <v>61191</v>
      </c>
    </row>
    <row r="15" spans="1:16" ht="18.75" customHeight="1">
      <c r="A15" s="130" t="s">
        <v>845</v>
      </c>
      <c r="B15" s="153">
        <v>62</v>
      </c>
      <c r="C15" s="154">
        <v>386368</v>
      </c>
      <c r="D15" s="155">
        <v>383087</v>
      </c>
      <c r="E15" s="155">
        <v>382928</v>
      </c>
      <c r="F15" s="155">
        <v>159</v>
      </c>
      <c r="G15" s="155">
        <v>3281</v>
      </c>
      <c r="H15" s="156">
        <v>2829</v>
      </c>
      <c r="I15" s="157">
        <v>452</v>
      </c>
      <c r="J15" s="154">
        <v>465933</v>
      </c>
      <c r="K15" s="155">
        <v>458789</v>
      </c>
      <c r="L15" s="155">
        <v>458608</v>
      </c>
      <c r="M15" s="155">
        <v>181</v>
      </c>
      <c r="N15" s="155">
        <v>7144</v>
      </c>
      <c r="O15" s="156">
        <v>4782</v>
      </c>
      <c r="P15" s="157">
        <v>2362</v>
      </c>
    </row>
    <row r="16" spans="1:16" ht="18.75" customHeight="1">
      <c r="A16" s="130" t="s">
        <v>841</v>
      </c>
      <c r="B16" s="153">
        <v>70</v>
      </c>
      <c r="C16" s="154">
        <v>597367</v>
      </c>
      <c r="D16" s="155">
        <v>590961</v>
      </c>
      <c r="E16" s="155">
        <v>590651</v>
      </c>
      <c r="F16" s="155">
        <v>310</v>
      </c>
      <c r="G16" s="155">
        <v>6405</v>
      </c>
      <c r="H16" s="156">
        <v>5285</v>
      </c>
      <c r="I16" s="157">
        <v>1120</v>
      </c>
      <c r="J16" s="154">
        <v>752390</v>
      </c>
      <c r="K16" s="155">
        <v>740561</v>
      </c>
      <c r="L16" s="155">
        <v>740206</v>
      </c>
      <c r="M16" s="155">
        <v>355</v>
      </c>
      <c r="N16" s="155">
        <v>11828</v>
      </c>
      <c r="O16" s="156">
        <v>8241</v>
      </c>
      <c r="P16" s="157">
        <v>3587</v>
      </c>
    </row>
    <row r="17" spans="1:16" ht="18.75" customHeight="1">
      <c r="A17" s="130" t="s">
        <v>846</v>
      </c>
      <c r="B17" s="153">
        <v>100</v>
      </c>
      <c r="C17" s="154">
        <v>1009272</v>
      </c>
      <c r="D17" s="155">
        <v>1001593</v>
      </c>
      <c r="E17" s="155">
        <v>1000816</v>
      </c>
      <c r="F17" s="155">
        <v>777</v>
      </c>
      <c r="G17" s="155">
        <v>7679</v>
      </c>
      <c r="H17" s="156">
        <v>6368</v>
      </c>
      <c r="I17" s="157">
        <v>1311</v>
      </c>
      <c r="J17" s="154">
        <v>1509251</v>
      </c>
      <c r="K17" s="155">
        <v>1491488</v>
      </c>
      <c r="L17" s="155">
        <v>1490530</v>
      </c>
      <c r="M17" s="155">
        <v>958</v>
      </c>
      <c r="N17" s="155">
        <v>17763</v>
      </c>
      <c r="O17" s="156">
        <v>12006</v>
      </c>
      <c r="P17" s="157">
        <v>5757</v>
      </c>
    </row>
    <row r="18" spans="1:16" ht="18.75" customHeight="1">
      <c r="A18" s="130" t="s">
        <v>841</v>
      </c>
      <c r="B18" s="153">
        <v>222</v>
      </c>
      <c r="C18" s="154">
        <v>2840254</v>
      </c>
      <c r="D18" s="155">
        <v>2817163</v>
      </c>
      <c r="E18" s="155">
        <v>2815695</v>
      </c>
      <c r="F18" s="155">
        <v>1468</v>
      </c>
      <c r="G18" s="155">
        <v>23084</v>
      </c>
      <c r="H18" s="156">
        <v>21383</v>
      </c>
      <c r="I18" s="157">
        <v>1701</v>
      </c>
      <c r="J18" s="154">
        <v>5610820</v>
      </c>
      <c r="K18" s="155">
        <v>5544229</v>
      </c>
      <c r="L18" s="155">
        <v>5541816</v>
      </c>
      <c r="M18" s="155">
        <v>2413</v>
      </c>
      <c r="N18" s="155">
        <v>66584</v>
      </c>
      <c r="O18" s="156">
        <v>47629</v>
      </c>
      <c r="P18" s="157">
        <v>18955</v>
      </c>
    </row>
    <row r="19" spans="1:16" ht="18.75" customHeight="1">
      <c r="A19" s="130" t="s">
        <v>1282</v>
      </c>
      <c r="B19" s="153">
        <v>203</v>
      </c>
      <c r="C19" s="154">
        <v>1105843</v>
      </c>
      <c r="D19" s="155">
        <v>1095181</v>
      </c>
      <c r="E19" s="155">
        <v>1094622</v>
      </c>
      <c r="F19" s="155">
        <v>559</v>
      </c>
      <c r="G19" s="155">
        <v>10662</v>
      </c>
      <c r="H19" s="156">
        <v>9438</v>
      </c>
      <c r="I19" s="157">
        <v>1224</v>
      </c>
      <c r="J19" s="154">
        <v>1582825</v>
      </c>
      <c r="K19" s="155">
        <v>1553530</v>
      </c>
      <c r="L19" s="155">
        <v>1552816</v>
      </c>
      <c r="M19" s="155">
        <v>714</v>
      </c>
      <c r="N19" s="155">
        <v>29295</v>
      </c>
      <c r="O19" s="156">
        <v>18348</v>
      </c>
      <c r="P19" s="157">
        <v>10947</v>
      </c>
    </row>
    <row r="20" spans="1:16" ht="18.75" customHeight="1" thickBot="1">
      <c r="A20" s="133" t="s">
        <v>841</v>
      </c>
      <c r="B20" s="158">
        <v>2360</v>
      </c>
      <c r="C20" s="159">
        <v>14057939</v>
      </c>
      <c r="D20" s="160">
        <v>13764040</v>
      </c>
      <c r="E20" s="160">
        <v>13751124</v>
      </c>
      <c r="F20" s="160">
        <v>12916</v>
      </c>
      <c r="G20" s="160">
        <v>293761</v>
      </c>
      <c r="H20" s="161">
        <v>287906</v>
      </c>
      <c r="I20" s="162">
        <v>5855</v>
      </c>
      <c r="J20" s="159">
        <v>62338524</v>
      </c>
      <c r="K20" s="160">
        <v>61165611</v>
      </c>
      <c r="L20" s="160">
        <v>61127395</v>
      </c>
      <c r="M20" s="160">
        <v>38216</v>
      </c>
      <c r="N20" s="160">
        <v>1172736</v>
      </c>
      <c r="O20" s="161">
        <v>842388</v>
      </c>
      <c r="P20" s="162">
        <v>330348</v>
      </c>
    </row>
    <row r="21" spans="1:16" s="29" customFormat="1" ht="18.75" customHeight="1">
      <c r="A21" s="84" t="s">
        <v>855</v>
      </c>
      <c r="H21" s="163"/>
      <c r="I21" s="163"/>
      <c r="O21" s="163"/>
      <c r="P21" s="163"/>
    </row>
    <row r="22" spans="1:16" s="29" customFormat="1" ht="18.75" customHeight="1">
      <c r="A22" s="84" t="s">
        <v>856</v>
      </c>
      <c r="H22" s="163"/>
      <c r="I22" s="163"/>
      <c r="O22" s="163"/>
      <c r="P22" s="163"/>
    </row>
    <row r="23" spans="1:16" s="29" customFormat="1" ht="18.75" customHeight="1">
      <c r="A23" s="84" t="s">
        <v>857</v>
      </c>
      <c r="H23" s="163"/>
      <c r="I23" s="163"/>
      <c r="O23" s="163"/>
      <c r="P23" s="163"/>
    </row>
    <row r="24" s="29" customFormat="1" ht="18.75" customHeight="1">
      <c r="A24" s="84" t="s">
        <v>858</v>
      </c>
    </row>
    <row r="25" s="29" customFormat="1" ht="18.75" customHeight="1">
      <c r="A25" s="84"/>
    </row>
    <row r="26" s="29" customFormat="1" ht="18.75" customHeight="1">
      <c r="A26" s="84"/>
    </row>
    <row r="27" s="29" customFormat="1" ht="18.75" customHeight="1">
      <c r="A27" s="84"/>
    </row>
    <row r="28" s="29" customFormat="1" ht="18.75" customHeight="1">
      <c r="A28" s="84"/>
    </row>
    <row r="29" spans="1:16" s="29" customFormat="1" ht="18.75" customHeight="1" thickBot="1">
      <c r="A29" s="2" t="s">
        <v>130</v>
      </c>
      <c r="B29" s="164"/>
      <c r="C29" s="164"/>
      <c r="D29" s="164"/>
      <c r="E29" s="164"/>
      <c r="F29" s="164"/>
      <c r="G29" s="164"/>
      <c r="H29" s="165"/>
      <c r="I29" s="165"/>
      <c r="J29" s="164"/>
      <c r="K29" s="164"/>
      <c r="L29" s="164"/>
      <c r="M29" s="164"/>
      <c r="N29" s="164"/>
      <c r="O29" s="165"/>
      <c r="P29" s="165"/>
    </row>
    <row r="30" spans="1:16" ht="18.75" customHeight="1">
      <c r="A30" s="1323" t="s">
        <v>107</v>
      </c>
      <c r="B30" s="1326" t="s">
        <v>108</v>
      </c>
      <c r="C30" s="1329"/>
      <c r="D30" s="1332" t="s">
        <v>123</v>
      </c>
      <c r="E30" s="1333"/>
      <c r="F30" s="1333"/>
      <c r="G30" s="1333"/>
      <c r="H30" s="1333"/>
      <c r="I30" s="1334"/>
      <c r="J30" s="1329"/>
      <c r="K30" s="1332" t="s">
        <v>124</v>
      </c>
      <c r="L30" s="1333"/>
      <c r="M30" s="1333"/>
      <c r="N30" s="1333"/>
      <c r="O30" s="1333"/>
      <c r="P30" s="1334"/>
    </row>
    <row r="31" spans="1:16" ht="18.75" customHeight="1">
      <c r="A31" s="1324"/>
      <c r="B31" s="1327"/>
      <c r="C31" s="1330"/>
      <c r="D31" s="1321" t="s">
        <v>125</v>
      </c>
      <c r="E31" s="145"/>
      <c r="F31" s="146"/>
      <c r="G31" s="1321" t="s">
        <v>126</v>
      </c>
      <c r="H31" s="145"/>
      <c r="I31" s="147"/>
      <c r="J31" s="1330"/>
      <c r="K31" s="1321" t="s">
        <v>125</v>
      </c>
      <c r="L31" s="145"/>
      <c r="M31" s="146"/>
      <c r="N31" s="1321" t="s">
        <v>126</v>
      </c>
      <c r="O31" s="145"/>
      <c r="P31" s="147"/>
    </row>
    <row r="32" spans="1:16" ht="18.75" customHeight="1" thickBot="1">
      <c r="A32" s="1325"/>
      <c r="B32" s="1328"/>
      <c r="C32" s="1331"/>
      <c r="D32" s="1322"/>
      <c r="E32" s="148" t="s">
        <v>127</v>
      </c>
      <c r="F32" s="148" t="s">
        <v>128</v>
      </c>
      <c r="G32" s="1322"/>
      <c r="H32" s="148" t="s">
        <v>127</v>
      </c>
      <c r="I32" s="149" t="s">
        <v>128</v>
      </c>
      <c r="J32" s="1331"/>
      <c r="K32" s="1322"/>
      <c r="L32" s="148" t="s">
        <v>127</v>
      </c>
      <c r="M32" s="148" t="s">
        <v>128</v>
      </c>
      <c r="N32" s="1322"/>
      <c r="O32" s="148" t="s">
        <v>127</v>
      </c>
      <c r="P32" s="149" t="s">
        <v>128</v>
      </c>
    </row>
    <row r="33" spans="1:16" ht="18.75" customHeight="1" thickTop="1">
      <c r="A33" s="150"/>
      <c r="B33" s="126"/>
      <c r="C33" s="127" t="s">
        <v>129</v>
      </c>
      <c r="D33" s="128" t="s">
        <v>129</v>
      </c>
      <c r="E33" s="128" t="s">
        <v>129</v>
      </c>
      <c r="F33" s="128" t="s">
        <v>129</v>
      </c>
      <c r="G33" s="128" t="s">
        <v>129</v>
      </c>
      <c r="H33" s="128" t="s">
        <v>129</v>
      </c>
      <c r="I33" s="151" t="s">
        <v>129</v>
      </c>
      <c r="J33" s="127" t="s">
        <v>129</v>
      </c>
      <c r="K33" s="152" t="s">
        <v>129</v>
      </c>
      <c r="L33" s="152" t="s">
        <v>129</v>
      </c>
      <c r="M33" s="152" t="s">
        <v>129</v>
      </c>
      <c r="N33" s="152" t="s">
        <v>129</v>
      </c>
      <c r="O33" s="152" t="s">
        <v>129</v>
      </c>
      <c r="P33" s="151" t="s">
        <v>129</v>
      </c>
    </row>
    <row r="34" spans="1:16" ht="18.75" customHeight="1">
      <c r="A34" s="140" t="s">
        <v>847</v>
      </c>
      <c r="B34" s="153">
        <v>3976</v>
      </c>
      <c r="C34" s="154">
        <v>15286094</v>
      </c>
      <c r="D34" s="155">
        <v>14960440</v>
      </c>
      <c r="E34" s="155">
        <v>14944163</v>
      </c>
      <c r="F34" s="155">
        <v>16277</v>
      </c>
      <c r="G34" s="155">
        <v>325504</v>
      </c>
      <c r="H34" s="156">
        <v>319041</v>
      </c>
      <c r="I34" s="157">
        <v>6463</v>
      </c>
      <c r="J34" s="154">
        <v>82430135</v>
      </c>
      <c r="K34" s="155">
        <v>80898336</v>
      </c>
      <c r="L34" s="155">
        <v>80847826</v>
      </c>
      <c r="M34" s="155">
        <v>50510</v>
      </c>
      <c r="N34" s="155">
        <v>1531599</v>
      </c>
      <c r="O34" s="156">
        <v>1072785</v>
      </c>
      <c r="P34" s="157">
        <v>458814</v>
      </c>
    </row>
    <row r="35" spans="1:16" ht="18.75" customHeight="1">
      <c r="A35" s="140" t="s">
        <v>848</v>
      </c>
      <c r="B35" s="153">
        <v>3982</v>
      </c>
      <c r="C35" s="154">
        <v>15289454</v>
      </c>
      <c r="D35" s="155">
        <v>14963803</v>
      </c>
      <c r="E35" s="155">
        <v>14947497</v>
      </c>
      <c r="F35" s="155">
        <v>16306</v>
      </c>
      <c r="G35" s="155">
        <v>325501</v>
      </c>
      <c r="H35" s="156">
        <v>319045</v>
      </c>
      <c r="I35" s="157">
        <v>6456</v>
      </c>
      <c r="J35" s="154">
        <v>82467503</v>
      </c>
      <c r="K35" s="155">
        <v>80934959</v>
      </c>
      <c r="L35" s="155">
        <v>80884013</v>
      </c>
      <c r="M35" s="155">
        <v>50946</v>
      </c>
      <c r="N35" s="155">
        <v>1532344</v>
      </c>
      <c r="O35" s="156">
        <v>1073180</v>
      </c>
      <c r="P35" s="157">
        <v>459164</v>
      </c>
    </row>
    <row r="36" spans="1:16" ht="18.75" customHeight="1">
      <c r="A36" s="140" t="s">
        <v>849</v>
      </c>
      <c r="B36" s="153">
        <v>4007</v>
      </c>
      <c r="C36" s="154">
        <v>15329053</v>
      </c>
      <c r="D36" s="155">
        <v>15003122</v>
      </c>
      <c r="E36" s="155">
        <v>14986678</v>
      </c>
      <c r="F36" s="155">
        <v>16444</v>
      </c>
      <c r="G36" s="155">
        <v>325780</v>
      </c>
      <c r="H36" s="156">
        <v>319303</v>
      </c>
      <c r="I36" s="157">
        <v>6477</v>
      </c>
      <c r="J36" s="154">
        <v>83299831</v>
      </c>
      <c r="K36" s="155">
        <v>81761702</v>
      </c>
      <c r="L36" s="155">
        <v>81710324</v>
      </c>
      <c r="M36" s="155">
        <v>51378</v>
      </c>
      <c r="N36" s="155">
        <v>1537928</v>
      </c>
      <c r="O36" s="156">
        <v>1078928</v>
      </c>
      <c r="P36" s="157">
        <v>459000</v>
      </c>
    </row>
    <row r="37" spans="1:16" ht="18.75" customHeight="1">
      <c r="A37" s="140" t="s">
        <v>850</v>
      </c>
      <c r="B37" s="153">
        <v>4011</v>
      </c>
      <c r="C37" s="154">
        <v>15336959</v>
      </c>
      <c r="D37" s="155">
        <v>15011033</v>
      </c>
      <c r="E37" s="155">
        <v>14994525</v>
      </c>
      <c r="F37" s="155">
        <v>16508</v>
      </c>
      <c r="G37" s="155">
        <v>325775</v>
      </c>
      <c r="H37" s="156">
        <v>319292</v>
      </c>
      <c r="I37" s="157">
        <v>6483</v>
      </c>
      <c r="J37" s="154">
        <v>83353671</v>
      </c>
      <c r="K37" s="155">
        <v>81815520</v>
      </c>
      <c r="L37" s="155">
        <v>81763772</v>
      </c>
      <c r="M37" s="155">
        <v>51748</v>
      </c>
      <c r="N37" s="155">
        <v>1537950</v>
      </c>
      <c r="O37" s="156">
        <v>1079026</v>
      </c>
      <c r="P37" s="157">
        <v>458924</v>
      </c>
    </row>
    <row r="38" spans="1:16" ht="18.75" customHeight="1">
      <c r="A38" s="140" t="s">
        <v>851</v>
      </c>
      <c r="B38" s="153">
        <v>4018</v>
      </c>
      <c r="C38" s="154">
        <v>15401184</v>
      </c>
      <c r="D38" s="155">
        <v>15075130</v>
      </c>
      <c r="E38" s="155">
        <v>15058580</v>
      </c>
      <c r="F38" s="155">
        <v>16550</v>
      </c>
      <c r="G38" s="155">
        <v>325903</v>
      </c>
      <c r="H38" s="156">
        <v>319389</v>
      </c>
      <c r="I38" s="157">
        <v>6514</v>
      </c>
      <c r="J38" s="154">
        <v>84075895</v>
      </c>
      <c r="K38" s="155">
        <v>82534339</v>
      </c>
      <c r="L38" s="155">
        <v>82482273</v>
      </c>
      <c r="M38" s="155">
        <v>52066</v>
      </c>
      <c r="N38" s="155">
        <v>1541355</v>
      </c>
      <c r="O38" s="156">
        <v>1082494</v>
      </c>
      <c r="P38" s="157">
        <v>458861</v>
      </c>
    </row>
    <row r="39" spans="1:16" ht="18.75" customHeight="1" thickBot="1">
      <c r="A39" s="141" t="s">
        <v>1283</v>
      </c>
      <c r="B39" s="158">
        <v>4024</v>
      </c>
      <c r="C39" s="159">
        <v>15582640</v>
      </c>
      <c r="D39" s="160">
        <v>15259153</v>
      </c>
      <c r="E39" s="160">
        <v>15242506</v>
      </c>
      <c r="F39" s="160">
        <v>16647</v>
      </c>
      <c r="G39" s="160">
        <v>323336</v>
      </c>
      <c r="H39" s="161">
        <v>316837</v>
      </c>
      <c r="I39" s="162">
        <v>6499</v>
      </c>
      <c r="J39" s="159">
        <v>87898613</v>
      </c>
      <c r="K39" s="160">
        <v>86344421</v>
      </c>
      <c r="L39" s="160">
        <v>86291254</v>
      </c>
      <c r="M39" s="160">
        <v>53167</v>
      </c>
      <c r="N39" s="160">
        <v>1553992</v>
      </c>
      <c r="O39" s="161">
        <v>1096238</v>
      </c>
      <c r="P39" s="162">
        <v>457754</v>
      </c>
    </row>
    <row r="40" spans="1:16" ht="15" customHeight="1">
      <c r="A40" s="84" t="s">
        <v>859</v>
      </c>
      <c r="B40" s="29"/>
      <c r="C40" s="29"/>
      <c r="D40" s="29"/>
      <c r="E40" s="29"/>
      <c r="F40" s="29"/>
      <c r="G40" s="29"/>
      <c r="H40" s="163"/>
      <c r="I40" s="163"/>
      <c r="J40" s="29"/>
      <c r="K40" s="29"/>
      <c r="L40" s="29"/>
      <c r="M40" s="29"/>
      <c r="N40" s="29"/>
      <c r="O40" s="163"/>
      <c r="P40" s="163"/>
    </row>
    <row r="41" spans="1:16" ht="15" customHeight="1">
      <c r="A41" s="84" t="s">
        <v>860</v>
      </c>
      <c r="B41" s="29"/>
      <c r="C41" s="29"/>
      <c r="D41" s="29"/>
      <c r="E41" s="29"/>
      <c r="F41" s="29"/>
      <c r="G41" s="29"/>
      <c r="H41" s="163"/>
      <c r="I41" s="163"/>
      <c r="J41" s="29"/>
      <c r="K41" s="29"/>
      <c r="L41" s="29"/>
      <c r="M41" s="29"/>
      <c r="N41" s="29"/>
      <c r="O41" s="163"/>
      <c r="P41" s="163"/>
    </row>
    <row r="42" spans="1:16" ht="15" customHeight="1">
      <c r="A42" s="84" t="s">
        <v>861</v>
      </c>
      <c r="B42" s="29"/>
      <c r="C42" s="29"/>
      <c r="D42" s="29"/>
      <c r="E42" s="29"/>
      <c r="F42" s="29"/>
      <c r="G42" s="29"/>
      <c r="H42" s="163"/>
      <c r="I42" s="163"/>
      <c r="J42" s="29"/>
      <c r="K42" s="29"/>
      <c r="L42" s="29"/>
      <c r="M42" s="29"/>
      <c r="N42" s="29"/>
      <c r="O42" s="163"/>
      <c r="P42" s="163"/>
    </row>
    <row r="43" ht="15" customHeight="1">
      <c r="A43" s="84" t="s">
        <v>131</v>
      </c>
    </row>
    <row r="44" ht="15" customHeight="1">
      <c r="A44" s="84" t="s">
        <v>862</v>
      </c>
    </row>
    <row r="45" ht="15" customHeight="1">
      <c r="A45" s="84" t="s">
        <v>863</v>
      </c>
    </row>
    <row r="46" ht="15" customHeight="1">
      <c r="A46" s="84" t="s">
        <v>864</v>
      </c>
    </row>
    <row r="47" ht="15" customHeight="1"/>
    <row r="48" ht="15" customHeight="1"/>
  </sheetData>
  <sheetProtection/>
  <mergeCells count="22">
    <mergeCell ref="D6:D7"/>
    <mergeCell ref="G6:G7"/>
    <mergeCell ref="D31:D32"/>
    <mergeCell ref="G31:G32"/>
    <mergeCell ref="A1:P1"/>
    <mergeCell ref="A2:P2"/>
    <mergeCell ref="A5:A7"/>
    <mergeCell ref="B5:B7"/>
    <mergeCell ref="C5:C7"/>
    <mergeCell ref="D5:I5"/>
    <mergeCell ref="J5:J7"/>
    <mergeCell ref="K5:P5"/>
    <mergeCell ref="K31:K32"/>
    <mergeCell ref="N31:N32"/>
    <mergeCell ref="K6:K7"/>
    <mergeCell ref="N6:N7"/>
    <mergeCell ref="A30:A32"/>
    <mergeCell ref="B30:B32"/>
    <mergeCell ref="C30:C32"/>
    <mergeCell ref="D30:I30"/>
    <mergeCell ref="J30:J32"/>
    <mergeCell ref="K30:P30"/>
  </mergeCells>
  <printOptions/>
  <pageMargins left="0.7874015748031497" right="0.31496062992125984" top="0.5118110236220472" bottom="0.5118110236220472" header="0.5118110236220472" footer="0.5118110236220472"/>
  <pageSetup fitToHeight="1" fitToWidth="1" horizontalDpi="600" verticalDpi="600" orientation="landscape" paperSize="9" scale="52" r:id="rId1"/>
</worksheet>
</file>

<file path=xl/worksheets/sheet50.xml><?xml version="1.0" encoding="utf-8"?>
<worksheet xmlns="http://schemas.openxmlformats.org/spreadsheetml/2006/main" xmlns:r="http://schemas.openxmlformats.org/officeDocument/2006/relationships">
  <dimension ref="A1:I177"/>
  <sheetViews>
    <sheetView view="pageBreakPreview" zoomScaleNormal="70" zoomScaleSheetLayoutView="100" zoomScalePageLayoutView="0" workbookViewId="0" topLeftCell="A1">
      <selection activeCell="A1" sqref="A1:I1"/>
    </sheetView>
  </sheetViews>
  <sheetFormatPr defaultColWidth="17.75390625" defaultRowHeight="13.5"/>
  <cols>
    <col min="1" max="4" width="17.75390625" style="2" customWidth="1"/>
    <col min="5" max="5" width="17.75390625" style="801" customWidth="1"/>
    <col min="6" max="8" width="17.75390625" style="2" customWidth="1"/>
    <col min="9" max="16384" width="17.75390625" style="2" customWidth="1"/>
  </cols>
  <sheetData>
    <row r="1" spans="1:9" ht="14.25">
      <c r="A1" s="1482" t="s">
        <v>608</v>
      </c>
      <c r="B1" s="1482"/>
      <c r="C1" s="1482"/>
      <c r="D1" s="1482"/>
      <c r="E1" s="1482"/>
      <c r="F1" s="1482"/>
      <c r="G1" s="1482"/>
      <c r="H1" s="1482"/>
      <c r="I1" s="1482"/>
    </row>
    <row r="2" spans="1:9" ht="13.5">
      <c r="A2" s="1532" t="s">
        <v>560</v>
      </c>
      <c r="B2" s="1532"/>
      <c r="C2" s="1532"/>
      <c r="D2" s="1532"/>
      <c r="E2" s="1532"/>
      <c r="F2" s="1532"/>
      <c r="G2" s="1532"/>
      <c r="H2" s="1532"/>
      <c r="I2" s="1532"/>
    </row>
    <row r="3" spans="1:9" ht="14.25">
      <c r="A3" s="3"/>
      <c r="B3" s="3"/>
      <c r="C3" s="3"/>
      <c r="D3" s="3"/>
      <c r="E3" s="3"/>
      <c r="F3" s="3"/>
      <c r="G3" s="3"/>
      <c r="H3" s="3"/>
      <c r="I3" s="3"/>
    </row>
    <row r="5" ht="14.25" thickBot="1">
      <c r="A5" s="2" t="s">
        <v>166</v>
      </c>
    </row>
    <row r="6" spans="1:8" ht="13.5">
      <c r="A6" s="5"/>
      <c r="B6" s="1593" t="s">
        <v>609</v>
      </c>
      <c r="C6" s="1595" t="s">
        <v>610</v>
      </c>
      <c r="D6" s="1595" t="s">
        <v>611</v>
      </c>
      <c r="E6" s="1595" t="s">
        <v>612</v>
      </c>
      <c r="F6" s="1595" t="s">
        <v>613</v>
      </c>
      <c r="G6" s="1595" t="s">
        <v>614</v>
      </c>
      <c r="H6" s="611"/>
    </row>
    <row r="7" spans="1:8" ht="14.25" thickBot="1">
      <c r="A7" s="335"/>
      <c r="B7" s="1594"/>
      <c r="C7" s="1596"/>
      <c r="D7" s="1596"/>
      <c r="E7" s="1596"/>
      <c r="F7" s="1596"/>
      <c r="G7" s="1596"/>
      <c r="H7" s="611"/>
    </row>
    <row r="8" spans="1:9" s="99" customFormat="1" ht="14.25" thickTop="1">
      <c r="A8" s="528"/>
      <c r="B8" s="926" t="s">
        <v>97</v>
      </c>
      <c r="C8" s="444" t="s">
        <v>97</v>
      </c>
      <c r="D8" s="444" t="s">
        <v>97</v>
      </c>
      <c r="E8" s="444" t="s">
        <v>97</v>
      </c>
      <c r="F8" s="444" t="s">
        <v>97</v>
      </c>
      <c r="G8" s="444" t="s">
        <v>97</v>
      </c>
      <c r="H8" s="611"/>
      <c r="I8" s="2"/>
    </row>
    <row r="9" spans="1:8" ht="13.5">
      <c r="A9" s="624"/>
      <c r="B9" s="927"/>
      <c r="C9" s="659"/>
      <c r="D9" s="659"/>
      <c r="E9" s="659"/>
      <c r="F9" s="659"/>
      <c r="G9" s="659"/>
      <c r="H9" s="611"/>
    </row>
    <row r="10" spans="1:8" ht="13.5">
      <c r="A10" s="832" t="s">
        <v>62</v>
      </c>
      <c r="B10" s="789">
        <v>770161</v>
      </c>
      <c r="C10" s="425">
        <v>3473355</v>
      </c>
      <c r="D10" s="425">
        <v>7941412</v>
      </c>
      <c r="E10" s="425">
        <v>12880488</v>
      </c>
      <c r="F10" s="425">
        <v>4964715</v>
      </c>
      <c r="G10" s="425">
        <v>7713688</v>
      </c>
      <c r="H10" s="25"/>
    </row>
    <row r="11" spans="1:8" ht="13.5">
      <c r="A11" s="832" t="s">
        <v>63</v>
      </c>
      <c r="B11" s="789">
        <v>1052096</v>
      </c>
      <c r="C11" s="425">
        <v>4757091</v>
      </c>
      <c r="D11" s="425">
        <v>9475240</v>
      </c>
      <c r="E11" s="425">
        <v>13780309</v>
      </c>
      <c r="F11" s="425">
        <v>5169012</v>
      </c>
      <c r="G11" s="425">
        <v>7205108</v>
      </c>
      <c r="H11" s="4"/>
    </row>
    <row r="12" spans="1:8" ht="13.5">
      <c r="A12" s="832" t="s">
        <v>64</v>
      </c>
      <c r="B12" s="789">
        <v>676189</v>
      </c>
      <c r="C12" s="425">
        <v>2523080</v>
      </c>
      <c r="D12" s="425">
        <v>8385185</v>
      </c>
      <c r="E12" s="425">
        <v>11740077</v>
      </c>
      <c r="F12" s="425">
        <v>4474815</v>
      </c>
      <c r="G12" s="425">
        <v>6643916</v>
      </c>
      <c r="H12" s="4"/>
    </row>
    <row r="13" spans="1:8" ht="13.5">
      <c r="A13" s="832" t="s">
        <v>65</v>
      </c>
      <c r="B13" s="789">
        <v>517865</v>
      </c>
      <c r="C13" s="425">
        <v>4164807</v>
      </c>
      <c r="D13" s="425">
        <v>8776783</v>
      </c>
      <c r="E13" s="425">
        <v>8943167</v>
      </c>
      <c r="F13" s="425">
        <v>3414441</v>
      </c>
      <c r="G13" s="425">
        <v>3709316</v>
      </c>
      <c r="H13" s="4"/>
    </row>
    <row r="14" spans="1:8" ht="13.5">
      <c r="A14" s="832" t="s">
        <v>840</v>
      </c>
      <c r="B14" s="789">
        <v>515015</v>
      </c>
      <c r="C14" s="425">
        <v>3958585</v>
      </c>
      <c r="D14" s="425">
        <v>10014697</v>
      </c>
      <c r="E14" s="425">
        <v>10658984</v>
      </c>
      <c r="F14" s="425">
        <v>3049355</v>
      </c>
      <c r="G14" s="425">
        <v>3551269</v>
      </c>
      <c r="H14" s="4"/>
    </row>
    <row r="15" spans="1:8" ht="13.5">
      <c r="A15" s="928"/>
      <c r="B15" s="929"/>
      <c r="C15" s="652"/>
      <c r="D15" s="652"/>
      <c r="E15" s="652"/>
      <c r="F15" s="652"/>
      <c r="G15" s="652"/>
      <c r="H15" s="4"/>
    </row>
    <row r="16" spans="1:8" ht="13.5">
      <c r="A16" s="845" t="s">
        <v>66</v>
      </c>
      <c r="B16" s="930">
        <v>501586</v>
      </c>
      <c r="C16" s="425">
        <v>109114</v>
      </c>
      <c r="D16" s="425">
        <v>651754</v>
      </c>
      <c r="E16" s="425">
        <v>778172</v>
      </c>
      <c r="F16" s="425">
        <v>128655</v>
      </c>
      <c r="G16" s="425">
        <v>369202</v>
      </c>
      <c r="H16" s="4"/>
    </row>
    <row r="17" spans="1:8" ht="13.5">
      <c r="A17" s="845" t="s">
        <v>67</v>
      </c>
      <c r="B17" s="930">
        <v>2551</v>
      </c>
      <c r="C17" s="425">
        <v>293898</v>
      </c>
      <c r="D17" s="425">
        <v>668878</v>
      </c>
      <c r="E17" s="425">
        <v>1025855</v>
      </c>
      <c r="F17" s="425">
        <v>413455</v>
      </c>
      <c r="G17" s="425">
        <v>331970</v>
      </c>
      <c r="H17" s="4"/>
    </row>
    <row r="18" spans="1:8" ht="13.5">
      <c r="A18" s="845" t="s">
        <v>68</v>
      </c>
      <c r="B18" s="930">
        <v>0</v>
      </c>
      <c r="C18" s="425">
        <v>233288</v>
      </c>
      <c r="D18" s="425">
        <v>630605</v>
      </c>
      <c r="E18" s="425">
        <v>823685</v>
      </c>
      <c r="F18" s="425">
        <v>232372</v>
      </c>
      <c r="G18" s="425">
        <v>367310</v>
      </c>
      <c r="H18" s="4"/>
    </row>
    <row r="19" spans="1:8" ht="13.5">
      <c r="A19" s="845" t="s">
        <v>69</v>
      </c>
      <c r="B19" s="930">
        <v>0</v>
      </c>
      <c r="C19" s="425">
        <v>410220</v>
      </c>
      <c r="D19" s="425">
        <v>941091</v>
      </c>
      <c r="E19" s="425">
        <v>680094</v>
      </c>
      <c r="F19" s="425">
        <v>433690</v>
      </c>
      <c r="G19" s="425">
        <v>236000</v>
      </c>
      <c r="H19" s="4"/>
    </row>
    <row r="20" spans="1:8" ht="13.5">
      <c r="A20" s="845" t="s">
        <v>70</v>
      </c>
      <c r="B20" s="930">
        <v>5700</v>
      </c>
      <c r="C20" s="425">
        <v>356320</v>
      </c>
      <c r="D20" s="425">
        <v>710760</v>
      </c>
      <c r="E20" s="425">
        <v>1049810</v>
      </c>
      <c r="F20" s="425">
        <v>246373</v>
      </c>
      <c r="G20" s="425">
        <v>269500</v>
      </c>
      <c r="H20" s="4"/>
    </row>
    <row r="21" spans="1:8" ht="13.5">
      <c r="A21" s="845" t="s">
        <v>71</v>
      </c>
      <c r="B21" s="930">
        <v>0</v>
      </c>
      <c r="C21" s="425">
        <v>112838</v>
      </c>
      <c r="D21" s="425">
        <v>458809</v>
      </c>
      <c r="E21" s="425">
        <v>514567</v>
      </c>
      <c r="F21" s="425">
        <v>204241</v>
      </c>
      <c r="G21" s="425">
        <v>235800</v>
      </c>
      <c r="H21" s="4"/>
    </row>
    <row r="22" spans="1:8" ht="13.5">
      <c r="A22" s="845" t="s">
        <v>72</v>
      </c>
      <c r="B22" s="930">
        <v>30</v>
      </c>
      <c r="C22" s="425">
        <v>341172</v>
      </c>
      <c r="D22" s="425">
        <v>965309</v>
      </c>
      <c r="E22" s="425">
        <v>753870</v>
      </c>
      <c r="F22" s="425">
        <v>381700</v>
      </c>
      <c r="G22" s="425">
        <v>647805</v>
      </c>
      <c r="H22" s="4"/>
    </row>
    <row r="23" spans="1:8" ht="13.5">
      <c r="A23" s="845" t="s">
        <v>73</v>
      </c>
      <c r="B23" s="930">
        <v>298</v>
      </c>
      <c r="C23" s="425">
        <v>517186</v>
      </c>
      <c r="D23" s="425">
        <v>846305</v>
      </c>
      <c r="E23" s="425">
        <v>841841</v>
      </c>
      <c r="F23" s="425">
        <v>193237</v>
      </c>
      <c r="G23" s="425">
        <v>417994</v>
      </c>
      <c r="H23" s="4"/>
    </row>
    <row r="24" spans="1:8" ht="13.5">
      <c r="A24" s="845" t="s">
        <v>74</v>
      </c>
      <c r="B24" s="930">
        <v>161</v>
      </c>
      <c r="C24" s="425">
        <v>144880</v>
      </c>
      <c r="D24" s="425">
        <v>580797</v>
      </c>
      <c r="E24" s="425">
        <v>633065</v>
      </c>
      <c r="F24" s="425">
        <v>180576</v>
      </c>
      <c r="G24" s="425">
        <v>103892</v>
      </c>
      <c r="H24" s="4"/>
    </row>
    <row r="25" spans="1:8" ht="13.5">
      <c r="A25" s="845" t="s">
        <v>75</v>
      </c>
      <c r="B25" s="930">
        <v>10000</v>
      </c>
      <c r="C25" s="425">
        <v>417800</v>
      </c>
      <c r="D25" s="425">
        <v>1195706</v>
      </c>
      <c r="E25" s="425">
        <v>986313</v>
      </c>
      <c r="F25" s="425">
        <v>325685</v>
      </c>
      <c r="G25" s="425">
        <v>600835</v>
      </c>
      <c r="H25" s="4"/>
    </row>
    <row r="26" spans="1:8" ht="13.5">
      <c r="A26" s="845" t="s">
        <v>76</v>
      </c>
      <c r="B26" s="930">
        <v>0</v>
      </c>
      <c r="C26" s="425">
        <v>141837</v>
      </c>
      <c r="D26" s="425">
        <v>436307</v>
      </c>
      <c r="E26" s="425">
        <v>411831</v>
      </c>
      <c r="F26" s="425">
        <v>82599</v>
      </c>
      <c r="G26" s="425">
        <v>55696</v>
      </c>
      <c r="H26" s="4"/>
    </row>
    <row r="27" spans="1:8" ht="13.5">
      <c r="A27" s="845" t="s">
        <v>77</v>
      </c>
      <c r="B27" s="930">
        <v>1000</v>
      </c>
      <c r="C27" s="425">
        <v>649842</v>
      </c>
      <c r="D27" s="425">
        <v>469238</v>
      </c>
      <c r="E27" s="425">
        <v>384670</v>
      </c>
      <c r="F27" s="425">
        <v>437200</v>
      </c>
      <c r="G27" s="425">
        <v>317878</v>
      </c>
      <c r="H27" s="4"/>
    </row>
    <row r="28" spans="1:8" ht="13.5">
      <c r="A28" s="845" t="s">
        <v>78</v>
      </c>
      <c r="B28" s="930">
        <v>498123</v>
      </c>
      <c r="C28" s="425">
        <v>545523</v>
      </c>
      <c r="D28" s="425">
        <v>872976</v>
      </c>
      <c r="E28" s="425">
        <v>837562</v>
      </c>
      <c r="F28" s="425">
        <v>283311</v>
      </c>
      <c r="G28" s="425">
        <v>124634</v>
      </c>
      <c r="H28" s="4"/>
    </row>
    <row r="29" spans="1:8" ht="13.5">
      <c r="A29" s="845" t="s">
        <v>67</v>
      </c>
      <c r="B29" s="930">
        <v>0</v>
      </c>
      <c r="C29" s="425">
        <v>232600</v>
      </c>
      <c r="D29" s="425">
        <v>771680</v>
      </c>
      <c r="E29" s="425">
        <v>850304</v>
      </c>
      <c r="F29" s="425">
        <v>128310</v>
      </c>
      <c r="G29" s="425">
        <v>533520</v>
      </c>
      <c r="H29" s="4"/>
    </row>
    <row r="30" spans="1:8" ht="13.5">
      <c r="A30" s="845" t="s">
        <v>68</v>
      </c>
      <c r="B30" s="930">
        <v>0</v>
      </c>
      <c r="C30" s="425">
        <v>243710</v>
      </c>
      <c r="D30" s="425">
        <v>738706</v>
      </c>
      <c r="E30" s="425">
        <v>955328</v>
      </c>
      <c r="F30" s="425">
        <v>220231</v>
      </c>
      <c r="G30" s="425">
        <v>136234</v>
      </c>
      <c r="H30" s="4"/>
    </row>
    <row r="31" spans="1:8" ht="13.5">
      <c r="A31" s="845" t="s">
        <v>69</v>
      </c>
      <c r="B31" s="930">
        <v>0</v>
      </c>
      <c r="C31" s="425">
        <v>752879</v>
      </c>
      <c r="D31" s="425">
        <v>1032478</v>
      </c>
      <c r="E31" s="425">
        <v>1111161</v>
      </c>
      <c r="F31" s="425">
        <v>451119</v>
      </c>
      <c r="G31" s="425">
        <v>444645</v>
      </c>
      <c r="H31" s="4"/>
    </row>
    <row r="32" spans="1:8" ht="13.5">
      <c r="A32" s="845" t="s">
        <v>70</v>
      </c>
      <c r="B32" s="930">
        <v>1189</v>
      </c>
      <c r="C32" s="425">
        <v>462942</v>
      </c>
      <c r="D32" s="425">
        <v>1009517</v>
      </c>
      <c r="E32" s="425">
        <v>1390368</v>
      </c>
      <c r="F32" s="425">
        <v>406455</v>
      </c>
      <c r="G32" s="425">
        <v>547436</v>
      </c>
      <c r="H32" s="4"/>
    </row>
    <row r="33" spans="1:8" ht="13.5">
      <c r="A33" s="845" t="s">
        <v>71</v>
      </c>
      <c r="B33" s="930">
        <v>0</v>
      </c>
      <c r="C33" s="425">
        <v>196697</v>
      </c>
      <c r="D33" s="425">
        <v>706619</v>
      </c>
      <c r="E33" s="425">
        <v>476822</v>
      </c>
      <c r="F33" s="425">
        <v>195534</v>
      </c>
      <c r="G33" s="425">
        <v>165600</v>
      </c>
      <c r="H33" s="4"/>
    </row>
    <row r="34" spans="1:8" ht="13.5">
      <c r="A34" s="845" t="s">
        <v>72</v>
      </c>
      <c r="B34" s="930">
        <v>4600</v>
      </c>
      <c r="C34" s="425">
        <v>322665</v>
      </c>
      <c r="D34" s="425">
        <v>1160746</v>
      </c>
      <c r="E34" s="425">
        <v>1108599</v>
      </c>
      <c r="F34" s="425">
        <v>563710</v>
      </c>
      <c r="G34" s="425">
        <v>535680</v>
      </c>
      <c r="H34" s="4"/>
    </row>
    <row r="35" spans="1:8" ht="13.5">
      <c r="A35" s="845" t="s">
        <v>73</v>
      </c>
      <c r="B35" s="930">
        <v>0</v>
      </c>
      <c r="C35" s="425">
        <v>261276</v>
      </c>
      <c r="D35" s="425">
        <v>889241</v>
      </c>
      <c r="E35" s="425">
        <v>890725</v>
      </c>
      <c r="F35" s="425">
        <v>205612</v>
      </c>
      <c r="G35" s="425">
        <v>358900</v>
      </c>
      <c r="H35" s="4"/>
    </row>
    <row r="36" spans="1:8" ht="13.5">
      <c r="A36" s="845" t="s">
        <v>74</v>
      </c>
      <c r="B36" s="930">
        <v>5100</v>
      </c>
      <c r="C36" s="425">
        <v>409407</v>
      </c>
      <c r="D36" s="425">
        <v>898860</v>
      </c>
      <c r="E36" s="425">
        <v>740974</v>
      </c>
      <c r="F36" s="425">
        <v>235020</v>
      </c>
      <c r="G36" s="425">
        <v>86300</v>
      </c>
      <c r="H36" s="4"/>
    </row>
    <row r="37" spans="1:8" ht="13.5">
      <c r="A37" s="845" t="s">
        <v>75</v>
      </c>
      <c r="B37" s="930">
        <v>101</v>
      </c>
      <c r="C37" s="425">
        <v>469170</v>
      </c>
      <c r="D37" s="425">
        <v>1060502</v>
      </c>
      <c r="E37" s="425">
        <v>800989</v>
      </c>
      <c r="F37" s="425">
        <v>140570</v>
      </c>
      <c r="G37" s="425">
        <v>127200</v>
      </c>
      <c r="H37" s="4"/>
    </row>
    <row r="38" spans="1:8" ht="13.5">
      <c r="A38" s="845" t="s">
        <v>203</v>
      </c>
      <c r="B38" s="930">
        <v>0</v>
      </c>
      <c r="C38" s="425">
        <v>168490</v>
      </c>
      <c r="D38" s="425">
        <v>503565</v>
      </c>
      <c r="E38" s="425">
        <v>590004</v>
      </c>
      <c r="F38" s="425">
        <v>101760</v>
      </c>
      <c r="G38" s="425">
        <v>277100</v>
      </c>
      <c r="H38" s="4"/>
    </row>
    <row r="39" spans="1:8" ht="13.5">
      <c r="A39" s="845" t="s">
        <v>77</v>
      </c>
      <c r="B39" s="930">
        <v>16000</v>
      </c>
      <c r="C39" s="425">
        <v>114020</v>
      </c>
      <c r="D39" s="425">
        <v>498655</v>
      </c>
      <c r="E39" s="425">
        <v>420107</v>
      </c>
      <c r="F39" s="425">
        <v>250648</v>
      </c>
      <c r="G39" s="425">
        <v>60550</v>
      </c>
      <c r="H39" s="4"/>
    </row>
    <row r="40" spans="1:9" s="810" customFormat="1" ht="14.25" thickBot="1">
      <c r="A40" s="931" t="s">
        <v>78</v>
      </c>
      <c r="B40" s="932">
        <v>488025</v>
      </c>
      <c r="C40" s="439">
        <v>324727</v>
      </c>
      <c r="D40" s="439">
        <v>744123</v>
      </c>
      <c r="E40" s="439">
        <v>1323600</v>
      </c>
      <c r="F40" s="439">
        <v>150385</v>
      </c>
      <c r="G40" s="439">
        <v>278103</v>
      </c>
      <c r="H40" s="4"/>
      <c r="I40" s="2"/>
    </row>
    <row r="41" spans="1:5" s="29" customFormat="1" ht="12">
      <c r="A41" s="84" t="s">
        <v>591</v>
      </c>
      <c r="E41" s="354"/>
    </row>
    <row r="42" spans="1:5" s="29" customFormat="1" ht="12">
      <c r="A42" s="84" t="s">
        <v>615</v>
      </c>
      <c r="E42" s="817"/>
    </row>
    <row r="43" spans="1:7" s="29" customFormat="1" ht="12">
      <c r="A43" s="84" t="s">
        <v>183</v>
      </c>
      <c r="C43" s="354"/>
      <c r="D43" s="354"/>
      <c r="E43" s="354"/>
      <c r="F43" s="354"/>
      <c r="G43" s="354"/>
    </row>
    <row r="44" spans="1:7" s="29" customFormat="1" ht="12">
      <c r="A44" s="84" t="s">
        <v>183</v>
      </c>
      <c r="C44" s="354"/>
      <c r="D44" s="354"/>
      <c r="E44" s="354"/>
      <c r="F44" s="354"/>
      <c r="G44" s="354"/>
    </row>
    <row r="45" spans="1:9" ht="14.25">
      <c r="A45" s="1482" t="s">
        <v>608</v>
      </c>
      <c r="B45" s="1482"/>
      <c r="C45" s="1482"/>
      <c r="D45" s="1482"/>
      <c r="E45" s="1482"/>
      <c r="F45" s="1482"/>
      <c r="G45" s="1482"/>
      <c r="H45" s="1482"/>
      <c r="I45" s="1482"/>
    </row>
    <row r="46" spans="1:9" ht="13.5">
      <c r="A46" s="1532" t="s">
        <v>568</v>
      </c>
      <c r="B46" s="1532"/>
      <c r="C46" s="1532"/>
      <c r="D46" s="1532"/>
      <c r="E46" s="1532"/>
      <c r="F46" s="1532"/>
      <c r="G46" s="1532"/>
      <c r="H46" s="1532"/>
      <c r="I46" s="1532"/>
    </row>
    <row r="47" spans="1:9" ht="14.25">
      <c r="A47" s="3"/>
      <c r="B47" s="3"/>
      <c r="C47" s="3"/>
      <c r="D47" s="3"/>
      <c r="E47" s="3"/>
      <c r="F47" s="3"/>
      <c r="G47" s="3"/>
      <c r="H47" s="3"/>
      <c r="I47" s="3"/>
    </row>
    <row r="48" spans="1:9" ht="14.25">
      <c r="A48" s="3"/>
      <c r="B48" s="3"/>
      <c r="C48" s="3"/>
      <c r="D48" s="3"/>
      <c r="E48" s="3"/>
      <c r="F48" s="3"/>
      <c r="G48" s="3"/>
      <c r="H48" s="3"/>
      <c r="I48" s="3"/>
    </row>
    <row r="49" ht="14.25" thickBot="1">
      <c r="A49" s="2" t="s">
        <v>45</v>
      </c>
    </row>
    <row r="50" spans="1:8" ht="13.5">
      <c r="A50" s="5"/>
      <c r="B50" s="1593" t="s">
        <v>609</v>
      </c>
      <c r="C50" s="1595" t="s">
        <v>610</v>
      </c>
      <c r="D50" s="1595" t="s">
        <v>611</v>
      </c>
      <c r="E50" s="1595" t="s">
        <v>612</v>
      </c>
      <c r="F50" s="1595" t="s">
        <v>613</v>
      </c>
      <c r="G50" s="1595" t="s">
        <v>614</v>
      </c>
      <c r="H50" s="616"/>
    </row>
    <row r="51" spans="1:8" ht="14.25" thickBot="1">
      <c r="A51" s="335"/>
      <c r="B51" s="1594"/>
      <c r="C51" s="1596"/>
      <c r="D51" s="1596"/>
      <c r="E51" s="1596"/>
      <c r="F51" s="1596"/>
      <c r="G51" s="1596"/>
      <c r="H51" s="616"/>
    </row>
    <row r="52" spans="1:9" ht="14.25" thickTop="1">
      <c r="A52" s="528"/>
      <c r="B52" s="926" t="s">
        <v>569</v>
      </c>
      <c r="C52" s="444" t="s">
        <v>569</v>
      </c>
      <c r="D52" s="25" t="s">
        <v>569</v>
      </c>
      <c r="E52" s="444" t="s">
        <v>569</v>
      </c>
      <c r="F52" s="444" t="s">
        <v>569</v>
      </c>
      <c r="G52" s="444" t="s">
        <v>569</v>
      </c>
      <c r="H52" s="360"/>
      <c r="I52" s="99"/>
    </row>
    <row r="53" spans="1:8" ht="13.5">
      <c r="A53" s="624"/>
      <c r="B53" s="927"/>
      <c r="C53" s="659"/>
      <c r="D53" s="659"/>
      <c r="E53" s="659"/>
      <c r="F53" s="659"/>
      <c r="G53" s="659"/>
      <c r="H53" s="933"/>
    </row>
    <row r="54" spans="1:8" ht="13.5">
      <c r="A54" s="832" t="s">
        <v>62</v>
      </c>
      <c r="B54" s="930">
        <v>164</v>
      </c>
      <c r="C54" s="422">
        <v>2135</v>
      </c>
      <c r="D54" s="422">
        <v>10243</v>
      </c>
      <c r="E54" s="422">
        <v>3102</v>
      </c>
      <c r="F54" s="422">
        <v>633</v>
      </c>
      <c r="G54" s="422">
        <v>326</v>
      </c>
      <c r="H54" s="933"/>
    </row>
    <row r="55" spans="1:8" ht="13.5">
      <c r="A55" s="832" t="s">
        <v>63</v>
      </c>
      <c r="B55" s="930">
        <v>102</v>
      </c>
      <c r="C55" s="422">
        <v>2058</v>
      </c>
      <c r="D55" s="422">
        <v>8533</v>
      </c>
      <c r="E55" s="422">
        <v>2817</v>
      </c>
      <c r="F55" s="422">
        <v>554</v>
      </c>
      <c r="G55" s="422">
        <v>295</v>
      </c>
      <c r="H55" s="933"/>
    </row>
    <row r="56" spans="1:8" ht="13.5">
      <c r="A56" s="832" t="s">
        <v>64</v>
      </c>
      <c r="B56" s="930">
        <v>70</v>
      </c>
      <c r="C56" s="422">
        <v>1936</v>
      </c>
      <c r="D56" s="422">
        <v>9149</v>
      </c>
      <c r="E56" s="422">
        <v>2769</v>
      </c>
      <c r="F56" s="422">
        <v>402</v>
      </c>
      <c r="G56" s="422">
        <v>240</v>
      </c>
      <c r="H56" s="933"/>
    </row>
    <row r="57" spans="1:8" ht="13.5">
      <c r="A57" s="832" t="s">
        <v>65</v>
      </c>
      <c r="B57" s="930">
        <v>42</v>
      </c>
      <c r="C57" s="422">
        <v>1904</v>
      </c>
      <c r="D57" s="422">
        <v>8676</v>
      </c>
      <c r="E57" s="422">
        <v>2532</v>
      </c>
      <c r="F57" s="422">
        <v>342</v>
      </c>
      <c r="G57" s="422">
        <v>173</v>
      </c>
      <c r="H57" s="933"/>
    </row>
    <row r="58" spans="1:8" ht="13.5">
      <c r="A58" s="835" t="s">
        <v>840</v>
      </c>
      <c r="B58" s="930">
        <v>38</v>
      </c>
      <c r="C58" s="422">
        <v>1836</v>
      </c>
      <c r="D58" s="422">
        <v>7755</v>
      </c>
      <c r="E58" s="422">
        <v>2229</v>
      </c>
      <c r="F58" s="422">
        <v>282</v>
      </c>
      <c r="G58" s="422">
        <v>130</v>
      </c>
      <c r="H58" s="933"/>
    </row>
    <row r="59" spans="1:8" ht="13.5">
      <c r="A59" s="644"/>
      <c r="B59" s="929"/>
      <c r="C59" s="652"/>
      <c r="D59" s="652"/>
      <c r="E59" s="652"/>
      <c r="F59" s="652"/>
      <c r="G59" s="652"/>
      <c r="H59" s="933"/>
    </row>
    <row r="60" spans="1:8" ht="13.5">
      <c r="A60" s="845" t="s">
        <v>66</v>
      </c>
      <c r="B60" s="930">
        <v>24</v>
      </c>
      <c r="C60" s="422">
        <v>404</v>
      </c>
      <c r="D60" s="422">
        <v>2031</v>
      </c>
      <c r="E60" s="422">
        <v>456</v>
      </c>
      <c r="F60" s="422">
        <v>40</v>
      </c>
      <c r="G60" s="422">
        <v>15</v>
      </c>
      <c r="H60" s="933"/>
    </row>
    <row r="61" spans="1:8" ht="13.5">
      <c r="A61" s="845" t="s">
        <v>67</v>
      </c>
      <c r="B61" s="930">
        <v>3</v>
      </c>
      <c r="C61" s="422">
        <v>74</v>
      </c>
      <c r="D61" s="422">
        <v>307</v>
      </c>
      <c r="E61" s="422">
        <v>140</v>
      </c>
      <c r="F61" s="422">
        <v>35</v>
      </c>
      <c r="G61" s="422">
        <v>23</v>
      </c>
      <c r="H61" s="933"/>
    </row>
    <row r="62" spans="1:8" ht="13.5">
      <c r="A62" s="845" t="s">
        <v>68</v>
      </c>
      <c r="B62" s="930">
        <v>0</v>
      </c>
      <c r="C62" s="422">
        <v>72</v>
      </c>
      <c r="D62" s="422">
        <v>334</v>
      </c>
      <c r="E62" s="422">
        <v>172</v>
      </c>
      <c r="F62" s="422">
        <v>31</v>
      </c>
      <c r="G62" s="422">
        <v>11</v>
      </c>
      <c r="H62" s="933"/>
    </row>
    <row r="63" spans="1:8" ht="13.5">
      <c r="A63" s="845" t="s">
        <v>69</v>
      </c>
      <c r="B63" s="930">
        <v>0</v>
      </c>
      <c r="C63" s="422">
        <v>123</v>
      </c>
      <c r="D63" s="422">
        <v>649</v>
      </c>
      <c r="E63" s="422">
        <v>156</v>
      </c>
      <c r="F63" s="422">
        <v>29</v>
      </c>
      <c r="G63" s="422">
        <v>12</v>
      </c>
      <c r="H63" s="933"/>
    </row>
    <row r="64" spans="1:8" ht="13.5">
      <c r="A64" s="845" t="s">
        <v>70</v>
      </c>
      <c r="B64" s="930">
        <v>3</v>
      </c>
      <c r="C64" s="422">
        <v>135</v>
      </c>
      <c r="D64" s="422">
        <v>561</v>
      </c>
      <c r="E64" s="422">
        <v>216</v>
      </c>
      <c r="F64" s="422">
        <v>31</v>
      </c>
      <c r="G64" s="422">
        <v>16</v>
      </c>
      <c r="H64" s="933"/>
    </row>
    <row r="65" spans="1:8" ht="13.5">
      <c r="A65" s="845" t="s">
        <v>71</v>
      </c>
      <c r="B65" s="930">
        <v>0</v>
      </c>
      <c r="C65" s="422">
        <v>165</v>
      </c>
      <c r="D65" s="422">
        <v>624</v>
      </c>
      <c r="E65" s="422">
        <v>194</v>
      </c>
      <c r="F65" s="422">
        <v>23</v>
      </c>
      <c r="G65" s="422">
        <v>9</v>
      </c>
      <c r="H65" s="933"/>
    </row>
    <row r="66" spans="1:8" ht="13.5">
      <c r="A66" s="845" t="s">
        <v>72</v>
      </c>
      <c r="B66" s="930">
        <v>1</v>
      </c>
      <c r="C66" s="422">
        <v>318</v>
      </c>
      <c r="D66" s="422">
        <v>1628</v>
      </c>
      <c r="E66" s="422">
        <v>348</v>
      </c>
      <c r="F66" s="422">
        <v>36</v>
      </c>
      <c r="G66" s="422">
        <v>29</v>
      </c>
      <c r="H66" s="933"/>
    </row>
    <row r="67" spans="1:8" ht="13.5">
      <c r="A67" s="845" t="s">
        <v>73</v>
      </c>
      <c r="B67" s="930">
        <v>1</v>
      </c>
      <c r="C67" s="422">
        <v>118</v>
      </c>
      <c r="D67" s="422">
        <v>373</v>
      </c>
      <c r="E67" s="422">
        <v>154</v>
      </c>
      <c r="F67" s="422">
        <v>29</v>
      </c>
      <c r="G67" s="422">
        <v>21</v>
      </c>
      <c r="H67" s="933"/>
    </row>
    <row r="68" spans="1:8" ht="13.5">
      <c r="A68" s="845" t="s">
        <v>74</v>
      </c>
      <c r="B68" s="930">
        <v>1</v>
      </c>
      <c r="C68" s="422">
        <v>108</v>
      </c>
      <c r="D68" s="422">
        <v>475</v>
      </c>
      <c r="E68" s="422">
        <v>152</v>
      </c>
      <c r="F68" s="422">
        <v>31</v>
      </c>
      <c r="G68" s="422">
        <v>4</v>
      </c>
      <c r="H68" s="933"/>
    </row>
    <row r="69" spans="1:8" ht="13.5">
      <c r="A69" s="845" t="s">
        <v>75</v>
      </c>
      <c r="B69" s="930">
        <v>1</v>
      </c>
      <c r="C69" s="422">
        <v>166</v>
      </c>
      <c r="D69" s="422">
        <v>749</v>
      </c>
      <c r="E69" s="422">
        <v>221</v>
      </c>
      <c r="F69" s="422">
        <v>25</v>
      </c>
      <c r="G69" s="422">
        <v>23</v>
      </c>
      <c r="H69" s="933"/>
    </row>
    <row r="70" spans="1:8" ht="13.5">
      <c r="A70" s="845" t="s">
        <v>76</v>
      </c>
      <c r="B70" s="930">
        <v>0</v>
      </c>
      <c r="C70" s="422">
        <v>109</v>
      </c>
      <c r="D70" s="422">
        <v>529</v>
      </c>
      <c r="E70" s="422">
        <v>135</v>
      </c>
      <c r="F70" s="422">
        <v>12</v>
      </c>
      <c r="G70" s="422">
        <v>9</v>
      </c>
      <c r="H70" s="933"/>
    </row>
    <row r="71" spans="1:8" ht="13.5">
      <c r="A71" s="845" t="s">
        <v>77</v>
      </c>
      <c r="B71" s="930">
        <v>1</v>
      </c>
      <c r="C71" s="422">
        <v>160</v>
      </c>
      <c r="D71" s="422">
        <v>616</v>
      </c>
      <c r="E71" s="422">
        <v>279</v>
      </c>
      <c r="F71" s="422">
        <v>25</v>
      </c>
      <c r="G71" s="422">
        <v>9</v>
      </c>
      <c r="H71" s="933"/>
    </row>
    <row r="72" spans="1:8" ht="13.5">
      <c r="A72" s="845" t="s">
        <v>78</v>
      </c>
      <c r="B72" s="930">
        <v>31</v>
      </c>
      <c r="C72" s="422">
        <v>356</v>
      </c>
      <c r="D72" s="422">
        <v>1831</v>
      </c>
      <c r="E72" s="422">
        <v>365</v>
      </c>
      <c r="F72" s="422">
        <v>35</v>
      </c>
      <c r="G72" s="422">
        <v>7</v>
      </c>
      <c r="H72" s="933"/>
    </row>
    <row r="73" spans="1:8" ht="13.5">
      <c r="A73" s="845" t="s">
        <v>67</v>
      </c>
      <c r="B73" s="930">
        <v>0</v>
      </c>
      <c r="C73" s="422">
        <v>83</v>
      </c>
      <c r="D73" s="422">
        <v>262</v>
      </c>
      <c r="E73" s="422">
        <v>126</v>
      </c>
      <c r="F73" s="422">
        <v>11</v>
      </c>
      <c r="G73" s="422">
        <v>12</v>
      </c>
      <c r="H73" s="933"/>
    </row>
    <row r="74" spans="1:8" ht="13.5">
      <c r="A74" s="845" t="s">
        <v>68</v>
      </c>
      <c r="B74" s="930">
        <v>0</v>
      </c>
      <c r="C74" s="422">
        <v>75</v>
      </c>
      <c r="D74" s="422">
        <v>361</v>
      </c>
      <c r="E74" s="422">
        <v>122</v>
      </c>
      <c r="F74" s="422">
        <v>29</v>
      </c>
      <c r="G74" s="422">
        <v>14</v>
      </c>
      <c r="H74" s="933"/>
    </row>
    <row r="75" spans="1:8" ht="13.5">
      <c r="A75" s="845" t="s">
        <v>69</v>
      </c>
      <c r="B75" s="930">
        <v>0</v>
      </c>
      <c r="C75" s="422">
        <v>143</v>
      </c>
      <c r="D75" s="422">
        <v>553</v>
      </c>
      <c r="E75" s="422">
        <v>179</v>
      </c>
      <c r="F75" s="422">
        <v>35</v>
      </c>
      <c r="G75" s="422">
        <v>8</v>
      </c>
      <c r="H75" s="933"/>
    </row>
    <row r="76" spans="1:8" ht="13.5">
      <c r="A76" s="845" t="s">
        <v>70</v>
      </c>
      <c r="B76" s="930">
        <v>1</v>
      </c>
      <c r="C76" s="422">
        <v>125</v>
      </c>
      <c r="D76" s="422">
        <v>601</v>
      </c>
      <c r="E76" s="422">
        <v>171</v>
      </c>
      <c r="F76" s="422">
        <v>35</v>
      </c>
      <c r="G76" s="422">
        <v>21</v>
      </c>
      <c r="H76" s="933"/>
    </row>
    <row r="77" spans="1:8" ht="13.5">
      <c r="A77" s="845" t="s">
        <v>71</v>
      </c>
      <c r="B77" s="930">
        <v>0</v>
      </c>
      <c r="C77" s="422">
        <v>144</v>
      </c>
      <c r="D77" s="422">
        <v>666</v>
      </c>
      <c r="E77" s="422">
        <v>151</v>
      </c>
      <c r="F77" s="422">
        <v>17</v>
      </c>
      <c r="G77" s="422">
        <v>10</v>
      </c>
      <c r="H77" s="933"/>
    </row>
    <row r="78" spans="1:8" ht="13.5">
      <c r="A78" s="845" t="s">
        <v>72</v>
      </c>
      <c r="B78" s="930">
        <v>3</v>
      </c>
      <c r="C78" s="422">
        <v>314</v>
      </c>
      <c r="D78" s="422">
        <v>1350</v>
      </c>
      <c r="E78" s="422">
        <v>301</v>
      </c>
      <c r="F78" s="422">
        <v>30</v>
      </c>
      <c r="G78" s="422">
        <v>13</v>
      </c>
      <c r="H78" s="933"/>
    </row>
    <row r="79" spans="1:8" ht="13.5">
      <c r="A79" s="845" t="s">
        <v>73</v>
      </c>
      <c r="B79" s="930">
        <v>0</v>
      </c>
      <c r="C79" s="422">
        <v>100</v>
      </c>
      <c r="D79" s="422">
        <v>433</v>
      </c>
      <c r="E79" s="422">
        <v>135</v>
      </c>
      <c r="F79" s="422">
        <v>25</v>
      </c>
      <c r="G79" s="422">
        <v>15</v>
      </c>
      <c r="H79" s="933"/>
    </row>
    <row r="80" spans="1:8" ht="13.5">
      <c r="A80" s="845" t="s">
        <v>74</v>
      </c>
      <c r="B80" s="930">
        <v>2</v>
      </c>
      <c r="C80" s="422">
        <v>129</v>
      </c>
      <c r="D80" s="422">
        <v>475</v>
      </c>
      <c r="E80" s="422">
        <v>128</v>
      </c>
      <c r="F80" s="422">
        <v>19</v>
      </c>
      <c r="G80" s="422">
        <v>5</v>
      </c>
      <c r="H80" s="933"/>
    </row>
    <row r="81" spans="1:8" ht="13.5">
      <c r="A81" s="845" t="s">
        <v>75</v>
      </c>
      <c r="B81" s="930">
        <v>1</v>
      </c>
      <c r="C81" s="422">
        <v>167</v>
      </c>
      <c r="D81" s="422">
        <v>699</v>
      </c>
      <c r="E81" s="422">
        <v>166</v>
      </c>
      <c r="F81" s="422">
        <v>19</v>
      </c>
      <c r="G81" s="422">
        <v>6</v>
      </c>
      <c r="H81" s="933"/>
    </row>
    <row r="82" spans="1:8" ht="13.5">
      <c r="A82" s="845" t="s">
        <v>203</v>
      </c>
      <c r="B82" s="930">
        <v>0</v>
      </c>
      <c r="C82" s="422">
        <v>106</v>
      </c>
      <c r="D82" s="422">
        <v>426</v>
      </c>
      <c r="E82" s="422">
        <v>105</v>
      </c>
      <c r="F82" s="422">
        <v>10</v>
      </c>
      <c r="G82" s="422">
        <v>6</v>
      </c>
      <c r="H82" s="933"/>
    </row>
    <row r="83" spans="1:8" ht="13.5">
      <c r="A83" s="845" t="s">
        <v>77</v>
      </c>
      <c r="B83" s="930">
        <v>1</v>
      </c>
      <c r="C83" s="422">
        <v>127</v>
      </c>
      <c r="D83" s="422">
        <v>618</v>
      </c>
      <c r="E83" s="422">
        <v>142</v>
      </c>
      <c r="F83" s="422">
        <v>15</v>
      </c>
      <c r="G83" s="422">
        <v>6</v>
      </c>
      <c r="H83" s="933"/>
    </row>
    <row r="84" spans="1:9" ht="14.25" thickBot="1">
      <c r="A84" s="931" t="s">
        <v>78</v>
      </c>
      <c r="B84" s="932">
        <v>30</v>
      </c>
      <c r="C84" s="437">
        <v>323</v>
      </c>
      <c r="D84" s="437">
        <v>1311</v>
      </c>
      <c r="E84" s="437">
        <v>503</v>
      </c>
      <c r="F84" s="437">
        <v>37</v>
      </c>
      <c r="G84" s="437">
        <v>14</v>
      </c>
      <c r="H84" s="637"/>
      <c r="I84" s="810"/>
    </row>
    <row r="85" spans="1:5" s="29" customFormat="1" ht="12">
      <c r="A85" s="84" t="s">
        <v>591</v>
      </c>
      <c r="E85" s="817"/>
    </row>
    <row r="86" spans="1:5" s="29" customFormat="1" ht="12">
      <c r="A86" s="84" t="s">
        <v>616</v>
      </c>
      <c r="E86" s="817"/>
    </row>
    <row r="87" spans="1:5" s="29" customFormat="1" ht="12">
      <c r="A87" s="84" t="s">
        <v>183</v>
      </c>
      <c r="E87" s="817"/>
    </row>
    <row r="88" spans="1:5" s="29" customFormat="1" ht="12">
      <c r="A88" s="84" t="s">
        <v>183</v>
      </c>
      <c r="E88" s="817"/>
    </row>
    <row r="89" spans="1:9" ht="15" customHeight="1">
      <c r="A89" s="1482" t="s">
        <v>617</v>
      </c>
      <c r="B89" s="1482"/>
      <c r="C89" s="1482"/>
      <c r="D89" s="1482"/>
      <c r="E89" s="1482"/>
      <c r="F89" s="1482"/>
      <c r="G89" s="1482"/>
      <c r="H89" s="1482"/>
      <c r="I89" s="1482"/>
    </row>
    <row r="90" spans="1:9" ht="13.5">
      <c r="A90" s="1532" t="s">
        <v>572</v>
      </c>
      <c r="B90" s="1532"/>
      <c r="C90" s="1532"/>
      <c r="D90" s="1532"/>
      <c r="E90" s="1532"/>
      <c r="F90" s="1532"/>
      <c r="G90" s="1532"/>
      <c r="H90" s="1532"/>
      <c r="I90" s="1532"/>
    </row>
    <row r="91" spans="1:9" ht="14.25">
      <c r="A91" s="281"/>
      <c r="B91" s="281"/>
      <c r="C91" s="281"/>
      <c r="D91" s="281"/>
      <c r="E91" s="281"/>
      <c r="F91" s="281"/>
      <c r="G91" s="281"/>
      <c r="H91" s="281"/>
      <c r="I91" s="281"/>
    </row>
    <row r="92" spans="1:5" ht="14.25" thickBot="1">
      <c r="A92" s="2" t="s">
        <v>166</v>
      </c>
      <c r="E92" s="2"/>
    </row>
    <row r="93" spans="1:9" ht="13.5" customHeight="1">
      <c r="A93" s="5"/>
      <c r="B93" s="1593" t="s">
        <v>618</v>
      </c>
      <c r="C93" s="1597" t="s">
        <v>619</v>
      </c>
      <c r="D93" s="1597" t="s">
        <v>620</v>
      </c>
      <c r="E93" s="1597" t="s">
        <v>621</v>
      </c>
      <c r="F93" s="1597" t="s">
        <v>622</v>
      </c>
      <c r="G93" s="1597" t="s">
        <v>623</v>
      </c>
      <c r="H93" s="1597" t="s">
        <v>624</v>
      </c>
      <c r="I93" s="1595" t="s">
        <v>625</v>
      </c>
    </row>
    <row r="94" spans="1:9" ht="14.25" thickBot="1">
      <c r="A94" s="335"/>
      <c r="B94" s="1594"/>
      <c r="C94" s="1596"/>
      <c r="D94" s="1596"/>
      <c r="E94" s="1596"/>
      <c r="F94" s="1596"/>
      <c r="G94" s="1596"/>
      <c r="H94" s="1596"/>
      <c r="I94" s="1596"/>
    </row>
    <row r="95" spans="1:9" ht="14.25" thickTop="1">
      <c r="A95" s="528"/>
      <c r="B95" s="926" t="s">
        <v>97</v>
      </c>
      <c r="C95" s="444" t="s">
        <v>97</v>
      </c>
      <c r="D95" s="444" t="s">
        <v>97</v>
      </c>
      <c r="E95" s="444" t="s">
        <v>97</v>
      </c>
      <c r="F95" s="444" t="s">
        <v>97</v>
      </c>
      <c r="G95" s="444" t="s">
        <v>97</v>
      </c>
      <c r="H95" s="444" t="s">
        <v>97</v>
      </c>
      <c r="I95" s="444" t="s">
        <v>97</v>
      </c>
    </row>
    <row r="96" spans="1:9" ht="13.5">
      <c r="A96" s="624"/>
      <c r="B96" s="927"/>
      <c r="C96" s="659"/>
      <c r="D96" s="659"/>
      <c r="E96" s="659"/>
      <c r="F96" s="659"/>
      <c r="G96" s="659"/>
      <c r="H96" s="659"/>
      <c r="I96" s="659"/>
    </row>
    <row r="97" spans="1:9" ht="13.5">
      <c r="A97" s="832" t="s">
        <v>62</v>
      </c>
      <c r="B97" s="789">
        <v>759997</v>
      </c>
      <c r="C97" s="425">
        <v>588965</v>
      </c>
      <c r="D97" s="425">
        <v>316630</v>
      </c>
      <c r="E97" s="425">
        <v>2214566</v>
      </c>
      <c r="F97" s="425">
        <v>6436613</v>
      </c>
      <c r="G97" s="425">
        <v>16636787</v>
      </c>
      <c r="H97" s="425">
        <v>4670468</v>
      </c>
      <c r="I97" s="425">
        <v>6119792</v>
      </c>
    </row>
    <row r="98" spans="1:9" ht="13.5">
      <c r="A98" s="832" t="s">
        <v>63</v>
      </c>
      <c r="B98" s="789">
        <v>633824</v>
      </c>
      <c r="C98" s="425">
        <v>509288</v>
      </c>
      <c r="D98" s="425">
        <v>195618</v>
      </c>
      <c r="E98" s="425">
        <v>2221028</v>
      </c>
      <c r="F98" s="425">
        <v>7373967</v>
      </c>
      <c r="G98" s="425">
        <v>19161722</v>
      </c>
      <c r="H98" s="425">
        <v>5621800</v>
      </c>
      <c r="I98" s="425">
        <v>5721610</v>
      </c>
    </row>
    <row r="99" spans="1:9" ht="13.5">
      <c r="A99" s="832" t="s">
        <v>64</v>
      </c>
      <c r="B99" s="789">
        <v>688039</v>
      </c>
      <c r="C99" s="425">
        <v>467808</v>
      </c>
      <c r="D99" s="425">
        <v>203798</v>
      </c>
      <c r="E99" s="425">
        <v>1726424</v>
      </c>
      <c r="F99" s="425">
        <v>5306818</v>
      </c>
      <c r="G99" s="425">
        <v>15041245</v>
      </c>
      <c r="H99" s="425">
        <v>3968500</v>
      </c>
      <c r="I99" s="425">
        <v>7040630</v>
      </c>
    </row>
    <row r="100" spans="1:9" ht="13.5">
      <c r="A100" s="832" t="s">
        <v>65</v>
      </c>
      <c r="B100" s="789">
        <v>640852</v>
      </c>
      <c r="C100" s="425">
        <v>465651</v>
      </c>
      <c r="D100" s="425">
        <v>193404</v>
      </c>
      <c r="E100" s="425">
        <v>1476411</v>
      </c>
      <c r="F100" s="425">
        <v>4692989</v>
      </c>
      <c r="G100" s="425">
        <v>13842825</v>
      </c>
      <c r="H100" s="425">
        <v>4431247</v>
      </c>
      <c r="I100" s="425">
        <v>3783000</v>
      </c>
    </row>
    <row r="101" spans="1:9" ht="13.5">
      <c r="A101" s="835" t="s">
        <v>840</v>
      </c>
      <c r="B101" s="789">
        <v>563754</v>
      </c>
      <c r="C101" s="425">
        <v>419827</v>
      </c>
      <c r="D101" s="425">
        <v>165507</v>
      </c>
      <c r="E101" s="425">
        <v>1287261</v>
      </c>
      <c r="F101" s="425">
        <v>4875462</v>
      </c>
      <c r="G101" s="425">
        <v>13369527</v>
      </c>
      <c r="H101" s="425">
        <v>7032701</v>
      </c>
      <c r="I101" s="425">
        <v>4033864</v>
      </c>
    </row>
    <row r="102" spans="1:9" ht="13.5">
      <c r="A102" s="644"/>
      <c r="B102" s="929"/>
      <c r="C102" s="652"/>
      <c r="D102" s="652"/>
      <c r="E102" s="652"/>
      <c r="F102" s="652"/>
      <c r="G102" s="652"/>
      <c r="H102" s="652"/>
      <c r="I102" s="652"/>
    </row>
    <row r="103" spans="1:9" ht="13.5">
      <c r="A103" s="845" t="s">
        <v>66</v>
      </c>
      <c r="B103" s="930">
        <v>149847</v>
      </c>
      <c r="C103" s="425">
        <v>104869</v>
      </c>
      <c r="D103" s="425">
        <v>53741</v>
      </c>
      <c r="E103" s="425">
        <v>209876</v>
      </c>
      <c r="F103" s="425">
        <v>409672</v>
      </c>
      <c r="G103" s="425">
        <v>773767</v>
      </c>
      <c r="H103" s="425">
        <v>220000</v>
      </c>
      <c r="I103" s="425">
        <v>616710</v>
      </c>
    </row>
    <row r="104" spans="1:9" ht="13.5">
      <c r="A104" s="845" t="s">
        <v>67</v>
      </c>
      <c r="B104" s="930">
        <v>22366</v>
      </c>
      <c r="C104" s="425">
        <v>20380</v>
      </c>
      <c r="D104" s="425">
        <v>11320</v>
      </c>
      <c r="E104" s="425">
        <v>100933</v>
      </c>
      <c r="F104" s="425">
        <v>332572</v>
      </c>
      <c r="G104" s="425">
        <v>1565227</v>
      </c>
      <c r="H104" s="425">
        <v>405110</v>
      </c>
      <c r="I104" s="425">
        <v>278700</v>
      </c>
    </row>
    <row r="105" spans="1:9" ht="13.5">
      <c r="A105" s="845" t="s">
        <v>68</v>
      </c>
      <c r="B105" s="930">
        <v>23663</v>
      </c>
      <c r="C105" s="425">
        <v>19490</v>
      </c>
      <c r="D105" s="425">
        <v>14410</v>
      </c>
      <c r="E105" s="425">
        <v>134304</v>
      </c>
      <c r="F105" s="425">
        <v>442458</v>
      </c>
      <c r="G105" s="425">
        <v>837834</v>
      </c>
      <c r="H105" s="425">
        <v>80000</v>
      </c>
      <c r="I105" s="425">
        <v>735100</v>
      </c>
    </row>
    <row r="106" spans="1:9" ht="13.5">
      <c r="A106" s="845" t="s">
        <v>69</v>
      </c>
      <c r="B106" s="930">
        <v>45208</v>
      </c>
      <c r="C106" s="425">
        <v>28745</v>
      </c>
      <c r="D106" s="425">
        <v>9470</v>
      </c>
      <c r="E106" s="425">
        <v>132003</v>
      </c>
      <c r="F106" s="425">
        <v>439369</v>
      </c>
      <c r="G106" s="425">
        <v>1432100</v>
      </c>
      <c r="H106" s="425">
        <v>350200</v>
      </c>
      <c r="I106" s="425">
        <v>264000</v>
      </c>
    </row>
    <row r="107" spans="1:9" ht="13.5">
      <c r="A107" s="845" t="s">
        <v>70</v>
      </c>
      <c r="B107" s="930">
        <v>44131</v>
      </c>
      <c r="C107" s="425">
        <v>32338</v>
      </c>
      <c r="D107" s="425">
        <v>9919</v>
      </c>
      <c r="E107" s="425">
        <v>92325</v>
      </c>
      <c r="F107" s="425">
        <v>407200</v>
      </c>
      <c r="G107" s="425">
        <v>1198350</v>
      </c>
      <c r="H107" s="425">
        <v>556700</v>
      </c>
      <c r="I107" s="425">
        <v>297500</v>
      </c>
    </row>
    <row r="108" spans="1:9" ht="13.5">
      <c r="A108" s="845" t="s">
        <v>71</v>
      </c>
      <c r="B108" s="930">
        <v>47560</v>
      </c>
      <c r="C108" s="425">
        <v>38518</v>
      </c>
      <c r="D108" s="425">
        <v>11019</v>
      </c>
      <c r="E108" s="425">
        <v>52474</v>
      </c>
      <c r="F108" s="425">
        <v>324385</v>
      </c>
      <c r="G108" s="425">
        <v>639500</v>
      </c>
      <c r="H108" s="425">
        <v>311600</v>
      </c>
      <c r="I108" s="425">
        <v>101200</v>
      </c>
    </row>
    <row r="109" spans="1:9" ht="13.5">
      <c r="A109" s="845" t="s">
        <v>72</v>
      </c>
      <c r="B109" s="930">
        <v>119889</v>
      </c>
      <c r="C109" s="425">
        <v>80860</v>
      </c>
      <c r="D109" s="425">
        <v>25916</v>
      </c>
      <c r="E109" s="425">
        <v>170964</v>
      </c>
      <c r="F109" s="425">
        <v>443218</v>
      </c>
      <c r="G109" s="425">
        <v>1549940</v>
      </c>
      <c r="H109" s="425">
        <v>465100</v>
      </c>
      <c r="I109" s="425">
        <v>234000</v>
      </c>
    </row>
    <row r="110" spans="1:9" ht="13.5">
      <c r="A110" s="845" t="s">
        <v>73</v>
      </c>
      <c r="B110" s="930">
        <v>27913</v>
      </c>
      <c r="C110" s="425">
        <v>24347</v>
      </c>
      <c r="D110" s="425">
        <v>16375</v>
      </c>
      <c r="E110" s="425">
        <v>149841</v>
      </c>
      <c r="F110" s="425">
        <v>481126</v>
      </c>
      <c r="G110" s="425">
        <v>1495260</v>
      </c>
      <c r="H110" s="425">
        <v>472000</v>
      </c>
      <c r="I110" s="425">
        <v>150000</v>
      </c>
    </row>
    <row r="111" spans="1:9" ht="13.5">
      <c r="A111" s="845" t="s">
        <v>74</v>
      </c>
      <c r="B111" s="930">
        <v>34402</v>
      </c>
      <c r="C111" s="425">
        <v>27537</v>
      </c>
      <c r="D111" s="425">
        <v>17204</v>
      </c>
      <c r="E111" s="425">
        <v>149011</v>
      </c>
      <c r="F111" s="425">
        <v>387499</v>
      </c>
      <c r="G111" s="425">
        <v>796120</v>
      </c>
      <c r="H111" s="425">
        <v>231600</v>
      </c>
      <c r="I111" s="425">
        <v>0</v>
      </c>
    </row>
    <row r="112" spans="1:9" ht="13.5">
      <c r="A112" s="845" t="s">
        <v>75</v>
      </c>
      <c r="B112" s="930">
        <v>53556</v>
      </c>
      <c r="C112" s="425">
        <v>39883</v>
      </c>
      <c r="D112" s="425">
        <v>12985</v>
      </c>
      <c r="E112" s="425">
        <v>136133</v>
      </c>
      <c r="F112" s="425">
        <v>602072</v>
      </c>
      <c r="G112" s="425">
        <v>1343510</v>
      </c>
      <c r="H112" s="425">
        <v>753200</v>
      </c>
      <c r="I112" s="425">
        <v>595000</v>
      </c>
    </row>
    <row r="113" spans="1:9" ht="13.5">
      <c r="A113" s="845" t="s">
        <v>76</v>
      </c>
      <c r="B113" s="930">
        <v>40346</v>
      </c>
      <c r="C113" s="425">
        <v>27621</v>
      </c>
      <c r="D113" s="425">
        <v>3554</v>
      </c>
      <c r="E113" s="425">
        <v>22580</v>
      </c>
      <c r="F113" s="425">
        <v>198829</v>
      </c>
      <c r="G113" s="425">
        <v>662840</v>
      </c>
      <c r="H113" s="425">
        <v>69500</v>
      </c>
      <c r="I113" s="425">
        <v>103000</v>
      </c>
    </row>
    <row r="114" spans="1:9" ht="13.5">
      <c r="A114" s="845" t="s">
        <v>77</v>
      </c>
      <c r="B114" s="930">
        <v>53689</v>
      </c>
      <c r="C114" s="425">
        <v>32130</v>
      </c>
      <c r="D114" s="425">
        <v>14786</v>
      </c>
      <c r="E114" s="425">
        <v>132123</v>
      </c>
      <c r="F114" s="425">
        <v>161300</v>
      </c>
      <c r="G114" s="425">
        <v>906700</v>
      </c>
      <c r="H114" s="425">
        <v>266100</v>
      </c>
      <c r="I114" s="425">
        <v>693000</v>
      </c>
    </row>
    <row r="115" spans="1:9" ht="13.5">
      <c r="A115" s="845" t="s">
        <v>78</v>
      </c>
      <c r="B115" s="930">
        <v>128128</v>
      </c>
      <c r="C115" s="425">
        <v>93799</v>
      </c>
      <c r="D115" s="425">
        <v>46443</v>
      </c>
      <c r="E115" s="425">
        <v>203716</v>
      </c>
      <c r="F115" s="425">
        <v>472961</v>
      </c>
      <c r="G115" s="425">
        <v>1415443</v>
      </c>
      <c r="H115" s="425">
        <v>470137</v>
      </c>
      <c r="I115" s="425">
        <v>331500</v>
      </c>
    </row>
    <row r="116" spans="1:9" ht="13.5">
      <c r="A116" s="845" t="s">
        <v>67</v>
      </c>
      <c r="B116" s="930">
        <v>21551</v>
      </c>
      <c r="C116" s="425">
        <v>12672</v>
      </c>
      <c r="D116" s="425">
        <v>10237</v>
      </c>
      <c r="E116" s="425">
        <v>84941</v>
      </c>
      <c r="F116" s="425">
        <v>246263</v>
      </c>
      <c r="G116" s="425">
        <v>1087750</v>
      </c>
      <c r="H116" s="425">
        <v>585000</v>
      </c>
      <c r="I116" s="425">
        <v>468000</v>
      </c>
    </row>
    <row r="117" spans="1:9" ht="13.5">
      <c r="A117" s="845" t="s">
        <v>68</v>
      </c>
      <c r="B117" s="930">
        <v>24088</v>
      </c>
      <c r="C117" s="425">
        <v>17390</v>
      </c>
      <c r="D117" s="425">
        <v>9756</v>
      </c>
      <c r="E117" s="425">
        <v>153572</v>
      </c>
      <c r="F117" s="425">
        <v>248489</v>
      </c>
      <c r="G117" s="425">
        <v>1082014</v>
      </c>
      <c r="H117" s="425">
        <v>646900</v>
      </c>
      <c r="I117" s="425">
        <v>112000</v>
      </c>
    </row>
    <row r="118" spans="1:9" ht="13.5">
      <c r="A118" s="845" t="s">
        <v>69</v>
      </c>
      <c r="B118" s="930">
        <v>39319</v>
      </c>
      <c r="C118" s="425">
        <v>30949</v>
      </c>
      <c r="D118" s="425">
        <v>11174</v>
      </c>
      <c r="E118" s="425">
        <v>110470</v>
      </c>
      <c r="F118" s="425">
        <v>597910</v>
      </c>
      <c r="G118" s="425">
        <v>1669160</v>
      </c>
      <c r="H118" s="425">
        <v>407300</v>
      </c>
      <c r="I118" s="425">
        <v>926000</v>
      </c>
    </row>
    <row r="119" spans="1:9" ht="13.5">
      <c r="A119" s="845" t="s">
        <v>70</v>
      </c>
      <c r="B119" s="930">
        <v>41774</v>
      </c>
      <c r="C119" s="425">
        <v>26308</v>
      </c>
      <c r="D119" s="425">
        <v>5382</v>
      </c>
      <c r="E119" s="425">
        <v>119605</v>
      </c>
      <c r="F119" s="425">
        <v>515198</v>
      </c>
      <c r="G119" s="425">
        <v>1833640</v>
      </c>
      <c r="H119" s="425">
        <v>572000</v>
      </c>
      <c r="I119" s="425">
        <v>704000</v>
      </c>
    </row>
    <row r="120" spans="1:9" ht="13.5">
      <c r="A120" s="845" t="s">
        <v>71</v>
      </c>
      <c r="B120" s="930">
        <v>48341</v>
      </c>
      <c r="C120" s="425">
        <v>30989</v>
      </c>
      <c r="D120" s="425">
        <v>13382</v>
      </c>
      <c r="E120" s="425">
        <v>46857</v>
      </c>
      <c r="F120" s="425">
        <v>310585</v>
      </c>
      <c r="G120" s="425">
        <v>546890</v>
      </c>
      <c r="H120" s="425">
        <v>624228</v>
      </c>
      <c r="I120" s="425">
        <v>120000</v>
      </c>
    </row>
    <row r="121" spans="1:9" ht="13.5">
      <c r="A121" s="845" t="s">
        <v>72</v>
      </c>
      <c r="B121" s="930">
        <v>97639</v>
      </c>
      <c r="C121" s="425">
        <v>71309</v>
      </c>
      <c r="D121" s="425">
        <v>20042</v>
      </c>
      <c r="E121" s="425">
        <v>138534</v>
      </c>
      <c r="F121" s="425">
        <v>538225</v>
      </c>
      <c r="G121" s="425">
        <v>1520850</v>
      </c>
      <c r="H121" s="425">
        <v>782000</v>
      </c>
      <c r="I121" s="425">
        <v>527400</v>
      </c>
    </row>
    <row r="122" spans="1:9" ht="13.5">
      <c r="A122" s="845" t="s">
        <v>73</v>
      </c>
      <c r="B122" s="930">
        <v>30133</v>
      </c>
      <c r="C122" s="425">
        <v>28035</v>
      </c>
      <c r="D122" s="425">
        <v>16366</v>
      </c>
      <c r="E122" s="425">
        <v>94545</v>
      </c>
      <c r="F122" s="425">
        <v>433190</v>
      </c>
      <c r="G122" s="425">
        <v>1110086</v>
      </c>
      <c r="H122" s="425">
        <v>893400</v>
      </c>
      <c r="I122" s="425">
        <v>0</v>
      </c>
    </row>
    <row r="123" spans="1:9" ht="13.5">
      <c r="A123" s="845" t="s">
        <v>74</v>
      </c>
      <c r="B123" s="930">
        <v>32075</v>
      </c>
      <c r="C123" s="425">
        <v>26263</v>
      </c>
      <c r="D123" s="425">
        <v>7951</v>
      </c>
      <c r="E123" s="425">
        <v>91080</v>
      </c>
      <c r="F123" s="425">
        <v>460093</v>
      </c>
      <c r="G123" s="425">
        <v>900000</v>
      </c>
      <c r="H123" s="425">
        <v>858200</v>
      </c>
      <c r="I123" s="425">
        <v>0</v>
      </c>
    </row>
    <row r="124" spans="1:9" ht="13.5">
      <c r="A124" s="845" t="s">
        <v>75</v>
      </c>
      <c r="B124" s="930">
        <v>45987</v>
      </c>
      <c r="C124" s="425">
        <v>35573</v>
      </c>
      <c r="D124" s="425">
        <v>19070</v>
      </c>
      <c r="E124" s="425">
        <v>136026</v>
      </c>
      <c r="F124" s="425">
        <v>579000</v>
      </c>
      <c r="G124" s="425">
        <v>1409176</v>
      </c>
      <c r="H124" s="425">
        <v>373700</v>
      </c>
      <c r="I124" s="425">
        <v>0</v>
      </c>
    </row>
    <row r="125" spans="1:9" ht="13.5">
      <c r="A125" s="845" t="s">
        <v>203</v>
      </c>
      <c r="B125" s="930">
        <v>31400</v>
      </c>
      <c r="C125" s="425">
        <v>21453</v>
      </c>
      <c r="D125" s="425">
        <v>5600</v>
      </c>
      <c r="E125" s="425">
        <v>58906</v>
      </c>
      <c r="F125" s="425">
        <v>188300</v>
      </c>
      <c r="G125" s="425">
        <v>650960</v>
      </c>
      <c r="H125" s="425">
        <v>419300</v>
      </c>
      <c r="I125" s="425">
        <v>265000</v>
      </c>
    </row>
    <row r="126" spans="1:9" ht="13.5">
      <c r="A126" s="845" t="s">
        <v>77</v>
      </c>
      <c r="B126" s="930">
        <v>43040</v>
      </c>
      <c r="C126" s="425">
        <v>29928</v>
      </c>
      <c r="D126" s="425">
        <v>22130</v>
      </c>
      <c r="E126" s="425">
        <v>65000</v>
      </c>
      <c r="F126" s="425">
        <v>268100</v>
      </c>
      <c r="G126" s="425">
        <v>760283</v>
      </c>
      <c r="H126" s="425">
        <v>171500</v>
      </c>
      <c r="I126" s="425">
        <v>0</v>
      </c>
    </row>
    <row r="127" spans="1:9" ht="14.25" thickBot="1">
      <c r="A127" s="931" t="s">
        <v>78</v>
      </c>
      <c r="B127" s="932">
        <v>108404</v>
      </c>
      <c r="C127" s="439">
        <v>88956</v>
      </c>
      <c r="D127" s="439">
        <v>24415</v>
      </c>
      <c r="E127" s="439">
        <v>187724</v>
      </c>
      <c r="F127" s="439">
        <v>490108</v>
      </c>
      <c r="G127" s="439">
        <v>798717</v>
      </c>
      <c r="H127" s="439">
        <v>699173</v>
      </c>
      <c r="I127" s="439">
        <v>911464</v>
      </c>
    </row>
    <row r="128" spans="1:5" s="29" customFormat="1" ht="12">
      <c r="A128" s="84" t="s">
        <v>591</v>
      </c>
      <c r="E128" s="817"/>
    </row>
    <row r="129" spans="1:5" s="29" customFormat="1" ht="12">
      <c r="A129" s="84" t="s">
        <v>626</v>
      </c>
      <c r="E129" s="817"/>
    </row>
    <row r="130" spans="1:5" s="29" customFormat="1" ht="12">
      <c r="A130" s="84" t="s">
        <v>183</v>
      </c>
      <c r="E130" s="817"/>
    </row>
    <row r="131" spans="1:5" s="29" customFormat="1" ht="12">
      <c r="A131" s="84" t="s">
        <v>183</v>
      </c>
      <c r="E131" s="817"/>
    </row>
    <row r="132" spans="1:9" ht="14.25">
      <c r="A132" s="1482" t="s">
        <v>617</v>
      </c>
      <c r="B132" s="1482"/>
      <c r="C132" s="1482"/>
      <c r="D132" s="1482"/>
      <c r="E132" s="1482"/>
      <c r="F132" s="1482"/>
      <c r="G132" s="1482"/>
      <c r="H132" s="1482"/>
      <c r="I132" s="1482"/>
    </row>
    <row r="133" spans="1:9" ht="13.5">
      <c r="A133" s="1532" t="s">
        <v>582</v>
      </c>
      <c r="B133" s="1532"/>
      <c r="C133" s="1532"/>
      <c r="D133" s="1532"/>
      <c r="E133" s="1532"/>
      <c r="F133" s="1532"/>
      <c r="G133" s="1532"/>
      <c r="H133" s="1532"/>
      <c r="I133" s="1532"/>
    </row>
    <row r="134" spans="1:9" ht="14.25">
      <c r="A134" s="281"/>
      <c r="B134" s="281"/>
      <c r="C134" s="281"/>
      <c r="D134" s="281"/>
      <c r="E134" s="281"/>
      <c r="F134" s="281"/>
      <c r="G134" s="281"/>
      <c r="H134" s="281"/>
      <c r="I134" s="281"/>
    </row>
    <row r="135" spans="1:5" ht="14.25" thickBot="1">
      <c r="A135" s="2" t="s">
        <v>45</v>
      </c>
      <c r="E135" s="2"/>
    </row>
    <row r="136" spans="1:9" ht="13.5" customHeight="1">
      <c r="A136" s="5"/>
      <c r="B136" s="1593" t="s">
        <v>618</v>
      </c>
      <c r="C136" s="1597" t="s">
        <v>619</v>
      </c>
      <c r="D136" s="1597" t="s">
        <v>620</v>
      </c>
      <c r="E136" s="1597" t="s">
        <v>621</v>
      </c>
      <c r="F136" s="1597" t="s">
        <v>622</v>
      </c>
      <c r="G136" s="1597" t="s">
        <v>623</v>
      </c>
      <c r="H136" s="1597" t="s">
        <v>624</v>
      </c>
      <c r="I136" s="1595" t="s">
        <v>625</v>
      </c>
    </row>
    <row r="137" spans="1:9" ht="14.25" thickBot="1">
      <c r="A137" s="335"/>
      <c r="B137" s="1594"/>
      <c r="C137" s="1596"/>
      <c r="D137" s="1596"/>
      <c r="E137" s="1596"/>
      <c r="F137" s="1596"/>
      <c r="G137" s="1596"/>
      <c r="H137" s="1596"/>
      <c r="I137" s="1596"/>
    </row>
    <row r="138" spans="1:9" ht="14.25" thickTop="1">
      <c r="A138" s="528"/>
      <c r="B138" s="926" t="s">
        <v>569</v>
      </c>
      <c r="C138" s="444" t="s">
        <v>569</v>
      </c>
      <c r="D138" s="444" t="s">
        <v>569</v>
      </c>
      <c r="E138" s="444" t="s">
        <v>569</v>
      </c>
      <c r="F138" s="444" t="s">
        <v>569</v>
      </c>
      <c r="G138" s="444" t="s">
        <v>569</v>
      </c>
      <c r="H138" s="444" t="s">
        <v>569</v>
      </c>
      <c r="I138" s="444" t="s">
        <v>569</v>
      </c>
    </row>
    <row r="139" spans="1:9" ht="13.5">
      <c r="A139" s="624"/>
      <c r="B139" s="927"/>
      <c r="C139" s="659"/>
      <c r="D139" s="659"/>
      <c r="E139" s="659"/>
      <c r="F139" s="659"/>
      <c r="G139" s="659"/>
      <c r="H139" s="659"/>
      <c r="I139" s="659"/>
    </row>
    <row r="140" spans="1:9" ht="13.5">
      <c r="A140" s="832" t="s">
        <v>62</v>
      </c>
      <c r="B140" s="930">
        <v>11569</v>
      </c>
      <c r="C140" s="422">
        <v>2418</v>
      </c>
      <c r="D140" s="422">
        <v>383</v>
      </c>
      <c r="E140" s="422">
        <v>735</v>
      </c>
      <c r="F140" s="422">
        <v>693</v>
      </c>
      <c r="G140" s="422">
        <v>708</v>
      </c>
      <c r="H140" s="422">
        <v>60</v>
      </c>
      <c r="I140" s="422">
        <v>37</v>
      </c>
    </row>
    <row r="141" spans="1:9" ht="13.5">
      <c r="A141" s="832" t="s">
        <v>63</v>
      </c>
      <c r="B141" s="930">
        <v>9506</v>
      </c>
      <c r="C141" s="422">
        <v>2140</v>
      </c>
      <c r="D141" s="422">
        <v>229</v>
      </c>
      <c r="E141" s="422">
        <v>685</v>
      </c>
      <c r="F141" s="422">
        <v>823</v>
      </c>
      <c r="G141" s="422">
        <v>868</v>
      </c>
      <c r="H141" s="422">
        <v>71</v>
      </c>
      <c r="I141" s="422">
        <v>37</v>
      </c>
    </row>
    <row r="142" spans="1:9" ht="13.5">
      <c r="A142" s="832" t="s">
        <v>64</v>
      </c>
      <c r="B142" s="930">
        <v>10473</v>
      </c>
      <c r="C142" s="422">
        <v>1971</v>
      </c>
      <c r="D142" s="422">
        <v>242</v>
      </c>
      <c r="E142" s="422">
        <v>573</v>
      </c>
      <c r="F142" s="422">
        <v>575</v>
      </c>
      <c r="G142" s="422">
        <v>641</v>
      </c>
      <c r="H142" s="422">
        <v>47</v>
      </c>
      <c r="I142" s="422">
        <v>44</v>
      </c>
    </row>
    <row r="143" spans="1:9" ht="13.5">
      <c r="A143" s="832" t="s">
        <v>65</v>
      </c>
      <c r="B143" s="930">
        <v>9775</v>
      </c>
      <c r="C143" s="422">
        <v>1952</v>
      </c>
      <c r="D143" s="422">
        <v>228</v>
      </c>
      <c r="E143" s="422">
        <v>504</v>
      </c>
      <c r="F143" s="422">
        <v>515</v>
      </c>
      <c r="G143" s="422">
        <v>611</v>
      </c>
      <c r="H143" s="422">
        <v>58</v>
      </c>
      <c r="I143" s="422">
        <v>26</v>
      </c>
    </row>
    <row r="144" spans="1:9" ht="13.5">
      <c r="A144" s="835" t="s">
        <v>840</v>
      </c>
      <c r="B144" s="930">
        <v>8663</v>
      </c>
      <c r="C144" s="422">
        <v>1738</v>
      </c>
      <c r="D144" s="422">
        <v>194</v>
      </c>
      <c r="E144" s="422">
        <v>429</v>
      </c>
      <c r="F144" s="422">
        <v>526</v>
      </c>
      <c r="G144" s="422">
        <v>598</v>
      </c>
      <c r="H144" s="422">
        <v>96</v>
      </c>
      <c r="I144" s="422">
        <v>26</v>
      </c>
    </row>
    <row r="145" spans="1:9" ht="13.5">
      <c r="A145" s="644"/>
      <c r="B145" s="929"/>
      <c r="C145" s="652"/>
      <c r="D145" s="652"/>
      <c r="E145" s="652"/>
      <c r="F145" s="652"/>
      <c r="G145" s="652"/>
      <c r="H145" s="652"/>
      <c r="I145" s="652"/>
    </row>
    <row r="146" spans="1:9" ht="13.5">
      <c r="A146" s="845" t="s">
        <v>66</v>
      </c>
      <c r="B146" s="930">
        <v>2302</v>
      </c>
      <c r="C146" s="422">
        <v>435</v>
      </c>
      <c r="D146" s="422">
        <v>62</v>
      </c>
      <c r="E146" s="422">
        <v>78</v>
      </c>
      <c r="F146" s="422">
        <v>47</v>
      </c>
      <c r="G146" s="422">
        <v>38</v>
      </c>
      <c r="H146" s="422">
        <v>3</v>
      </c>
      <c r="I146" s="422">
        <v>5</v>
      </c>
    </row>
    <row r="147" spans="1:9" ht="13.5">
      <c r="A147" s="845" t="s">
        <v>67</v>
      </c>
      <c r="B147" s="930">
        <v>342</v>
      </c>
      <c r="C147" s="422">
        <v>81</v>
      </c>
      <c r="D147" s="422">
        <v>14</v>
      </c>
      <c r="E147" s="422">
        <v>37</v>
      </c>
      <c r="F147" s="422">
        <v>37</v>
      </c>
      <c r="G147" s="422">
        <v>63</v>
      </c>
      <c r="H147" s="422">
        <v>6</v>
      </c>
      <c r="I147" s="422">
        <v>2</v>
      </c>
    </row>
    <row r="148" spans="1:9" ht="13.5">
      <c r="A148" s="845" t="s">
        <v>68</v>
      </c>
      <c r="B148" s="930">
        <v>368</v>
      </c>
      <c r="C148" s="422">
        <v>84</v>
      </c>
      <c r="D148" s="422">
        <v>17</v>
      </c>
      <c r="E148" s="422">
        <v>54</v>
      </c>
      <c r="F148" s="422">
        <v>49</v>
      </c>
      <c r="G148" s="422">
        <v>41</v>
      </c>
      <c r="H148" s="422">
        <v>1</v>
      </c>
      <c r="I148" s="422">
        <v>6</v>
      </c>
    </row>
    <row r="149" spans="1:9" ht="13.5">
      <c r="A149" s="845" t="s">
        <v>69</v>
      </c>
      <c r="B149" s="930">
        <v>681</v>
      </c>
      <c r="C149" s="422">
        <v>122</v>
      </c>
      <c r="D149" s="422">
        <v>12</v>
      </c>
      <c r="E149" s="422">
        <v>38</v>
      </c>
      <c r="F149" s="422">
        <v>47</v>
      </c>
      <c r="G149" s="422">
        <v>63</v>
      </c>
      <c r="H149" s="422">
        <v>4</v>
      </c>
      <c r="I149" s="422">
        <v>2</v>
      </c>
    </row>
    <row r="150" spans="1:9" ht="13.5">
      <c r="A150" s="845" t="s">
        <v>70</v>
      </c>
      <c r="B150" s="930">
        <v>674</v>
      </c>
      <c r="C150" s="422">
        <v>132</v>
      </c>
      <c r="D150" s="422">
        <v>11</v>
      </c>
      <c r="E150" s="422">
        <v>34</v>
      </c>
      <c r="F150" s="422">
        <v>44</v>
      </c>
      <c r="G150" s="422">
        <v>57</v>
      </c>
      <c r="H150" s="422">
        <v>8</v>
      </c>
      <c r="I150" s="422">
        <v>2</v>
      </c>
    </row>
    <row r="151" spans="1:9" ht="13.5">
      <c r="A151" s="845" t="s">
        <v>71</v>
      </c>
      <c r="B151" s="930">
        <v>747</v>
      </c>
      <c r="C151" s="422">
        <v>161</v>
      </c>
      <c r="D151" s="422">
        <v>13</v>
      </c>
      <c r="E151" s="422">
        <v>22</v>
      </c>
      <c r="F151" s="422">
        <v>36</v>
      </c>
      <c r="G151" s="422">
        <v>31</v>
      </c>
      <c r="H151" s="422">
        <v>4</v>
      </c>
      <c r="I151" s="422">
        <v>1</v>
      </c>
    </row>
    <row r="152" spans="1:9" ht="13.5">
      <c r="A152" s="845" t="s">
        <v>72</v>
      </c>
      <c r="B152" s="930">
        <v>1811</v>
      </c>
      <c r="C152" s="422">
        <v>339</v>
      </c>
      <c r="D152" s="422">
        <v>30</v>
      </c>
      <c r="E152" s="422">
        <v>55</v>
      </c>
      <c r="F152" s="422">
        <v>49</v>
      </c>
      <c r="G152" s="422">
        <v>68</v>
      </c>
      <c r="H152" s="422">
        <v>6</v>
      </c>
      <c r="I152" s="422">
        <v>2</v>
      </c>
    </row>
    <row r="153" spans="1:9" ht="13.5">
      <c r="A153" s="845" t="s">
        <v>73</v>
      </c>
      <c r="B153" s="930">
        <v>412</v>
      </c>
      <c r="C153" s="422">
        <v>98</v>
      </c>
      <c r="D153" s="422">
        <v>19</v>
      </c>
      <c r="E153" s="422">
        <v>46</v>
      </c>
      <c r="F153" s="422">
        <v>54</v>
      </c>
      <c r="G153" s="422">
        <v>60</v>
      </c>
      <c r="H153" s="422">
        <v>6</v>
      </c>
      <c r="I153" s="422">
        <v>1</v>
      </c>
    </row>
    <row r="154" spans="1:9" ht="13.5">
      <c r="A154" s="845" t="s">
        <v>74</v>
      </c>
      <c r="B154" s="930">
        <v>517</v>
      </c>
      <c r="C154" s="422">
        <v>107</v>
      </c>
      <c r="D154" s="422">
        <v>19</v>
      </c>
      <c r="E154" s="422">
        <v>46</v>
      </c>
      <c r="F154" s="422">
        <v>42</v>
      </c>
      <c r="G154" s="422">
        <v>37</v>
      </c>
      <c r="H154" s="422">
        <v>3</v>
      </c>
      <c r="I154" s="422">
        <v>0</v>
      </c>
    </row>
    <row r="155" spans="1:9" ht="13.5">
      <c r="A155" s="845" t="s">
        <v>75</v>
      </c>
      <c r="B155" s="930">
        <v>822</v>
      </c>
      <c r="C155" s="422">
        <v>165</v>
      </c>
      <c r="D155" s="422">
        <v>16</v>
      </c>
      <c r="E155" s="422">
        <v>46</v>
      </c>
      <c r="F155" s="422">
        <v>64</v>
      </c>
      <c r="G155" s="422">
        <v>60</v>
      </c>
      <c r="H155" s="422">
        <v>10</v>
      </c>
      <c r="I155" s="422">
        <v>2</v>
      </c>
    </row>
    <row r="156" spans="1:9" ht="13.5">
      <c r="A156" s="845" t="s">
        <v>76</v>
      </c>
      <c r="B156" s="930">
        <v>616</v>
      </c>
      <c r="C156" s="422">
        <v>112</v>
      </c>
      <c r="D156" s="422">
        <v>5</v>
      </c>
      <c r="E156" s="422">
        <v>11</v>
      </c>
      <c r="F156" s="422">
        <v>21</v>
      </c>
      <c r="G156" s="422">
        <v>27</v>
      </c>
      <c r="H156" s="422">
        <v>1</v>
      </c>
      <c r="I156" s="422">
        <v>1</v>
      </c>
    </row>
    <row r="157" spans="1:9" ht="13.5">
      <c r="A157" s="845" t="s">
        <v>77</v>
      </c>
      <c r="B157" s="930">
        <v>825</v>
      </c>
      <c r="C157" s="422">
        <v>143</v>
      </c>
      <c r="D157" s="422">
        <v>17</v>
      </c>
      <c r="E157" s="422">
        <v>38</v>
      </c>
      <c r="F157" s="422">
        <v>18</v>
      </c>
      <c r="G157" s="422">
        <v>42</v>
      </c>
      <c r="H157" s="422">
        <v>3</v>
      </c>
      <c r="I157" s="422">
        <v>4</v>
      </c>
    </row>
    <row r="158" spans="1:9" ht="13.5">
      <c r="A158" s="845" t="s">
        <v>78</v>
      </c>
      <c r="B158" s="930">
        <v>1960</v>
      </c>
      <c r="C158" s="422">
        <v>408</v>
      </c>
      <c r="D158" s="422">
        <v>55</v>
      </c>
      <c r="E158" s="422">
        <v>77</v>
      </c>
      <c r="F158" s="422">
        <v>54</v>
      </c>
      <c r="G158" s="422">
        <v>62</v>
      </c>
      <c r="H158" s="422">
        <v>6</v>
      </c>
      <c r="I158" s="422">
        <v>3</v>
      </c>
    </row>
    <row r="159" spans="1:9" ht="13.5">
      <c r="A159" s="845" t="s">
        <v>67</v>
      </c>
      <c r="B159" s="930">
        <v>316</v>
      </c>
      <c r="C159" s="422">
        <v>55</v>
      </c>
      <c r="D159" s="422">
        <v>12</v>
      </c>
      <c r="E159" s="422">
        <v>27</v>
      </c>
      <c r="F159" s="422">
        <v>28</v>
      </c>
      <c r="G159" s="422">
        <v>45</v>
      </c>
      <c r="H159" s="422">
        <v>8</v>
      </c>
      <c r="I159" s="422">
        <v>3</v>
      </c>
    </row>
    <row r="160" spans="1:9" ht="13.5">
      <c r="A160" s="845" t="s">
        <v>68</v>
      </c>
      <c r="B160" s="930">
        <v>381</v>
      </c>
      <c r="C160" s="422">
        <v>68</v>
      </c>
      <c r="D160" s="422">
        <v>12</v>
      </c>
      <c r="E160" s="422">
        <v>53</v>
      </c>
      <c r="F160" s="422">
        <v>29</v>
      </c>
      <c r="G160" s="422">
        <v>49</v>
      </c>
      <c r="H160" s="422">
        <v>8</v>
      </c>
      <c r="I160" s="422">
        <v>1</v>
      </c>
    </row>
    <row r="161" spans="1:9" ht="13.5">
      <c r="A161" s="845" t="s">
        <v>69</v>
      </c>
      <c r="B161" s="930">
        <v>589</v>
      </c>
      <c r="C161" s="422">
        <v>127</v>
      </c>
      <c r="D161" s="422">
        <v>14</v>
      </c>
      <c r="E161" s="422">
        <v>38</v>
      </c>
      <c r="F161" s="422">
        <v>64</v>
      </c>
      <c r="G161" s="422">
        <v>74</v>
      </c>
      <c r="H161" s="422">
        <v>6</v>
      </c>
      <c r="I161" s="422">
        <v>6</v>
      </c>
    </row>
    <row r="162" spans="1:9" ht="13.5">
      <c r="A162" s="845" t="s">
        <v>70</v>
      </c>
      <c r="B162" s="930">
        <v>649</v>
      </c>
      <c r="C162" s="422">
        <v>114</v>
      </c>
      <c r="D162" s="422">
        <v>6</v>
      </c>
      <c r="E162" s="422">
        <v>40</v>
      </c>
      <c r="F162" s="422">
        <v>55</v>
      </c>
      <c r="G162" s="422">
        <v>77</v>
      </c>
      <c r="H162" s="422">
        <v>8</v>
      </c>
      <c r="I162" s="422">
        <v>5</v>
      </c>
    </row>
    <row r="163" spans="1:9" ht="13.5">
      <c r="A163" s="845" t="s">
        <v>71</v>
      </c>
      <c r="B163" s="930">
        <v>751</v>
      </c>
      <c r="C163" s="422">
        <v>140</v>
      </c>
      <c r="D163" s="422">
        <v>15</v>
      </c>
      <c r="E163" s="422">
        <v>13</v>
      </c>
      <c r="F163" s="422">
        <v>33</v>
      </c>
      <c r="G163" s="422">
        <v>27</v>
      </c>
      <c r="H163" s="422">
        <v>8</v>
      </c>
      <c r="I163" s="422">
        <v>1</v>
      </c>
    </row>
    <row r="164" spans="1:9" ht="13.5">
      <c r="A164" s="845" t="s">
        <v>72</v>
      </c>
      <c r="B164" s="930">
        <v>1517</v>
      </c>
      <c r="C164" s="422">
        <v>292</v>
      </c>
      <c r="D164" s="422">
        <v>24</v>
      </c>
      <c r="E164" s="422">
        <v>43</v>
      </c>
      <c r="F164" s="422">
        <v>58</v>
      </c>
      <c r="G164" s="422">
        <v>64</v>
      </c>
      <c r="H164" s="422">
        <v>9</v>
      </c>
      <c r="I164" s="422">
        <v>4</v>
      </c>
    </row>
    <row r="165" spans="1:9" ht="13.5">
      <c r="A165" s="845" t="s">
        <v>73</v>
      </c>
      <c r="B165" s="930">
        <v>438</v>
      </c>
      <c r="C165" s="422">
        <v>108</v>
      </c>
      <c r="D165" s="422">
        <v>19</v>
      </c>
      <c r="E165" s="422">
        <v>32</v>
      </c>
      <c r="F165" s="422">
        <v>47</v>
      </c>
      <c r="G165" s="422">
        <v>52</v>
      </c>
      <c r="H165" s="422">
        <v>12</v>
      </c>
      <c r="I165" s="422">
        <v>0</v>
      </c>
    </row>
    <row r="166" spans="1:9" ht="13.5">
      <c r="A166" s="845" t="s">
        <v>74</v>
      </c>
      <c r="B166" s="930">
        <v>507</v>
      </c>
      <c r="C166" s="422">
        <v>108</v>
      </c>
      <c r="D166" s="422">
        <v>9</v>
      </c>
      <c r="E166" s="422">
        <v>33</v>
      </c>
      <c r="F166" s="422">
        <v>49</v>
      </c>
      <c r="G166" s="422">
        <v>40</v>
      </c>
      <c r="H166" s="422">
        <v>12</v>
      </c>
      <c r="I166" s="422">
        <v>0</v>
      </c>
    </row>
    <row r="167" spans="1:9" ht="13.5">
      <c r="A167" s="845" t="s">
        <v>75</v>
      </c>
      <c r="B167" s="930">
        <v>715</v>
      </c>
      <c r="C167" s="422">
        <v>144</v>
      </c>
      <c r="D167" s="422">
        <v>22</v>
      </c>
      <c r="E167" s="422">
        <v>44</v>
      </c>
      <c r="F167" s="422">
        <v>61</v>
      </c>
      <c r="G167" s="422">
        <v>66</v>
      </c>
      <c r="H167" s="422">
        <v>6</v>
      </c>
      <c r="I167" s="422">
        <v>0</v>
      </c>
    </row>
    <row r="168" spans="1:9" ht="13.5">
      <c r="A168" s="845" t="s">
        <v>203</v>
      </c>
      <c r="B168" s="930">
        <v>477</v>
      </c>
      <c r="C168" s="422">
        <v>95</v>
      </c>
      <c r="D168" s="422">
        <v>6</v>
      </c>
      <c r="E168" s="422">
        <v>16</v>
      </c>
      <c r="F168" s="422">
        <v>20</v>
      </c>
      <c r="G168" s="422">
        <v>31</v>
      </c>
      <c r="H168" s="422">
        <v>6</v>
      </c>
      <c r="I168" s="422">
        <v>2</v>
      </c>
    </row>
    <row r="169" spans="1:9" ht="13.5">
      <c r="A169" s="845" t="s">
        <v>77</v>
      </c>
      <c r="B169" s="930">
        <v>674</v>
      </c>
      <c r="C169" s="422">
        <v>121</v>
      </c>
      <c r="D169" s="422">
        <v>26</v>
      </c>
      <c r="E169" s="422">
        <v>21</v>
      </c>
      <c r="F169" s="422">
        <v>28</v>
      </c>
      <c r="G169" s="422">
        <v>37</v>
      </c>
      <c r="H169" s="422">
        <v>2</v>
      </c>
      <c r="I169" s="422">
        <v>0</v>
      </c>
    </row>
    <row r="170" spans="1:9" ht="14.25" thickBot="1">
      <c r="A170" s="931" t="s">
        <v>78</v>
      </c>
      <c r="B170" s="932">
        <v>1649</v>
      </c>
      <c r="C170" s="437">
        <v>366</v>
      </c>
      <c r="D170" s="437">
        <v>29</v>
      </c>
      <c r="E170" s="437">
        <v>69</v>
      </c>
      <c r="F170" s="437">
        <v>54</v>
      </c>
      <c r="G170" s="437">
        <v>36</v>
      </c>
      <c r="H170" s="437">
        <v>11</v>
      </c>
      <c r="I170" s="437">
        <v>4</v>
      </c>
    </row>
    <row r="171" spans="1:5" s="29" customFormat="1" ht="12">
      <c r="A171" s="84" t="s">
        <v>591</v>
      </c>
      <c r="E171" s="817"/>
    </row>
    <row r="172" spans="1:5" s="29" customFormat="1" ht="12">
      <c r="A172" s="84" t="s">
        <v>627</v>
      </c>
      <c r="E172" s="817"/>
    </row>
    <row r="173" spans="1:5" s="29" customFormat="1" ht="12">
      <c r="A173" s="84"/>
      <c r="E173" s="817"/>
    </row>
    <row r="174" spans="1:5" s="29" customFormat="1" ht="12">
      <c r="A174" s="84"/>
      <c r="E174" s="817"/>
    </row>
    <row r="175" spans="1:5" s="29" customFormat="1" ht="12">
      <c r="A175" s="84"/>
      <c r="E175" s="817"/>
    </row>
    <row r="176" spans="1:5" s="29" customFormat="1" ht="12">
      <c r="A176" s="84"/>
      <c r="E176" s="817"/>
    </row>
    <row r="177" spans="1:5" s="29" customFormat="1" ht="12">
      <c r="A177" s="84"/>
      <c r="E177" s="817"/>
    </row>
  </sheetData>
  <sheetProtection/>
  <mergeCells count="36">
    <mergeCell ref="A132:I132"/>
    <mergeCell ref="A133:I133"/>
    <mergeCell ref="B136:B137"/>
    <mergeCell ref="C136:C137"/>
    <mergeCell ref="D136:D137"/>
    <mergeCell ref="E136:E137"/>
    <mergeCell ref="F136:F137"/>
    <mergeCell ref="G136:G137"/>
    <mergeCell ref="H136:H137"/>
    <mergeCell ref="I136:I137"/>
    <mergeCell ref="A89:I89"/>
    <mergeCell ref="A90:I90"/>
    <mergeCell ref="B93:B94"/>
    <mergeCell ref="C93:C94"/>
    <mergeCell ref="D93:D94"/>
    <mergeCell ref="E93:E94"/>
    <mergeCell ref="F93:F94"/>
    <mergeCell ref="G93:G94"/>
    <mergeCell ref="H93:H94"/>
    <mergeCell ref="I93:I94"/>
    <mergeCell ref="A45:I45"/>
    <mergeCell ref="A46:I46"/>
    <mergeCell ref="B50:B51"/>
    <mergeCell ref="C50:C51"/>
    <mergeCell ref="D50:D51"/>
    <mergeCell ref="E50:E51"/>
    <mergeCell ref="F50:F51"/>
    <mergeCell ref="G50:G51"/>
    <mergeCell ref="A1:I1"/>
    <mergeCell ref="A2:I2"/>
    <mergeCell ref="B6:B7"/>
    <mergeCell ref="C6:C7"/>
    <mergeCell ref="D6:D7"/>
    <mergeCell ref="E6:E7"/>
    <mergeCell ref="F6:F7"/>
    <mergeCell ref="G6:G7"/>
  </mergeCells>
  <printOptions horizontalCentered="1"/>
  <pageMargins left="0.1968503937007874" right="0.1968503937007874" top="0.3937007874015748" bottom="0.3937007874015748" header="0.5118110236220472" footer="0.31496062992125984"/>
  <pageSetup fitToHeight="2" horizontalDpi="600" verticalDpi="600" orientation="landscape" paperSize="9" scale="91" r:id="rId1"/>
  <rowBreaks count="3" manualBreakCount="3">
    <brk id="44" max="8" man="1"/>
    <brk id="88" max="255" man="1"/>
    <brk id="131" max="255" man="1"/>
  </rowBreaks>
</worksheet>
</file>

<file path=xl/worksheets/sheet51.xml><?xml version="1.0" encoding="utf-8"?>
<worksheet xmlns="http://schemas.openxmlformats.org/spreadsheetml/2006/main" xmlns:r="http://schemas.openxmlformats.org/officeDocument/2006/relationships">
  <dimension ref="A1:V49"/>
  <sheetViews>
    <sheetView view="pageBreakPreview" zoomScaleNormal="70" zoomScaleSheetLayoutView="100" zoomScalePageLayoutView="0" workbookViewId="0" topLeftCell="A1">
      <selection activeCell="A1" sqref="A1:N1"/>
    </sheetView>
  </sheetViews>
  <sheetFormatPr defaultColWidth="9.00390625" defaultRowHeight="13.5"/>
  <cols>
    <col min="1" max="1" width="12.625" style="2" customWidth="1"/>
    <col min="2" max="4" width="15.625" style="2" customWidth="1"/>
    <col min="5" max="5" width="14.625" style="2" customWidth="1"/>
    <col min="6" max="10" width="15.625" style="2" customWidth="1"/>
    <col min="11" max="11" width="2.625" style="2" customWidth="1"/>
    <col min="12" max="14" width="15.625" style="2" customWidth="1"/>
    <col min="15" max="19" width="9.00390625" style="2" customWidth="1"/>
    <col min="20" max="22" width="15.625" style="2" customWidth="1"/>
    <col min="23" max="16384" width="9.00390625" style="2" customWidth="1"/>
  </cols>
  <sheetData>
    <row r="1" spans="1:14" ht="17.25" customHeight="1">
      <c r="A1" s="1482" t="s">
        <v>628</v>
      </c>
      <c r="B1" s="1482"/>
      <c r="C1" s="1482"/>
      <c r="D1" s="1482"/>
      <c r="E1" s="1482"/>
      <c r="F1" s="1482"/>
      <c r="G1" s="1482"/>
      <c r="H1" s="1482"/>
      <c r="I1" s="1482"/>
      <c r="J1" s="1482"/>
      <c r="K1" s="1482"/>
      <c r="L1" s="1482"/>
      <c r="M1" s="1482"/>
      <c r="N1" s="1482"/>
    </row>
    <row r="2" spans="1:14" ht="13.5">
      <c r="A2" s="1447" t="s">
        <v>629</v>
      </c>
      <c r="B2" s="1447"/>
      <c r="C2" s="1447"/>
      <c r="D2" s="1447"/>
      <c r="E2" s="1447"/>
      <c r="F2" s="1447"/>
      <c r="G2" s="1447"/>
      <c r="H2" s="1447"/>
      <c r="I2" s="1447"/>
      <c r="J2" s="1447"/>
      <c r="K2" s="1447"/>
      <c r="L2" s="1447"/>
      <c r="M2" s="1447"/>
      <c r="N2" s="1447"/>
    </row>
    <row r="3" spans="1:14" ht="13.5">
      <c r="A3" s="611"/>
      <c r="B3" s="611"/>
      <c r="C3" s="611"/>
      <c r="D3" s="611"/>
      <c r="E3" s="611"/>
      <c r="F3" s="611"/>
      <c r="G3" s="611"/>
      <c r="H3" s="611"/>
      <c r="I3" s="611"/>
      <c r="J3" s="611"/>
      <c r="K3" s="611"/>
      <c r="L3" s="611"/>
      <c r="M3" s="611"/>
      <c r="N3" s="611"/>
    </row>
    <row r="4" spans="1:14" ht="13.5">
      <c r="A4" s="934"/>
      <c r="B4" s="934"/>
      <c r="C4" s="934"/>
      <c r="D4" s="934"/>
      <c r="E4" s="934"/>
      <c r="F4" s="934"/>
      <c r="G4" s="934"/>
      <c r="H4" s="934"/>
      <c r="I4" s="934"/>
      <c r="J4" s="934"/>
      <c r="K4" s="934"/>
      <c r="L4" s="934"/>
      <c r="M4" s="934"/>
      <c r="N4" s="934"/>
    </row>
    <row r="5" ht="14.25" thickBot="1">
      <c r="A5" s="2" t="s">
        <v>166</v>
      </c>
    </row>
    <row r="6" spans="1:22" ht="13.5">
      <c r="A6" s="5"/>
      <c r="B6" s="1449" t="s">
        <v>505</v>
      </c>
      <c r="C6" s="1450"/>
      <c r="D6" s="1450"/>
      <c r="E6" s="1452"/>
      <c r="F6" s="1451" t="s">
        <v>506</v>
      </c>
      <c r="G6" s="1450"/>
      <c r="H6" s="1450"/>
      <c r="I6" s="1452"/>
      <c r="J6" s="1459" t="s">
        <v>507</v>
      </c>
      <c r="K6" s="613"/>
      <c r="L6" s="1451" t="s">
        <v>167</v>
      </c>
      <c r="M6" s="1450"/>
      <c r="N6" s="1452"/>
      <c r="T6" s="1451" t="s">
        <v>586</v>
      </c>
      <c r="U6" s="1450"/>
      <c r="V6" s="1452"/>
    </row>
    <row r="7" spans="1:22" ht="13.5">
      <c r="A7" s="13"/>
      <c r="B7" s="1462" t="s">
        <v>630</v>
      </c>
      <c r="C7" s="1455"/>
      <c r="D7" s="1455"/>
      <c r="E7" s="1456"/>
      <c r="F7" s="1453" t="s">
        <v>631</v>
      </c>
      <c r="G7" s="1455"/>
      <c r="H7" s="1455"/>
      <c r="I7" s="1456"/>
      <c r="J7" s="1460"/>
      <c r="K7" s="613"/>
      <c r="L7" s="1453"/>
      <c r="M7" s="1447"/>
      <c r="N7" s="1454"/>
      <c r="T7" s="1541"/>
      <c r="U7" s="1455"/>
      <c r="V7" s="1456"/>
    </row>
    <row r="8" spans="1:22" ht="13.5">
      <c r="A8" s="13"/>
      <c r="B8" s="614"/>
      <c r="C8" s="1463" t="s">
        <v>632</v>
      </c>
      <c r="D8" s="1395"/>
      <c r="E8" s="1444" t="s">
        <v>633</v>
      </c>
      <c r="F8" s="616"/>
      <c r="G8" s="1463" t="s">
        <v>634</v>
      </c>
      <c r="H8" s="1395"/>
      <c r="I8" s="617" t="s">
        <v>635</v>
      </c>
      <c r="J8" s="1460"/>
      <c r="K8" s="613"/>
      <c r="L8" s="616"/>
      <c r="M8" s="1442" t="s">
        <v>636</v>
      </c>
      <c r="N8" s="1444" t="s">
        <v>637</v>
      </c>
      <c r="T8" s="821" t="s">
        <v>638</v>
      </c>
      <c r="U8" s="935" t="s">
        <v>639</v>
      </c>
      <c r="V8" s="822" t="s">
        <v>588</v>
      </c>
    </row>
    <row r="9" spans="1:22" ht="14.25" thickBot="1">
      <c r="A9" s="335"/>
      <c r="B9" s="618"/>
      <c r="C9" s="936" t="s">
        <v>510</v>
      </c>
      <c r="D9" s="936" t="s">
        <v>511</v>
      </c>
      <c r="E9" s="1445"/>
      <c r="F9" s="623"/>
      <c r="G9" s="620" t="s">
        <v>510</v>
      </c>
      <c r="H9" s="936" t="s">
        <v>511</v>
      </c>
      <c r="I9" s="622" t="s">
        <v>511</v>
      </c>
      <c r="J9" s="1461"/>
      <c r="K9" s="613"/>
      <c r="L9" s="937"/>
      <c r="M9" s="1443"/>
      <c r="N9" s="1445"/>
      <c r="T9" s="824" t="s">
        <v>589</v>
      </c>
      <c r="U9" s="938" t="s">
        <v>589</v>
      </c>
      <c r="V9" s="825" t="s">
        <v>640</v>
      </c>
    </row>
    <row r="10" spans="1:22" s="99" customFormat="1" ht="14.25" thickTop="1">
      <c r="A10" s="624"/>
      <c r="B10" s="625" t="s">
        <v>97</v>
      </c>
      <c r="C10" s="626" t="s">
        <v>97</v>
      </c>
      <c r="D10" s="626" t="s">
        <v>97</v>
      </c>
      <c r="E10" s="25" t="s">
        <v>97</v>
      </c>
      <c r="F10" s="627" t="s">
        <v>97</v>
      </c>
      <c r="G10" s="626" t="s">
        <v>97</v>
      </c>
      <c r="H10" s="626" t="s">
        <v>97</v>
      </c>
      <c r="I10" s="412" t="s">
        <v>97</v>
      </c>
      <c r="J10" s="444" t="s">
        <v>97</v>
      </c>
      <c r="K10" s="412"/>
      <c r="L10" s="627" t="s">
        <v>97</v>
      </c>
      <c r="M10" s="626" t="s">
        <v>97</v>
      </c>
      <c r="N10" s="412" t="s">
        <v>97</v>
      </c>
      <c r="T10" s="627" t="s">
        <v>97</v>
      </c>
      <c r="U10" s="626" t="s">
        <v>97</v>
      </c>
      <c r="V10" s="412" t="s">
        <v>97</v>
      </c>
    </row>
    <row r="11" spans="1:22" ht="13.5">
      <c r="A11" s="624"/>
      <c r="B11" s="628"/>
      <c r="C11" s="629"/>
      <c r="D11" s="630"/>
      <c r="F11" s="633"/>
      <c r="G11" s="629"/>
      <c r="H11" s="629"/>
      <c r="I11" s="632"/>
      <c r="J11" s="634"/>
      <c r="K11" s="632"/>
      <c r="L11" s="633"/>
      <c r="M11" s="629"/>
      <c r="N11" s="632"/>
      <c r="T11" s="633"/>
      <c r="U11" s="629"/>
      <c r="V11" s="632"/>
    </row>
    <row r="12" spans="1:22" ht="13.5">
      <c r="A12" s="832" t="s">
        <v>62</v>
      </c>
      <c r="B12" s="939">
        <v>85906784</v>
      </c>
      <c r="C12" s="940">
        <v>45048365</v>
      </c>
      <c r="D12" s="941">
        <v>40858406</v>
      </c>
      <c r="E12" s="942">
        <v>12</v>
      </c>
      <c r="F12" s="943">
        <v>79308212</v>
      </c>
      <c r="G12" s="940">
        <v>44315028</v>
      </c>
      <c r="H12" s="940">
        <v>34062712</v>
      </c>
      <c r="I12" s="942">
        <v>930471</v>
      </c>
      <c r="J12" s="944">
        <v>18003158</v>
      </c>
      <c r="K12" s="805"/>
      <c r="L12" s="943">
        <v>188603537</v>
      </c>
      <c r="M12" s="940">
        <v>95485722</v>
      </c>
      <c r="N12" s="942">
        <v>93117815</v>
      </c>
      <c r="T12" s="943">
        <v>85906772</v>
      </c>
      <c r="U12" s="940">
        <v>78377741</v>
      </c>
      <c r="V12" s="636">
        <v>89363394</v>
      </c>
    </row>
    <row r="13" spans="1:22" ht="13.5">
      <c r="A13" s="832" t="s">
        <v>63</v>
      </c>
      <c r="B13" s="939">
        <v>91210088</v>
      </c>
      <c r="C13" s="940">
        <v>46443507</v>
      </c>
      <c r="D13" s="941">
        <v>44766538</v>
      </c>
      <c r="E13" s="942">
        <v>42</v>
      </c>
      <c r="F13" s="943">
        <v>81686488</v>
      </c>
      <c r="G13" s="940">
        <v>43997331</v>
      </c>
      <c r="H13" s="940">
        <v>36139411</v>
      </c>
      <c r="I13" s="942">
        <v>1549745</v>
      </c>
      <c r="J13" s="944">
        <v>18139746</v>
      </c>
      <c r="K13" s="805"/>
      <c r="L13" s="943">
        <v>198138604</v>
      </c>
      <c r="M13" s="940">
        <v>98359778</v>
      </c>
      <c r="N13" s="942">
        <v>99778826</v>
      </c>
      <c r="T13" s="943">
        <v>91210045</v>
      </c>
      <c r="U13" s="940">
        <v>80136743</v>
      </c>
      <c r="V13" s="636">
        <v>90440838</v>
      </c>
    </row>
    <row r="14" spans="1:22" ht="13.5">
      <c r="A14" s="832" t="s">
        <v>64</v>
      </c>
      <c r="B14" s="939">
        <v>98887854</v>
      </c>
      <c r="C14" s="940">
        <v>44154618</v>
      </c>
      <c r="D14" s="941">
        <v>54733167</v>
      </c>
      <c r="E14" s="942">
        <v>68</v>
      </c>
      <c r="F14" s="943">
        <v>91661646</v>
      </c>
      <c r="G14" s="940">
        <v>42927607</v>
      </c>
      <c r="H14" s="940">
        <v>47294127</v>
      </c>
      <c r="I14" s="942">
        <v>1439911</v>
      </c>
      <c r="J14" s="944">
        <v>20422487</v>
      </c>
      <c r="K14" s="805"/>
      <c r="L14" s="943">
        <v>205364813</v>
      </c>
      <c r="M14" s="940">
        <v>101820243</v>
      </c>
      <c r="N14" s="942">
        <v>103544569</v>
      </c>
      <c r="T14" s="943">
        <v>98887786</v>
      </c>
      <c r="U14" s="940">
        <v>90221734</v>
      </c>
      <c r="V14" s="636">
        <v>87082226</v>
      </c>
    </row>
    <row r="15" spans="1:22" ht="13.5">
      <c r="A15" s="832" t="s">
        <v>65</v>
      </c>
      <c r="B15" s="939">
        <v>94300673</v>
      </c>
      <c r="C15" s="940">
        <v>41968414</v>
      </c>
      <c r="D15" s="941">
        <v>52331961</v>
      </c>
      <c r="E15" s="942">
        <v>297</v>
      </c>
      <c r="F15" s="943">
        <v>85053157</v>
      </c>
      <c r="G15" s="940">
        <v>38779694</v>
      </c>
      <c r="H15" s="940">
        <v>43726024</v>
      </c>
      <c r="I15" s="942">
        <v>2547438</v>
      </c>
      <c r="J15" s="944">
        <v>22581186</v>
      </c>
      <c r="K15" s="805"/>
      <c r="L15" s="943">
        <v>214612328</v>
      </c>
      <c r="M15" s="940">
        <v>106839252</v>
      </c>
      <c r="N15" s="942">
        <v>107773076</v>
      </c>
      <c r="T15" s="943">
        <v>94300375</v>
      </c>
      <c r="U15" s="940">
        <v>82505719</v>
      </c>
      <c r="V15" s="636">
        <v>80748108</v>
      </c>
    </row>
    <row r="16" spans="1:22" ht="13.5">
      <c r="A16" s="835" t="s">
        <v>840</v>
      </c>
      <c r="B16" s="945">
        <v>104965360</v>
      </c>
      <c r="C16" s="946">
        <v>50195372</v>
      </c>
      <c r="D16" s="947">
        <v>54769948</v>
      </c>
      <c r="E16" s="948">
        <v>38</v>
      </c>
      <c r="F16" s="949">
        <v>98021923</v>
      </c>
      <c r="G16" s="946">
        <v>47877328</v>
      </c>
      <c r="H16" s="946">
        <v>48503267</v>
      </c>
      <c r="I16" s="948">
        <v>1641327</v>
      </c>
      <c r="J16" s="950">
        <v>22558886</v>
      </c>
      <c r="K16" s="805"/>
      <c r="L16" s="949">
        <v>221555766</v>
      </c>
      <c r="M16" s="946">
        <v>112528814</v>
      </c>
      <c r="N16" s="948">
        <v>109026951</v>
      </c>
      <c r="T16" s="949">
        <v>104965321</v>
      </c>
      <c r="U16" s="946">
        <v>96380595</v>
      </c>
      <c r="V16" s="642">
        <v>98072701</v>
      </c>
    </row>
    <row r="17" spans="1:22" ht="13.5">
      <c r="A17" s="624"/>
      <c r="B17" s="951"/>
      <c r="C17" s="952"/>
      <c r="D17" s="953"/>
      <c r="E17" s="954"/>
      <c r="F17" s="955"/>
      <c r="G17" s="952"/>
      <c r="H17" s="952"/>
      <c r="I17" s="956"/>
      <c r="J17" s="957"/>
      <c r="K17" s="805"/>
      <c r="L17" s="955"/>
      <c r="M17" s="952"/>
      <c r="N17" s="956"/>
      <c r="T17" s="958"/>
      <c r="U17" s="959"/>
      <c r="V17" s="960"/>
    </row>
    <row r="18" spans="1:22" ht="13.5">
      <c r="A18" s="845" t="s">
        <v>66</v>
      </c>
      <c r="B18" s="939">
        <v>8436093</v>
      </c>
      <c r="C18" s="940">
        <v>3500458</v>
      </c>
      <c r="D18" s="941">
        <v>4935635</v>
      </c>
      <c r="E18" s="942">
        <v>0</v>
      </c>
      <c r="F18" s="943">
        <v>7878812</v>
      </c>
      <c r="G18" s="940">
        <v>3615083</v>
      </c>
      <c r="H18" s="940">
        <v>4084453</v>
      </c>
      <c r="I18" s="942">
        <v>179275</v>
      </c>
      <c r="J18" s="944">
        <v>1718091</v>
      </c>
      <c r="K18" s="805"/>
      <c r="L18" s="943">
        <v>205364813</v>
      </c>
      <c r="M18" s="940">
        <v>101820243</v>
      </c>
      <c r="N18" s="942">
        <v>103544569</v>
      </c>
      <c r="T18" s="573">
        <v>8436093</v>
      </c>
      <c r="U18" s="852">
        <v>7699537</v>
      </c>
      <c r="V18" s="635">
        <v>7115541</v>
      </c>
    </row>
    <row r="19" spans="1:22" ht="13.5">
      <c r="A19" s="845" t="s">
        <v>67</v>
      </c>
      <c r="B19" s="939">
        <v>7177223</v>
      </c>
      <c r="C19" s="940">
        <v>3029693</v>
      </c>
      <c r="D19" s="941">
        <v>4147266</v>
      </c>
      <c r="E19" s="942">
        <v>264</v>
      </c>
      <c r="F19" s="943">
        <v>8810906</v>
      </c>
      <c r="G19" s="940">
        <v>3217714</v>
      </c>
      <c r="H19" s="940">
        <v>5479494</v>
      </c>
      <c r="I19" s="942">
        <v>113698</v>
      </c>
      <c r="J19" s="944">
        <v>1605345</v>
      </c>
      <c r="K19" s="805"/>
      <c r="L19" s="943">
        <v>203731130</v>
      </c>
      <c r="M19" s="940">
        <v>101630714</v>
      </c>
      <c r="N19" s="942">
        <v>102100415</v>
      </c>
      <c r="T19" s="573">
        <v>7176959</v>
      </c>
      <c r="U19" s="852">
        <v>8697208</v>
      </c>
      <c r="V19" s="635">
        <v>6247407</v>
      </c>
    </row>
    <row r="20" spans="1:22" ht="13.5">
      <c r="A20" s="845" t="s">
        <v>68</v>
      </c>
      <c r="B20" s="939">
        <v>7060717</v>
      </c>
      <c r="C20" s="940">
        <v>3218145</v>
      </c>
      <c r="D20" s="941">
        <v>3842571</v>
      </c>
      <c r="E20" s="961">
        <v>0</v>
      </c>
      <c r="F20" s="943">
        <v>6893592</v>
      </c>
      <c r="G20" s="940">
        <v>2876995</v>
      </c>
      <c r="H20" s="940">
        <v>3984360</v>
      </c>
      <c r="I20" s="942">
        <v>32237</v>
      </c>
      <c r="J20" s="944">
        <v>2018279</v>
      </c>
      <c r="K20" s="805"/>
      <c r="L20" s="943">
        <v>203898254</v>
      </c>
      <c r="M20" s="940">
        <v>102035084</v>
      </c>
      <c r="N20" s="942">
        <v>101863169</v>
      </c>
      <c r="T20" s="573">
        <v>7060716</v>
      </c>
      <c r="U20" s="852">
        <v>6861355</v>
      </c>
      <c r="V20" s="635">
        <v>6095140</v>
      </c>
    </row>
    <row r="21" spans="1:22" ht="13.5">
      <c r="A21" s="845" t="s">
        <v>69</v>
      </c>
      <c r="B21" s="939">
        <v>9363484</v>
      </c>
      <c r="C21" s="940">
        <v>4078929</v>
      </c>
      <c r="D21" s="941">
        <v>5284537</v>
      </c>
      <c r="E21" s="942">
        <v>17</v>
      </c>
      <c r="F21" s="943">
        <v>8808587</v>
      </c>
      <c r="G21" s="940">
        <v>3724007</v>
      </c>
      <c r="H21" s="940">
        <v>4347577</v>
      </c>
      <c r="I21" s="942">
        <v>737001</v>
      </c>
      <c r="J21" s="944">
        <v>2282608</v>
      </c>
      <c r="K21" s="805"/>
      <c r="L21" s="943">
        <v>204453151</v>
      </c>
      <c r="M21" s="940">
        <v>102735747</v>
      </c>
      <c r="N21" s="942">
        <v>101717403</v>
      </c>
      <c r="T21" s="573">
        <v>9363466</v>
      </c>
      <c r="U21" s="852">
        <v>8071585</v>
      </c>
      <c r="V21" s="635">
        <v>7802937</v>
      </c>
    </row>
    <row r="22" spans="1:22" ht="13.5">
      <c r="A22" s="845" t="s">
        <v>70</v>
      </c>
      <c r="B22" s="939">
        <v>8266121</v>
      </c>
      <c r="C22" s="940">
        <v>3229716</v>
      </c>
      <c r="D22" s="941">
        <v>5036402</v>
      </c>
      <c r="E22" s="942">
        <v>2</v>
      </c>
      <c r="F22" s="943">
        <v>6157134</v>
      </c>
      <c r="G22" s="940">
        <v>3043676</v>
      </c>
      <c r="H22" s="940">
        <v>3049135</v>
      </c>
      <c r="I22" s="942">
        <v>64322</v>
      </c>
      <c r="J22" s="944">
        <v>1796546</v>
      </c>
      <c r="K22" s="805"/>
      <c r="L22" s="943">
        <v>206562138</v>
      </c>
      <c r="M22" s="940">
        <v>103357204</v>
      </c>
      <c r="N22" s="942">
        <v>103204933</v>
      </c>
      <c r="T22" s="573">
        <v>8266119</v>
      </c>
      <c r="U22" s="852">
        <v>6092812</v>
      </c>
      <c r="V22" s="635">
        <v>6273393</v>
      </c>
    </row>
    <row r="23" spans="1:22" ht="13.5">
      <c r="A23" s="845" t="s">
        <v>71</v>
      </c>
      <c r="B23" s="939">
        <v>7941140</v>
      </c>
      <c r="C23" s="940">
        <v>3254295</v>
      </c>
      <c r="D23" s="941">
        <v>4686833</v>
      </c>
      <c r="E23" s="942">
        <v>11</v>
      </c>
      <c r="F23" s="943">
        <v>7336372</v>
      </c>
      <c r="G23" s="940">
        <v>2983044</v>
      </c>
      <c r="H23" s="940">
        <v>3724562</v>
      </c>
      <c r="I23" s="942">
        <v>628766</v>
      </c>
      <c r="J23" s="944">
        <v>1759634</v>
      </c>
      <c r="K23" s="805"/>
      <c r="L23" s="943">
        <v>207166905</v>
      </c>
      <c r="M23" s="940">
        <v>103919086</v>
      </c>
      <c r="N23" s="942">
        <v>103247819</v>
      </c>
      <c r="T23" s="573">
        <v>7941128</v>
      </c>
      <c r="U23" s="852">
        <v>6707606</v>
      </c>
      <c r="V23" s="635">
        <v>6237339</v>
      </c>
    </row>
    <row r="24" spans="1:22" ht="13.5">
      <c r="A24" s="845" t="s">
        <v>72</v>
      </c>
      <c r="B24" s="939">
        <v>9427836</v>
      </c>
      <c r="C24" s="940">
        <v>3251477</v>
      </c>
      <c r="D24" s="941">
        <v>6176359</v>
      </c>
      <c r="E24" s="942">
        <v>0</v>
      </c>
      <c r="F24" s="943">
        <v>6834633</v>
      </c>
      <c r="G24" s="940">
        <v>3277407</v>
      </c>
      <c r="H24" s="940">
        <v>3473768</v>
      </c>
      <c r="I24" s="942">
        <v>83457</v>
      </c>
      <c r="J24" s="944">
        <v>1648938</v>
      </c>
      <c r="K24" s="805"/>
      <c r="L24" s="943">
        <v>209760108</v>
      </c>
      <c r="M24" s="940">
        <v>104064926</v>
      </c>
      <c r="N24" s="942">
        <v>105695182</v>
      </c>
      <c r="T24" s="573">
        <v>9427836</v>
      </c>
      <c r="U24" s="852">
        <v>6751175</v>
      </c>
      <c r="V24" s="635">
        <v>6528884</v>
      </c>
    </row>
    <row r="25" spans="1:22" ht="13.5">
      <c r="A25" s="845" t="s">
        <v>73</v>
      </c>
      <c r="B25" s="939">
        <v>6547666</v>
      </c>
      <c r="C25" s="940">
        <v>3025852</v>
      </c>
      <c r="D25" s="941">
        <v>3521814</v>
      </c>
      <c r="E25" s="961">
        <v>0</v>
      </c>
      <c r="F25" s="943">
        <v>6248153</v>
      </c>
      <c r="G25" s="940">
        <v>2955435</v>
      </c>
      <c r="H25" s="940">
        <v>3187976</v>
      </c>
      <c r="I25" s="942">
        <v>104740</v>
      </c>
      <c r="J25" s="944">
        <v>1849755</v>
      </c>
      <c r="K25" s="805"/>
      <c r="L25" s="943">
        <v>210059622</v>
      </c>
      <c r="M25" s="940">
        <v>104616602</v>
      </c>
      <c r="N25" s="942">
        <v>105443020</v>
      </c>
      <c r="T25" s="573">
        <v>6547666</v>
      </c>
      <c r="U25" s="852">
        <v>6143412</v>
      </c>
      <c r="V25" s="635">
        <v>5981288</v>
      </c>
    </row>
    <row r="26" spans="1:22" ht="13.5">
      <c r="A26" s="845" t="s">
        <v>74</v>
      </c>
      <c r="B26" s="939">
        <v>6418499</v>
      </c>
      <c r="C26" s="940">
        <v>3169565</v>
      </c>
      <c r="D26" s="941">
        <v>3248932</v>
      </c>
      <c r="E26" s="961">
        <v>0</v>
      </c>
      <c r="F26" s="943">
        <v>6129777</v>
      </c>
      <c r="G26" s="940">
        <v>2916589</v>
      </c>
      <c r="H26" s="940">
        <v>3090204</v>
      </c>
      <c r="I26" s="942">
        <v>122984</v>
      </c>
      <c r="J26" s="944">
        <v>1628625</v>
      </c>
      <c r="K26" s="805"/>
      <c r="L26" s="943">
        <v>210348344</v>
      </c>
      <c r="M26" s="940">
        <v>105390494</v>
      </c>
      <c r="N26" s="942">
        <v>104957849</v>
      </c>
      <c r="T26" s="573">
        <v>6418498</v>
      </c>
      <c r="U26" s="852">
        <v>6006793</v>
      </c>
      <c r="V26" s="635">
        <v>6086154</v>
      </c>
    </row>
    <row r="27" spans="1:22" ht="13.5">
      <c r="A27" s="845" t="s">
        <v>75</v>
      </c>
      <c r="B27" s="939">
        <v>8999433</v>
      </c>
      <c r="C27" s="940">
        <v>4771488</v>
      </c>
      <c r="D27" s="941">
        <v>4227944</v>
      </c>
      <c r="E27" s="942">
        <v>0</v>
      </c>
      <c r="F27" s="943">
        <v>7474093</v>
      </c>
      <c r="G27" s="940">
        <v>3576150</v>
      </c>
      <c r="H27" s="940">
        <v>3716783</v>
      </c>
      <c r="I27" s="942">
        <v>181159</v>
      </c>
      <c r="J27" s="944">
        <v>2656728</v>
      </c>
      <c r="K27" s="805"/>
      <c r="L27" s="943">
        <v>211873683</v>
      </c>
      <c r="M27" s="940">
        <v>106014650</v>
      </c>
      <c r="N27" s="942">
        <v>105859033</v>
      </c>
      <c r="T27" s="573">
        <v>8999433</v>
      </c>
      <c r="U27" s="852">
        <v>7292934</v>
      </c>
      <c r="V27" s="635">
        <v>8347639</v>
      </c>
    </row>
    <row r="28" spans="1:22" ht="13.5">
      <c r="A28" s="845" t="s">
        <v>76</v>
      </c>
      <c r="B28" s="939">
        <v>7000706</v>
      </c>
      <c r="C28" s="940">
        <v>3583017</v>
      </c>
      <c r="D28" s="941">
        <v>3417689</v>
      </c>
      <c r="E28" s="942">
        <v>0</v>
      </c>
      <c r="F28" s="943">
        <v>5169656</v>
      </c>
      <c r="G28" s="940">
        <v>2459543</v>
      </c>
      <c r="H28" s="940">
        <v>2591839</v>
      </c>
      <c r="I28" s="942">
        <v>118273</v>
      </c>
      <c r="J28" s="944">
        <v>1911007</v>
      </c>
      <c r="K28" s="805"/>
      <c r="L28" s="943">
        <v>213704734</v>
      </c>
      <c r="M28" s="940">
        <v>106759876</v>
      </c>
      <c r="N28" s="942">
        <v>106944857</v>
      </c>
      <c r="T28" s="573">
        <v>7000706</v>
      </c>
      <c r="U28" s="852">
        <v>5051383</v>
      </c>
      <c r="V28" s="635">
        <v>6042560</v>
      </c>
    </row>
    <row r="29" spans="1:22" ht="13.5">
      <c r="A29" s="845" t="s">
        <v>77</v>
      </c>
      <c r="B29" s="939">
        <v>6633472</v>
      </c>
      <c r="C29" s="940">
        <v>3151556</v>
      </c>
      <c r="D29" s="941">
        <v>3481916</v>
      </c>
      <c r="E29" s="942">
        <v>0</v>
      </c>
      <c r="F29" s="943">
        <v>6417359</v>
      </c>
      <c r="G29" s="940">
        <v>3349316</v>
      </c>
      <c r="H29" s="940">
        <v>3027252</v>
      </c>
      <c r="I29" s="942">
        <v>40790</v>
      </c>
      <c r="J29" s="944">
        <v>1415395</v>
      </c>
      <c r="K29" s="805"/>
      <c r="L29" s="943">
        <v>213920847</v>
      </c>
      <c r="M29" s="940">
        <v>107038018</v>
      </c>
      <c r="N29" s="942">
        <v>106882828</v>
      </c>
      <c r="T29" s="573">
        <v>6633472</v>
      </c>
      <c r="U29" s="852">
        <v>6376569</v>
      </c>
      <c r="V29" s="635">
        <v>6500872</v>
      </c>
    </row>
    <row r="30" spans="1:22" ht="13.5">
      <c r="A30" s="845" t="s">
        <v>78</v>
      </c>
      <c r="B30" s="939">
        <v>9464371</v>
      </c>
      <c r="C30" s="940">
        <v>4204677</v>
      </c>
      <c r="D30" s="941">
        <v>5259693</v>
      </c>
      <c r="E30" s="961">
        <v>0</v>
      </c>
      <c r="F30" s="943">
        <v>8772889</v>
      </c>
      <c r="G30" s="940">
        <v>4399814</v>
      </c>
      <c r="H30" s="940">
        <v>4053068</v>
      </c>
      <c r="I30" s="942">
        <v>320006</v>
      </c>
      <c r="J30" s="944">
        <v>2008321</v>
      </c>
      <c r="K30" s="805"/>
      <c r="L30" s="943">
        <v>214612328</v>
      </c>
      <c r="M30" s="940">
        <v>106839252</v>
      </c>
      <c r="N30" s="942">
        <v>107773076</v>
      </c>
      <c r="T30" s="573">
        <v>9464370</v>
      </c>
      <c r="U30" s="852">
        <v>8452883</v>
      </c>
      <c r="V30" s="635">
        <v>8604491</v>
      </c>
    </row>
    <row r="31" spans="1:22" ht="13.5">
      <c r="A31" s="845" t="s">
        <v>67</v>
      </c>
      <c r="B31" s="939">
        <v>6549809</v>
      </c>
      <c r="C31" s="940">
        <v>2904503</v>
      </c>
      <c r="D31" s="941">
        <v>3645305</v>
      </c>
      <c r="E31" s="942">
        <v>0</v>
      </c>
      <c r="F31" s="943">
        <v>7839648</v>
      </c>
      <c r="G31" s="940">
        <v>3065627</v>
      </c>
      <c r="H31" s="940">
        <v>4735917</v>
      </c>
      <c r="I31" s="942">
        <v>38103</v>
      </c>
      <c r="J31" s="944">
        <v>1163869</v>
      </c>
      <c r="K31" s="805"/>
      <c r="L31" s="943">
        <v>213322489</v>
      </c>
      <c r="M31" s="940">
        <v>107188446</v>
      </c>
      <c r="N31" s="942">
        <v>106134043</v>
      </c>
      <c r="T31" s="573">
        <v>6549809</v>
      </c>
      <c r="U31" s="852">
        <v>7801544</v>
      </c>
      <c r="V31" s="635">
        <v>5970130</v>
      </c>
    </row>
    <row r="32" spans="1:22" ht="13.5">
      <c r="A32" s="845" t="s">
        <v>68</v>
      </c>
      <c r="B32" s="939">
        <v>7913875</v>
      </c>
      <c r="C32" s="940">
        <v>3856713</v>
      </c>
      <c r="D32" s="941">
        <v>4057161</v>
      </c>
      <c r="E32" s="961">
        <v>0</v>
      </c>
      <c r="F32" s="943">
        <v>7002479</v>
      </c>
      <c r="G32" s="940">
        <v>3321142</v>
      </c>
      <c r="H32" s="940">
        <v>3541913</v>
      </c>
      <c r="I32" s="942">
        <v>139423</v>
      </c>
      <c r="J32" s="944">
        <v>1505795</v>
      </c>
      <c r="K32" s="805"/>
      <c r="L32" s="943">
        <v>214233886</v>
      </c>
      <c r="M32" s="940">
        <v>107907986</v>
      </c>
      <c r="N32" s="942">
        <v>106325899</v>
      </c>
      <c r="T32" s="573">
        <v>7913875</v>
      </c>
      <c r="U32" s="852">
        <v>6863056</v>
      </c>
      <c r="V32" s="635">
        <v>7177856</v>
      </c>
    </row>
    <row r="33" spans="1:22" ht="13.5">
      <c r="A33" s="845" t="s">
        <v>69</v>
      </c>
      <c r="B33" s="939">
        <v>10199319</v>
      </c>
      <c r="C33" s="940">
        <v>4881067</v>
      </c>
      <c r="D33" s="941">
        <v>5318251</v>
      </c>
      <c r="E33" s="942">
        <v>0</v>
      </c>
      <c r="F33" s="943">
        <v>9363923</v>
      </c>
      <c r="G33" s="940">
        <v>4217893</v>
      </c>
      <c r="H33" s="940">
        <v>5051277</v>
      </c>
      <c r="I33" s="942">
        <v>94752</v>
      </c>
      <c r="J33" s="944">
        <v>1868059</v>
      </c>
      <c r="K33" s="805"/>
      <c r="L33" s="943">
        <v>215069281</v>
      </c>
      <c r="M33" s="940">
        <v>109041580</v>
      </c>
      <c r="N33" s="942">
        <v>106027701</v>
      </c>
      <c r="T33" s="573">
        <v>10199319</v>
      </c>
      <c r="U33" s="852">
        <v>9269170</v>
      </c>
      <c r="V33" s="635">
        <v>9098961</v>
      </c>
    </row>
    <row r="34" spans="1:22" ht="13.5">
      <c r="A34" s="845" t="s">
        <v>70</v>
      </c>
      <c r="B34" s="939">
        <v>8952654</v>
      </c>
      <c r="C34" s="940">
        <v>4183541</v>
      </c>
      <c r="D34" s="941">
        <v>4769112</v>
      </c>
      <c r="E34" s="942">
        <v>0</v>
      </c>
      <c r="F34" s="943">
        <v>7442164</v>
      </c>
      <c r="G34" s="940">
        <v>3728815</v>
      </c>
      <c r="H34" s="940">
        <v>3589804</v>
      </c>
      <c r="I34" s="942">
        <v>123544</v>
      </c>
      <c r="J34" s="944">
        <v>2740312</v>
      </c>
      <c r="K34" s="805"/>
      <c r="L34" s="943">
        <v>216579772</v>
      </c>
      <c r="M34" s="940">
        <v>109487350</v>
      </c>
      <c r="N34" s="942">
        <v>107092421</v>
      </c>
      <c r="T34" s="573">
        <v>8952654</v>
      </c>
      <c r="U34" s="852">
        <v>7318619</v>
      </c>
      <c r="V34" s="635">
        <v>7912357</v>
      </c>
    </row>
    <row r="35" spans="1:22" ht="13.5">
      <c r="A35" s="845" t="s">
        <v>71</v>
      </c>
      <c r="B35" s="939">
        <v>8092566</v>
      </c>
      <c r="C35" s="940">
        <v>3966722</v>
      </c>
      <c r="D35" s="941">
        <v>4125842</v>
      </c>
      <c r="E35" s="961">
        <v>0</v>
      </c>
      <c r="F35" s="943">
        <v>7411181</v>
      </c>
      <c r="G35" s="940">
        <v>3896666</v>
      </c>
      <c r="H35" s="940">
        <v>3457871</v>
      </c>
      <c r="I35" s="942">
        <v>56644</v>
      </c>
      <c r="J35" s="944">
        <v>1760947</v>
      </c>
      <c r="K35" s="805"/>
      <c r="L35" s="943">
        <v>217261156</v>
      </c>
      <c r="M35" s="940">
        <v>109981400</v>
      </c>
      <c r="N35" s="942">
        <v>107279756</v>
      </c>
      <c r="T35" s="573">
        <v>8092565</v>
      </c>
      <c r="U35" s="852">
        <v>7354537</v>
      </c>
      <c r="V35" s="635">
        <v>7863389</v>
      </c>
    </row>
    <row r="36" spans="1:22" ht="13.5">
      <c r="A36" s="845" t="s">
        <v>72</v>
      </c>
      <c r="B36" s="939">
        <v>9280901</v>
      </c>
      <c r="C36" s="940">
        <v>4388735</v>
      </c>
      <c r="D36" s="941">
        <v>4892165</v>
      </c>
      <c r="E36" s="942">
        <v>0</v>
      </c>
      <c r="F36" s="943">
        <v>8257619</v>
      </c>
      <c r="G36" s="940">
        <v>4025784</v>
      </c>
      <c r="H36" s="940">
        <v>4189417</v>
      </c>
      <c r="I36" s="942">
        <v>42418</v>
      </c>
      <c r="J36" s="944">
        <v>1529096</v>
      </c>
      <c r="K36" s="805"/>
      <c r="L36" s="943">
        <v>218284438</v>
      </c>
      <c r="M36" s="940">
        <v>110652743</v>
      </c>
      <c r="N36" s="942">
        <v>107631694</v>
      </c>
      <c r="T36" s="573">
        <v>9280901</v>
      </c>
      <c r="U36" s="852">
        <v>8215201</v>
      </c>
      <c r="V36" s="635">
        <v>8414519</v>
      </c>
    </row>
    <row r="37" spans="1:22" ht="13.5">
      <c r="A37" s="845" t="s">
        <v>73</v>
      </c>
      <c r="B37" s="939">
        <v>8998647</v>
      </c>
      <c r="C37" s="940">
        <v>4089280</v>
      </c>
      <c r="D37" s="941">
        <v>4909367</v>
      </c>
      <c r="E37" s="942">
        <v>0</v>
      </c>
      <c r="F37" s="943">
        <v>8260516</v>
      </c>
      <c r="G37" s="940">
        <v>3943001</v>
      </c>
      <c r="H37" s="940">
        <v>3957109</v>
      </c>
      <c r="I37" s="942">
        <v>360405</v>
      </c>
      <c r="J37" s="944">
        <v>2028394</v>
      </c>
      <c r="K37" s="805"/>
      <c r="L37" s="943">
        <v>219022570</v>
      </c>
      <c r="M37" s="940">
        <v>110686870</v>
      </c>
      <c r="N37" s="942">
        <v>108335699</v>
      </c>
      <c r="T37" s="573">
        <v>8998647</v>
      </c>
      <c r="U37" s="852">
        <v>7900110</v>
      </c>
      <c r="V37" s="635">
        <v>8032282</v>
      </c>
    </row>
    <row r="38" spans="1:22" ht="13.5">
      <c r="A38" s="845" t="s">
        <v>74</v>
      </c>
      <c r="B38" s="939">
        <v>8012531</v>
      </c>
      <c r="C38" s="940">
        <v>3773381</v>
      </c>
      <c r="D38" s="941">
        <v>4239149</v>
      </c>
      <c r="E38" s="942">
        <v>0</v>
      </c>
      <c r="F38" s="943">
        <v>7328389</v>
      </c>
      <c r="G38" s="940">
        <v>3643178</v>
      </c>
      <c r="H38" s="940">
        <v>3363235</v>
      </c>
      <c r="I38" s="942">
        <v>321975</v>
      </c>
      <c r="J38" s="944">
        <v>1848833</v>
      </c>
      <c r="K38" s="805"/>
      <c r="L38" s="943">
        <v>219706711</v>
      </c>
      <c r="M38" s="940">
        <v>110912275</v>
      </c>
      <c r="N38" s="942">
        <v>108794435</v>
      </c>
      <c r="T38" s="573">
        <v>8012531</v>
      </c>
      <c r="U38" s="852">
        <v>7006414</v>
      </c>
      <c r="V38" s="635">
        <v>7416559</v>
      </c>
    </row>
    <row r="39" spans="1:22" ht="13.5">
      <c r="A39" s="845" t="s">
        <v>75</v>
      </c>
      <c r="B39" s="939">
        <v>7978652</v>
      </c>
      <c r="C39" s="940">
        <v>4440459</v>
      </c>
      <c r="D39" s="941">
        <v>3538192</v>
      </c>
      <c r="E39" s="942">
        <v>0</v>
      </c>
      <c r="F39" s="943">
        <v>8468960</v>
      </c>
      <c r="G39" s="940">
        <v>4239023</v>
      </c>
      <c r="H39" s="940">
        <v>4079074</v>
      </c>
      <c r="I39" s="942">
        <v>150862</v>
      </c>
      <c r="J39" s="944">
        <v>1708777</v>
      </c>
      <c r="K39" s="805"/>
      <c r="L39" s="943">
        <v>219216403</v>
      </c>
      <c r="M39" s="940">
        <v>110704819</v>
      </c>
      <c r="N39" s="942">
        <v>108511583</v>
      </c>
      <c r="T39" s="573">
        <v>7978652</v>
      </c>
      <c r="U39" s="852">
        <v>8318098</v>
      </c>
      <c r="V39" s="635">
        <v>8679483</v>
      </c>
    </row>
    <row r="40" spans="1:22" ht="13.5">
      <c r="A40" s="845" t="s">
        <v>203</v>
      </c>
      <c r="B40" s="939">
        <v>9164095</v>
      </c>
      <c r="C40" s="940">
        <v>4323164</v>
      </c>
      <c r="D40" s="941">
        <v>4840931</v>
      </c>
      <c r="E40" s="961">
        <v>0</v>
      </c>
      <c r="F40" s="943">
        <v>7224010</v>
      </c>
      <c r="G40" s="940">
        <v>3819714</v>
      </c>
      <c r="H40" s="940">
        <v>3361942</v>
      </c>
      <c r="I40" s="942">
        <v>42352</v>
      </c>
      <c r="J40" s="944">
        <v>2460450</v>
      </c>
      <c r="K40" s="805"/>
      <c r="L40" s="943">
        <v>221156489</v>
      </c>
      <c r="M40" s="940">
        <v>111766840</v>
      </c>
      <c r="N40" s="942">
        <v>109389648</v>
      </c>
      <c r="T40" s="573">
        <v>9164095</v>
      </c>
      <c r="U40" s="852">
        <v>7181657</v>
      </c>
      <c r="V40" s="635">
        <v>8142879</v>
      </c>
    </row>
    <row r="41" spans="1:22" ht="13.5">
      <c r="A41" s="845" t="s">
        <v>77</v>
      </c>
      <c r="B41" s="939">
        <v>9464927</v>
      </c>
      <c r="C41" s="940">
        <v>4553882</v>
      </c>
      <c r="D41" s="941">
        <v>4911020</v>
      </c>
      <c r="E41" s="942">
        <v>25</v>
      </c>
      <c r="F41" s="943">
        <v>8199273</v>
      </c>
      <c r="G41" s="940">
        <v>4383700</v>
      </c>
      <c r="H41" s="940">
        <v>3746567</v>
      </c>
      <c r="I41" s="942">
        <v>69005</v>
      </c>
      <c r="J41" s="944">
        <v>1931335</v>
      </c>
      <c r="K41" s="805"/>
      <c r="L41" s="943">
        <v>222422142</v>
      </c>
      <c r="M41" s="940">
        <v>112393620</v>
      </c>
      <c r="N41" s="942">
        <v>110028522</v>
      </c>
      <c r="T41" s="573">
        <v>9464902</v>
      </c>
      <c r="U41" s="852">
        <v>8130268</v>
      </c>
      <c r="V41" s="635">
        <v>8937582</v>
      </c>
    </row>
    <row r="42" spans="1:22" ht="14.25" thickBot="1">
      <c r="A42" s="931" t="s">
        <v>78</v>
      </c>
      <c r="B42" s="962">
        <v>10357378</v>
      </c>
      <c r="C42" s="963">
        <v>4833919</v>
      </c>
      <c r="D42" s="964">
        <v>5523447</v>
      </c>
      <c r="E42" s="965">
        <v>12</v>
      </c>
      <c r="F42" s="966">
        <v>11223755</v>
      </c>
      <c r="G42" s="963">
        <v>5592780</v>
      </c>
      <c r="H42" s="963">
        <v>5429134</v>
      </c>
      <c r="I42" s="965">
        <v>201840</v>
      </c>
      <c r="J42" s="967">
        <v>2013013</v>
      </c>
      <c r="K42" s="805"/>
      <c r="L42" s="966">
        <v>221555766</v>
      </c>
      <c r="M42" s="963">
        <v>112528814</v>
      </c>
      <c r="N42" s="965">
        <v>109026951</v>
      </c>
      <c r="T42" s="584">
        <v>10357366</v>
      </c>
      <c r="U42" s="858">
        <v>11021914</v>
      </c>
      <c r="V42" s="654">
        <v>10426699</v>
      </c>
    </row>
    <row r="43" s="29" customFormat="1" ht="12" customHeight="1">
      <c r="A43" s="84" t="s">
        <v>641</v>
      </c>
    </row>
    <row r="44" s="29" customFormat="1" ht="12" customHeight="1">
      <c r="A44" s="84" t="s">
        <v>642</v>
      </c>
    </row>
    <row r="45" s="29" customFormat="1" ht="12" customHeight="1">
      <c r="A45" s="84"/>
    </row>
    <row r="46" s="29" customFormat="1" ht="12" customHeight="1">
      <c r="A46" s="84"/>
    </row>
    <row r="47" spans="1:22" s="29" customFormat="1" ht="12" customHeight="1">
      <c r="A47" s="84"/>
      <c r="B47" s="968"/>
      <c r="C47" s="968"/>
      <c r="D47" s="968"/>
      <c r="E47" s="968"/>
      <c r="F47" s="968"/>
      <c r="G47" s="968"/>
      <c r="H47" s="968"/>
      <c r="I47" s="968"/>
      <c r="J47" s="968"/>
      <c r="K47" s="968"/>
      <c r="L47" s="968"/>
      <c r="M47" s="968"/>
      <c r="N47" s="968"/>
      <c r="O47" s="969"/>
      <c r="P47" s="969"/>
      <c r="Q47" s="969"/>
      <c r="R47" s="969"/>
      <c r="S47" s="969"/>
      <c r="T47" s="969"/>
      <c r="U47" s="969"/>
      <c r="V47" s="969"/>
    </row>
    <row r="48" s="29" customFormat="1" ht="12" customHeight="1">
      <c r="A48" s="84"/>
    </row>
    <row r="49" s="29" customFormat="1" ht="12" customHeight="1">
      <c r="A49" s="84"/>
    </row>
  </sheetData>
  <sheetProtection/>
  <mergeCells count="14">
    <mergeCell ref="T6:V7"/>
    <mergeCell ref="B7:E7"/>
    <mergeCell ref="F7:I7"/>
    <mergeCell ref="C8:D8"/>
    <mergeCell ref="E8:E9"/>
    <mergeCell ref="G8:H8"/>
    <mergeCell ref="M8:M9"/>
    <mergeCell ref="N8:N9"/>
    <mergeCell ref="A1:N1"/>
    <mergeCell ref="A2:N2"/>
    <mergeCell ref="B6:E6"/>
    <mergeCell ref="F6:I6"/>
    <mergeCell ref="J6:J9"/>
    <mergeCell ref="L6:N7"/>
  </mergeCells>
  <printOptions horizontalCentered="1"/>
  <pageMargins left="0.3937007874015748" right="0.3937007874015748" top="0.3937007874015748" bottom="0.3937007874015748" header="0.5118110236220472" footer="0.31496062992125984"/>
  <pageSetup fitToHeight="2" horizontalDpi="1200" verticalDpi="1200" orientation="landscape" paperSize="9" scale="70" r:id="rId1"/>
  <colBreaks count="1" manualBreakCount="1">
    <brk id="14" max="50" man="1"/>
  </colBreaks>
</worksheet>
</file>

<file path=xl/worksheets/sheet52.xml><?xml version="1.0" encoding="utf-8"?>
<worksheet xmlns="http://schemas.openxmlformats.org/spreadsheetml/2006/main" xmlns:r="http://schemas.openxmlformats.org/officeDocument/2006/relationships">
  <dimension ref="A1:M48"/>
  <sheetViews>
    <sheetView view="pageBreakPreview" zoomScaleNormal="85" zoomScaleSheetLayoutView="100" zoomScalePageLayoutView="0" workbookViewId="0" topLeftCell="A1">
      <selection activeCell="A1" sqref="A1:M1"/>
    </sheetView>
  </sheetViews>
  <sheetFormatPr defaultColWidth="9.00390625" defaultRowHeight="13.5"/>
  <cols>
    <col min="1" max="9" width="12.625" style="2" customWidth="1"/>
    <col min="10" max="10" width="2.625" style="2" customWidth="1"/>
    <col min="11" max="13" width="12.625" style="2" customWidth="1"/>
    <col min="14" max="16384" width="9.00390625" style="2" customWidth="1"/>
  </cols>
  <sheetData>
    <row r="1" spans="1:13" ht="17.25" customHeight="1">
      <c r="A1" s="1482" t="s">
        <v>643</v>
      </c>
      <c r="B1" s="1482"/>
      <c r="C1" s="1482"/>
      <c r="D1" s="1482"/>
      <c r="E1" s="1482"/>
      <c r="F1" s="1482"/>
      <c r="G1" s="1482"/>
      <c r="H1" s="1482"/>
      <c r="I1" s="1482"/>
      <c r="J1" s="1482"/>
      <c r="K1" s="1482"/>
      <c r="L1" s="1482"/>
      <c r="M1" s="1482"/>
    </row>
    <row r="2" spans="1:13" ht="13.5">
      <c r="A2" s="1447" t="s">
        <v>644</v>
      </c>
      <c r="B2" s="1447"/>
      <c r="C2" s="1447"/>
      <c r="D2" s="1447"/>
      <c r="E2" s="1447"/>
      <c r="F2" s="1447"/>
      <c r="G2" s="1447"/>
      <c r="H2" s="1447"/>
      <c r="I2" s="1447"/>
      <c r="J2" s="1447"/>
      <c r="K2" s="1447"/>
      <c r="L2" s="1447"/>
      <c r="M2" s="1447"/>
    </row>
    <row r="3" spans="1:13" ht="13.5">
      <c r="A3" s="611"/>
      <c r="B3" s="611"/>
      <c r="C3" s="611"/>
      <c r="D3" s="611"/>
      <c r="E3" s="611"/>
      <c r="F3" s="611"/>
      <c r="G3" s="611"/>
      <c r="H3" s="611"/>
      <c r="I3" s="611"/>
      <c r="J3" s="611"/>
      <c r="K3" s="611"/>
      <c r="L3" s="611"/>
      <c r="M3" s="611"/>
    </row>
    <row r="4" spans="1:13" ht="13.5">
      <c r="A4" s="934"/>
      <c r="B4" s="934"/>
      <c r="C4" s="934"/>
      <c r="D4" s="934"/>
      <c r="E4" s="934"/>
      <c r="F4" s="934"/>
      <c r="G4" s="934"/>
      <c r="H4" s="934"/>
      <c r="I4" s="934"/>
      <c r="J4" s="934"/>
      <c r="K4" s="934"/>
      <c r="L4" s="934"/>
      <c r="M4" s="934"/>
    </row>
    <row r="5" spans="1:11" ht="14.25" thickBot="1">
      <c r="A5" s="2" t="s">
        <v>44</v>
      </c>
      <c r="K5" s="2" t="s">
        <v>377</v>
      </c>
    </row>
    <row r="6" spans="1:13" ht="13.5">
      <c r="A6" s="5"/>
      <c r="B6" s="1449" t="s">
        <v>505</v>
      </c>
      <c r="C6" s="1450"/>
      <c r="D6" s="1450"/>
      <c r="E6" s="1451" t="s">
        <v>506</v>
      </c>
      <c r="F6" s="1450"/>
      <c r="G6" s="1450"/>
      <c r="H6" s="1452"/>
      <c r="I6" s="1459" t="s">
        <v>507</v>
      </c>
      <c r="J6" s="613"/>
      <c r="K6" s="1451" t="s">
        <v>49</v>
      </c>
      <c r="L6" s="1450"/>
      <c r="M6" s="1452"/>
    </row>
    <row r="7" spans="1:13" ht="13.5">
      <c r="A7" s="13"/>
      <c r="B7" s="1462" t="s">
        <v>645</v>
      </c>
      <c r="C7" s="1455"/>
      <c r="D7" s="1455"/>
      <c r="E7" s="1453" t="s">
        <v>631</v>
      </c>
      <c r="F7" s="1455"/>
      <c r="G7" s="1455"/>
      <c r="H7" s="1456"/>
      <c r="I7" s="1460"/>
      <c r="J7" s="613"/>
      <c r="K7" s="1453"/>
      <c r="L7" s="1447"/>
      <c r="M7" s="1454"/>
    </row>
    <row r="8" spans="1:13" ht="13.5">
      <c r="A8" s="13"/>
      <c r="B8" s="614"/>
      <c r="C8" s="1457" t="s">
        <v>510</v>
      </c>
      <c r="D8" s="1444" t="s">
        <v>511</v>
      </c>
      <c r="E8" s="616"/>
      <c r="F8" s="1463" t="s">
        <v>634</v>
      </c>
      <c r="G8" s="1395"/>
      <c r="H8" s="656" t="s">
        <v>635</v>
      </c>
      <c r="I8" s="1460"/>
      <c r="J8" s="613"/>
      <c r="K8" s="616"/>
      <c r="L8" s="1442" t="s">
        <v>636</v>
      </c>
      <c r="M8" s="1444" t="s">
        <v>637</v>
      </c>
    </row>
    <row r="9" spans="1:13" ht="14.25" thickBot="1">
      <c r="A9" s="335"/>
      <c r="B9" s="618"/>
      <c r="C9" s="1458"/>
      <c r="D9" s="1445"/>
      <c r="E9" s="623"/>
      <c r="F9" s="620" t="s">
        <v>510</v>
      </c>
      <c r="G9" s="936" t="s">
        <v>511</v>
      </c>
      <c r="H9" s="622" t="s">
        <v>511</v>
      </c>
      <c r="I9" s="1461"/>
      <c r="J9" s="613"/>
      <c r="K9" s="937"/>
      <c r="L9" s="1443"/>
      <c r="M9" s="1445"/>
    </row>
    <row r="10" spans="1:13" s="99" customFormat="1" ht="14.25" thickTop="1">
      <c r="A10" s="624"/>
      <c r="B10" s="625" t="s">
        <v>60</v>
      </c>
      <c r="C10" s="626" t="s">
        <v>60</v>
      </c>
      <c r="D10" s="626" t="s">
        <v>60</v>
      </c>
      <c r="E10" s="627" t="s">
        <v>60</v>
      </c>
      <c r="F10" s="626" t="s">
        <v>60</v>
      </c>
      <c r="G10" s="626" t="s">
        <v>60</v>
      </c>
      <c r="H10" s="412" t="s">
        <v>60</v>
      </c>
      <c r="I10" s="444" t="s">
        <v>60</v>
      </c>
      <c r="J10" s="412"/>
      <c r="K10" s="627" t="s">
        <v>61</v>
      </c>
      <c r="L10" s="626" t="s">
        <v>61</v>
      </c>
      <c r="M10" s="412" t="s">
        <v>61</v>
      </c>
    </row>
    <row r="11" spans="1:13" ht="13.5">
      <c r="A11" s="624"/>
      <c r="B11" s="827"/>
      <c r="C11" s="804"/>
      <c r="D11" s="828"/>
      <c r="E11" s="830"/>
      <c r="F11" s="804"/>
      <c r="G11" s="828"/>
      <c r="H11" s="805"/>
      <c r="I11" s="659"/>
      <c r="J11" s="805"/>
      <c r="K11" s="830"/>
      <c r="L11" s="804"/>
      <c r="M11" s="805"/>
    </row>
    <row r="12" spans="1:13" ht="13.5">
      <c r="A12" s="832" t="s">
        <v>62</v>
      </c>
      <c r="B12" s="939">
        <v>3445109</v>
      </c>
      <c r="C12" s="940">
        <v>708890</v>
      </c>
      <c r="D12" s="942">
        <v>2736219</v>
      </c>
      <c r="E12" s="943">
        <v>2795839</v>
      </c>
      <c r="F12" s="940">
        <v>680052</v>
      </c>
      <c r="G12" s="940">
        <v>2113752</v>
      </c>
      <c r="H12" s="942">
        <v>2035</v>
      </c>
      <c r="I12" s="944">
        <v>1738371</v>
      </c>
      <c r="J12" s="805"/>
      <c r="K12" s="943">
        <v>12776</v>
      </c>
      <c r="L12" s="940">
        <v>5819</v>
      </c>
      <c r="M12" s="942">
        <v>6957</v>
      </c>
    </row>
    <row r="13" spans="1:13" ht="13.5">
      <c r="A13" s="832" t="s">
        <v>63</v>
      </c>
      <c r="B13" s="939">
        <v>3930455</v>
      </c>
      <c r="C13" s="940">
        <v>801059</v>
      </c>
      <c r="D13" s="942">
        <v>3129396</v>
      </c>
      <c r="E13" s="943">
        <v>3108701</v>
      </c>
      <c r="F13" s="940">
        <v>722801</v>
      </c>
      <c r="G13" s="940">
        <v>2383837</v>
      </c>
      <c r="H13" s="942">
        <v>2063</v>
      </c>
      <c r="I13" s="944">
        <v>2024547</v>
      </c>
      <c r="J13" s="805"/>
      <c r="K13" s="943">
        <v>13359</v>
      </c>
      <c r="L13" s="940">
        <v>5687</v>
      </c>
      <c r="M13" s="942">
        <v>7672</v>
      </c>
    </row>
    <row r="14" spans="1:13" ht="13.5">
      <c r="A14" s="832" t="s">
        <v>64</v>
      </c>
      <c r="B14" s="939">
        <v>4403426</v>
      </c>
      <c r="C14" s="940">
        <v>876234</v>
      </c>
      <c r="D14" s="942">
        <v>3527192</v>
      </c>
      <c r="E14" s="943">
        <v>3315885</v>
      </c>
      <c r="F14" s="940">
        <v>732002</v>
      </c>
      <c r="G14" s="940">
        <v>2581852</v>
      </c>
      <c r="H14" s="942">
        <v>2031</v>
      </c>
      <c r="I14" s="944">
        <v>2295199</v>
      </c>
      <c r="J14" s="805"/>
      <c r="K14" s="943">
        <v>14013</v>
      </c>
      <c r="L14" s="940">
        <v>5716</v>
      </c>
      <c r="M14" s="942">
        <v>8297</v>
      </c>
    </row>
    <row r="15" spans="1:13" ht="13.5">
      <c r="A15" s="832" t="s">
        <v>65</v>
      </c>
      <c r="B15" s="939">
        <v>4430767</v>
      </c>
      <c r="C15" s="940">
        <v>882926</v>
      </c>
      <c r="D15" s="942">
        <v>3547841</v>
      </c>
      <c r="E15" s="943">
        <v>3373563</v>
      </c>
      <c r="F15" s="940">
        <v>750421</v>
      </c>
      <c r="G15" s="940">
        <v>2621026</v>
      </c>
      <c r="H15" s="942">
        <v>2116</v>
      </c>
      <c r="I15" s="944">
        <v>2343285</v>
      </c>
      <c r="J15" s="805"/>
      <c r="K15" s="943">
        <v>14059</v>
      </c>
      <c r="L15" s="940">
        <v>5650</v>
      </c>
      <c r="M15" s="942">
        <v>8409</v>
      </c>
    </row>
    <row r="16" spans="1:13" ht="13.5">
      <c r="A16" s="835" t="s">
        <v>840</v>
      </c>
      <c r="B16" s="945">
        <v>4678676</v>
      </c>
      <c r="C16" s="946">
        <v>924853</v>
      </c>
      <c r="D16" s="948">
        <v>3753823</v>
      </c>
      <c r="E16" s="949">
        <v>4033592</v>
      </c>
      <c r="F16" s="946">
        <v>854042</v>
      </c>
      <c r="G16" s="946">
        <v>3177039</v>
      </c>
      <c r="H16" s="948">
        <v>2511</v>
      </c>
      <c r="I16" s="950">
        <v>2457051</v>
      </c>
      <c r="J16" s="805"/>
      <c r="K16" s="949">
        <v>13990</v>
      </c>
      <c r="L16" s="946">
        <v>5624</v>
      </c>
      <c r="M16" s="948">
        <v>8366</v>
      </c>
    </row>
    <row r="17" spans="1:13" ht="13.5">
      <c r="A17" s="624"/>
      <c r="B17" s="970"/>
      <c r="C17" s="971"/>
      <c r="D17" s="972"/>
      <c r="E17" s="973"/>
      <c r="F17" s="971"/>
      <c r="G17" s="971"/>
      <c r="H17" s="972"/>
      <c r="I17" s="974"/>
      <c r="J17" s="805"/>
      <c r="K17" s="973"/>
      <c r="L17" s="971"/>
      <c r="M17" s="972"/>
    </row>
    <row r="18" spans="1:13" ht="13.5">
      <c r="A18" s="845" t="s">
        <v>66</v>
      </c>
      <c r="B18" s="939">
        <v>416209</v>
      </c>
      <c r="C18" s="940">
        <v>80381</v>
      </c>
      <c r="D18" s="942">
        <v>335828</v>
      </c>
      <c r="E18" s="943">
        <v>282139</v>
      </c>
      <c r="F18" s="940">
        <v>62642</v>
      </c>
      <c r="G18" s="940">
        <v>219279</v>
      </c>
      <c r="H18" s="942">
        <v>218</v>
      </c>
      <c r="I18" s="944">
        <v>219977</v>
      </c>
      <c r="J18" s="805"/>
      <c r="K18" s="943">
        <v>14013</v>
      </c>
      <c r="L18" s="940">
        <v>5716</v>
      </c>
      <c r="M18" s="942">
        <v>8297</v>
      </c>
    </row>
    <row r="19" spans="1:13" ht="13.5">
      <c r="A19" s="845" t="s">
        <v>67</v>
      </c>
      <c r="B19" s="939">
        <v>352512</v>
      </c>
      <c r="C19" s="940">
        <v>69163</v>
      </c>
      <c r="D19" s="942">
        <v>283349</v>
      </c>
      <c r="E19" s="943">
        <v>286980</v>
      </c>
      <c r="F19" s="940">
        <v>59920</v>
      </c>
      <c r="G19" s="940">
        <v>226895</v>
      </c>
      <c r="H19" s="942">
        <v>165</v>
      </c>
      <c r="I19" s="944">
        <v>193363</v>
      </c>
      <c r="J19" s="805"/>
      <c r="K19" s="943">
        <v>14042</v>
      </c>
      <c r="L19" s="940">
        <v>5714</v>
      </c>
      <c r="M19" s="942">
        <v>8328</v>
      </c>
    </row>
    <row r="20" spans="1:13" ht="13.5">
      <c r="A20" s="845" t="s">
        <v>68</v>
      </c>
      <c r="B20" s="939">
        <v>356578</v>
      </c>
      <c r="C20" s="940">
        <v>69916</v>
      </c>
      <c r="D20" s="942">
        <v>286662</v>
      </c>
      <c r="E20" s="943">
        <v>255744</v>
      </c>
      <c r="F20" s="940">
        <v>54929</v>
      </c>
      <c r="G20" s="940">
        <v>200673</v>
      </c>
      <c r="H20" s="942">
        <v>142</v>
      </c>
      <c r="I20" s="944">
        <v>188592</v>
      </c>
      <c r="J20" s="805"/>
      <c r="K20" s="943">
        <v>14049</v>
      </c>
      <c r="L20" s="940">
        <v>5708</v>
      </c>
      <c r="M20" s="942">
        <v>8341</v>
      </c>
    </row>
    <row r="21" spans="1:13" ht="13.5">
      <c r="A21" s="845" t="s">
        <v>69</v>
      </c>
      <c r="B21" s="939">
        <v>381667</v>
      </c>
      <c r="C21" s="940">
        <v>75432</v>
      </c>
      <c r="D21" s="942">
        <v>306235</v>
      </c>
      <c r="E21" s="943">
        <v>283464</v>
      </c>
      <c r="F21" s="940">
        <v>59164</v>
      </c>
      <c r="G21" s="940">
        <v>224089</v>
      </c>
      <c r="H21" s="942">
        <v>211</v>
      </c>
      <c r="I21" s="944">
        <v>200248</v>
      </c>
      <c r="J21" s="805"/>
      <c r="K21" s="943">
        <v>14062</v>
      </c>
      <c r="L21" s="940">
        <v>5688</v>
      </c>
      <c r="M21" s="942">
        <v>8374</v>
      </c>
    </row>
    <row r="22" spans="1:13" ht="13.5">
      <c r="A22" s="845" t="s">
        <v>70</v>
      </c>
      <c r="B22" s="939">
        <v>352699</v>
      </c>
      <c r="C22" s="940">
        <v>70092</v>
      </c>
      <c r="D22" s="942">
        <v>282607</v>
      </c>
      <c r="E22" s="943">
        <v>268500</v>
      </c>
      <c r="F22" s="940">
        <v>54823</v>
      </c>
      <c r="G22" s="940">
        <v>213546</v>
      </c>
      <c r="H22" s="942">
        <v>131</v>
      </c>
      <c r="I22" s="944">
        <v>185919</v>
      </c>
      <c r="J22" s="805"/>
      <c r="K22" s="943">
        <v>14077</v>
      </c>
      <c r="L22" s="940">
        <v>5696</v>
      </c>
      <c r="M22" s="942">
        <v>8381</v>
      </c>
    </row>
    <row r="23" spans="1:13" ht="13.5">
      <c r="A23" s="845" t="s">
        <v>71</v>
      </c>
      <c r="B23" s="939">
        <v>394754</v>
      </c>
      <c r="C23" s="940">
        <v>79082</v>
      </c>
      <c r="D23" s="942">
        <v>315672</v>
      </c>
      <c r="E23" s="943">
        <v>338938</v>
      </c>
      <c r="F23" s="940">
        <v>72202</v>
      </c>
      <c r="G23" s="940">
        <v>266561</v>
      </c>
      <c r="H23" s="942">
        <v>175</v>
      </c>
      <c r="I23" s="944">
        <v>210814</v>
      </c>
      <c r="J23" s="805"/>
      <c r="K23" s="943">
        <v>14081</v>
      </c>
      <c r="L23" s="940">
        <v>5685</v>
      </c>
      <c r="M23" s="942">
        <v>8396</v>
      </c>
    </row>
    <row r="24" spans="1:13" ht="13.5">
      <c r="A24" s="845" t="s">
        <v>72</v>
      </c>
      <c r="B24" s="939">
        <v>379513</v>
      </c>
      <c r="C24" s="940">
        <v>75060</v>
      </c>
      <c r="D24" s="942">
        <v>304453</v>
      </c>
      <c r="E24" s="943">
        <v>297068</v>
      </c>
      <c r="F24" s="940">
        <v>65032</v>
      </c>
      <c r="G24" s="940">
        <v>231887</v>
      </c>
      <c r="H24" s="942">
        <v>149</v>
      </c>
      <c r="I24" s="944">
        <v>193313</v>
      </c>
      <c r="J24" s="805"/>
      <c r="K24" s="943">
        <v>14096</v>
      </c>
      <c r="L24" s="940">
        <v>5672</v>
      </c>
      <c r="M24" s="942">
        <v>8424</v>
      </c>
    </row>
    <row r="25" spans="1:13" ht="13.5">
      <c r="A25" s="845" t="s">
        <v>73</v>
      </c>
      <c r="B25" s="939">
        <v>369881</v>
      </c>
      <c r="C25" s="940">
        <v>74278</v>
      </c>
      <c r="D25" s="942">
        <v>295603</v>
      </c>
      <c r="E25" s="943">
        <v>272244</v>
      </c>
      <c r="F25" s="940">
        <v>62942</v>
      </c>
      <c r="G25" s="940">
        <v>209097</v>
      </c>
      <c r="H25" s="942">
        <v>205</v>
      </c>
      <c r="I25" s="944">
        <v>197066</v>
      </c>
      <c r="J25" s="805"/>
      <c r="K25" s="943">
        <v>14082</v>
      </c>
      <c r="L25" s="940">
        <v>5655</v>
      </c>
      <c r="M25" s="942">
        <v>8427</v>
      </c>
    </row>
    <row r="26" spans="1:13" ht="13.5">
      <c r="A26" s="845" t="s">
        <v>74</v>
      </c>
      <c r="B26" s="939">
        <v>357336</v>
      </c>
      <c r="C26" s="940">
        <v>71893</v>
      </c>
      <c r="D26" s="942">
        <v>285443</v>
      </c>
      <c r="E26" s="943">
        <v>287743</v>
      </c>
      <c r="F26" s="940">
        <v>65613</v>
      </c>
      <c r="G26" s="940">
        <v>221893</v>
      </c>
      <c r="H26" s="942">
        <v>237</v>
      </c>
      <c r="I26" s="944">
        <v>189681</v>
      </c>
      <c r="J26" s="805"/>
      <c r="K26" s="943">
        <v>14007</v>
      </c>
      <c r="L26" s="940">
        <v>5638</v>
      </c>
      <c r="M26" s="942">
        <v>8369</v>
      </c>
    </row>
    <row r="27" spans="1:13" ht="13.5">
      <c r="A27" s="845" t="s">
        <v>75</v>
      </c>
      <c r="B27" s="939">
        <v>396346</v>
      </c>
      <c r="C27" s="940">
        <v>79876</v>
      </c>
      <c r="D27" s="942">
        <v>316470</v>
      </c>
      <c r="E27" s="943">
        <v>297256</v>
      </c>
      <c r="F27" s="940">
        <v>69458</v>
      </c>
      <c r="G27" s="940">
        <v>227616</v>
      </c>
      <c r="H27" s="942">
        <v>182</v>
      </c>
      <c r="I27" s="944">
        <v>214134</v>
      </c>
      <c r="J27" s="805"/>
      <c r="K27" s="943">
        <v>14005</v>
      </c>
      <c r="L27" s="940">
        <v>5645</v>
      </c>
      <c r="M27" s="942">
        <v>8360</v>
      </c>
    </row>
    <row r="28" spans="1:13" ht="13.5">
      <c r="A28" s="845" t="s">
        <v>76</v>
      </c>
      <c r="B28" s="939">
        <v>335113</v>
      </c>
      <c r="C28" s="940">
        <v>67335</v>
      </c>
      <c r="D28" s="942">
        <v>267778</v>
      </c>
      <c r="E28" s="943">
        <v>223602</v>
      </c>
      <c r="F28" s="940">
        <v>53707</v>
      </c>
      <c r="G28" s="940">
        <v>169787</v>
      </c>
      <c r="H28" s="942">
        <v>108</v>
      </c>
      <c r="I28" s="944">
        <v>172425</v>
      </c>
      <c r="J28" s="805"/>
      <c r="K28" s="943">
        <v>14036</v>
      </c>
      <c r="L28" s="940">
        <v>5642</v>
      </c>
      <c r="M28" s="942">
        <v>8394</v>
      </c>
    </row>
    <row r="29" spans="1:13" ht="13.5">
      <c r="A29" s="845" t="s">
        <v>77</v>
      </c>
      <c r="B29" s="939">
        <v>338050</v>
      </c>
      <c r="C29" s="940">
        <v>68669</v>
      </c>
      <c r="D29" s="942">
        <v>269381</v>
      </c>
      <c r="E29" s="943">
        <v>259504</v>
      </c>
      <c r="F29" s="940">
        <v>60841</v>
      </c>
      <c r="G29" s="940">
        <v>198505</v>
      </c>
      <c r="H29" s="942">
        <v>158</v>
      </c>
      <c r="I29" s="944">
        <v>178683</v>
      </c>
      <c r="J29" s="805"/>
      <c r="K29" s="943">
        <v>14056</v>
      </c>
      <c r="L29" s="940">
        <v>5637</v>
      </c>
      <c r="M29" s="942">
        <v>8419</v>
      </c>
    </row>
    <row r="30" spans="1:13" ht="13.5">
      <c r="A30" s="845" t="s">
        <v>78</v>
      </c>
      <c r="B30" s="939">
        <v>416318</v>
      </c>
      <c r="C30" s="940">
        <v>82130</v>
      </c>
      <c r="D30" s="942">
        <v>334188</v>
      </c>
      <c r="E30" s="943">
        <v>302520</v>
      </c>
      <c r="F30" s="940">
        <v>71790</v>
      </c>
      <c r="G30" s="940">
        <v>230477</v>
      </c>
      <c r="H30" s="942">
        <v>253</v>
      </c>
      <c r="I30" s="944">
        <v>219047</v>
      </c>
      <c r="J30" s="805"/>
      <c r="K30" s="943">
        <v>14059</v>
      </c>
      <c r="L30" s="940">
        <v>5650</v>
      </c>
      <c r="M30" s="942">
        <v>8409</v>
      </c>
    </row>
    <row r="31" spans="1:13" ht="13.5">
      <c r="A31" s="845" t="s">
        <v>67</v>
      </c>
      <c r="B31" s="939">
        <v>335735</v>
      </c>
      <c r="C31" s="940">
        <v>67179</v>
      </c>
      <c r="D31" s="942">
        <v>268556</v>
      </c>
      <c r="E31" s="943">
        <v>269780</v>
      </c>
      <c r="F31" s="940">
        <v>58597</v>
      </c>
      <c r="G31" s="940">
        <v>211058</v>
      </c>
      <c r="H31" s="942">
        <v>125</v>
      </c>
      <c r="I31" s="944">
        <v>178594</v>
      </c>
      <c r="J31" s="805"/>
      <c r="K31" s="943">
        <v>14077</v>
      </c>
      <c r="L31" s="940">
        <v>5647</v>
      </c>
      <c r="M31" s="942">
        <v>8430</v>
      </c>
    </row>
    <row r="32" spans="1:13" ht="13.5">
      <c r="A32" s="845" t="s">
        <v>68</v>
      </c>
      <c r="B32" s="939">
        <v>350455</v>
      </c>
      <c r="C32" s="940">
        <v>68312</v>
      </c>
      <c r="D32" s="942">
        <v>282143</v>
      </c>
      <c r="E32" s="943">
        <v>313911</v>
      </c>
      <c r="F32" s="940">
        <v>65788</v>
      </c>
      <c r="G32" s="940">
        <v>247995</v>
      </c>
      <c r="H32" s="942">
        <v>128</v>
      </c>
      <c r="I32" s="944">
        <v>189420</v>
      </c>
      <c r="J32" s="805"/>
      <c r="K32" s="943">
        <v>14084</v>
      </c>
      <c r="L32" s="940">
        <v>5648</v>
      </c>
      <c r="M32" s="942">
        <v>8436</v>
      </c>
    </row>
    <row r="33" spans="1:13" ht="13.5">
      <c r="A33" s="845" t="s">
        <v>69</v>
      </c>
      <c r="B33" s="939">
        <v>418875</v>
      </c>
      <c r="C33" s="940">
        <v>82448</v>
      </c>
      <c r="D33" s="942">
        <v>336427</v>
      </c>
      <c r="E33" s="943">
        <v>359901</v>
      </c>
      <c r="F33" s="940">
        <v>75897</v>
      </c>
      <c r="G33" s="940">
        <v>283827</v>
      </c>
      <c r="H33" s="942">
        <v>177</v>
      </c>
      <c r="I33" s="944">
        <v>212166</v>
      </c>
      <c r="J33" s="805"/>
      <c r="K33" s="943">
        <v>14080</v>
      </c>
      <c r="L33" s="940">
        <v>5667</v>
      </c>
      <c r="M33" s="942">
        <v>8413</v>
      </c>
    </row>
    <row r="34" spans="1:13" ht="13.5">
      <c r="A34" s="845" t="s">
        <v>70</v>
      </c>
      <c r="B34" s="939">
        <v>385883</v>
      </c>
      <c r="C34" s="940">
        <v>75414</v>
      </c>
      <c r="D34" s="942">
        <v>310469</v>
      </c>
      <c r="E34" s="943">
        <v>316440</v>
      </c>
      <c r="F34" s="940">
        <v>66663</v>
      </c>
      <c r="G34" s="940">
        <v>249604</v>
      </c>
      <c r="H34" s="942">
        <v>173</v>
      </c>
      <c r="I34" s="944">
        <v>201214</v>
      </c>
      <c r="J34" s="805"/>
      <c r="K34" s="943">
        <v>14086</v>
      </c>
      <c r="L34" s="940">
        <v>5663</v>
      </c>
      <c r="M34" s="942">
        <v>8423</v>
      </c>
    </row>
    <row r="35" spans="1:13" ht="13.5">
      <c r="A35" s="845" t="s">
        <v>71</v>
      </c>
      <c r="B35" s="939">
        <v>421403</v>
      </c>
      <c r="C35" s="940">
        <v>81851</v>
      </c>
      <c r="D35" s="942">
        <v>339552</v>
      </c>
      <c r="E35" s="943">
        <v>336070</v>
      </c>
      <c r="F35" s="940">
        <v>71575</v>
      </c>
      <c r="G35" s="940">
        <v>264272</v>
      </c>
      <c r="H35" s="942">
        <v>223</v>
      </c>
      <c r="I35" s="944">
        <v>223002</v>
      </c>
      <c r="J35" s="805"/>
      <c r="K35" s="943">
        <v>14089</v>
      </c>
      <c r="L35" s="940">
        <v>5658</v>
      </c>
      <c r="M35" s="942">
        <v>8431</v>
      </c>
    </row>
    <row r="36" spans="1:13" ht="13.5">
      <c r="A36" s="845" t="s">
        <v>72</v>
      </c>
      <c r="B36" s="939">
        <v>384865</v>
      </c>
      <c r="C36" s="940">
        <v>74511</v>
      </c>
      <c r="D36" s="942">
        <v>310354</v>
      </c>
      <c r="E36" s="943">
        <v>311049</v>
      </c>
      <c r="F36" s="940">
        <v>66724</v>
      </c>
      <c r="G36" s="940">
        <v>244119</v>
      </c>
      <c r="H36" s="942">
        <v>206</v>
      </c>
      <c r="I36" s="944">
        <v>196361</v>
      </c>
      <c r="J36" s="805"/>
      <c r="K36" s="943">
        <v>14122</v>
      </c>
      <c r="L36" s="940">
        <v>5682</v>
      </c>
      <c r="M36" s="942">
        <v>8440</v>
      </c>
    </row>
    <row r="37" spans="1:13" ht="13.5">
      <c r="A37" s="845" t="s">
        <v>73</v>
      </c>
      <c r="B37" s="939">
        <v>402620</v>
      </c>
      <c r="C37" s="940">
        <v>78764</v>
      </c>
      <c r="D37" s="942">
        <v>323856</v>
      </c>
      <c r="E37" s="943">
        <v>309609</v>
      </c>
      <c r="F37" s="940">
        <v>67922</v>
      </c>
      <c r="G37" s="940">
        <v>241365</v>
      </c>
      <c r="H37" s="942">
        <v>322</v>
      </c>
      <c r="I37" s="944">
        <v>211286</v>
      </c>
      <c r="J37" s="805"/>
      <c r="K37" s="943">
        <v>14085</v>
      </c>
      <c r="L37" s="940">
        <v>5631</v>
      </c>
      <c r="M37" s="942">
        <v>8454</v>
      </c>
    </row>
    <row r="38" spans="1:13" ht="13.5">
      <c r="A38" s="845" t="s">
        <v>74</v>
      </c>
      <c r="B38" s="939">
        <v>384166</v>
      </c>
      <c r="C38" s="940">
        <v>75912</v>
      </c>
      <c r="D38" s="942">
        <v>308254</v>
      </c>
      <c r="E38" s="943">
        <v>345959</v>
      </c>
      <c r="F38" s="940">
        <v>73486</v>
      </c>
      <c r="G38" s="940">
        <v>272208</v>
      </c>
      <c r="H38" s="942">
        <v>265</v>
      </c>
      <c r="I38" s="944">
        <v>203570</v>
      </c>
      <c r="J38" s="805"/>
      <c r="K38" s="943">
        <v>14018</v>
      </c>
      <c r="L38" s="940">
        <v>5615</v>
      </c>
      <c r="M38" s="942">
        <v>8403</v>
      </c>
    </row>
    <row r="39" spans="1:13" ht="13.5">
      <c r="A39" s="845" t="s">
        <v>75</v>
      </c>
      <c r="B39" s="939">
        <v>395744</v>
      </c>
      <c r="C39" s="940">
        <v>79784</v>
      </c>
      <c r="D39" s="942">
        <v>315960</v>
      </c>
      <c r="E39" s="943">
        <v>399102</v>
      </c>
      <c r="F39" s="940">
        <v>82699</v>
      </c>
      <c r="G39" s="940">
        <v>316194</v>
      </c>
      <c r="H39" s="942">
        <v>209</v>
      </c>
      <c r="I39" s="944">
        <v>219602</v>
      </c>
      <c r="J39" s="805"/>
      <c r="K39" s="943">
        <v>14026</v>
      </c>
      <c r="L39" s="940">
        <v>5629</v>
      </c>
      <c r="M39" s="942">
        <v>8397</v>
      </c>
    </row>
    <row r="40" spans="1:13" ht="13.5">
      <c r="A40" s="845" t="s">
        <v>203</v>
      </c>
      <c r="B40" s="939">
        <v>386578</v>
      </c>
      <c r="C40" s="940">
        <v>77373</v>
      </c>
      <c r="D40" s="942">
        <v>309205</v>
      </c>
      <c r="E40" s="943">
        <v>345159</v>
      </c>
      <c r="F40" s="940">
        <v>71972</v>
      </c>
      <c r="G40" s="940">
        <v>272949</v>
      </c>
      <c r="H40" s="942">
        <v>238</v>
      </c>
      <c r="I40" s="944">
        <v>196929</v>
      </c>
      <c r="J40" s="805"/>
      <c r="K40" s="943">
        <v>14025</v>
      </c>
      <c r="L40" s="940">
        <v>5631</v>
      </c>
      <c r="M40" s="942">
        <v>8394</v>
      </c>
    </row>
    <row r="41" spans="1:13" ht="13.5">
      <c r="A41" s="845" t="s">
        <v>77</v>
      </c>
      <c r="B41" s="939">
        <v>388349</v>
      </c>
      <c r="C41" s="940">
        <v>77915</v>
      </c>
      <c r="D41" s="942">
        <v>310434</v>
      </c>
      <c r="E41" s="943">
        <v>344821</v>
      </c>
      <c r="F41" s="940">
        <v>72636</v>
      </c>
      <c r="G41" s="940">
        <v>271988</v>
      </c>
      <c r="H41" s="942">
        <v>197</v>
      </c>
      <c r="I41" s="944">
        <v>201380</v>
      </c>
      <c r="J41" s="805"/>
      <c r="K41" s="943">
        <v>14040</v>
      </c>
      <c r="L41" s="940">
        <v>5633</v>
      </c>
      <c r="M41" s="942">
        <v>8407</v>
      </c>
    </row>
    <row r="42" spans="1:13" ht="14.25" thickBot="1">
      <c r="A42" s="931" t="s">
        <v>78</v>
      </c>
      <c r="B42" s="962">
        <v>424003</v>
      </c>
      <c r="C42" s="963">
        <v>85390</v>
      </c>
      <c r="D42" s="965">
        <v>338613</v>
      </c>
      <c r="E42" s="966">
        <v>381791</v>
      </c>
      <c r="F42" s="963">
        <v>80083</v>
      </c>
      <c r="G42" s="963">
        <v>301460</v>
      </c>
      <c r="H42" s="965">
        <v>248</v>
      </c>
      <c r="I42" s="967">
        <v>223527</v>
      </c>
      <c r="J42" s="805"/>
      <c r="K42" s="966">
        <v>13990</v>
      </c>
      <c r="L42" s="963">
        <v>5624</v>
      </c>
      <c r="M42" s="965">
        <v>8366</v>
      </c>
    </row>
    <row r="43" spans="1:13" ht="13.5">
      <c r="A43" s="84" t="s">
        <v>646</v>
      </c>
      <c r="B43" s="29"/>
      <c r="C43" s="29"/>
      <c r="D43" s="29"/>
      <c r="E43" s="29"/>
      <c r="F43" s="29"/>
      <c r="G43" s="29"/>
      <c r="H43" s="29"/>
      <c r="I43" s="29"/>
      <c r="J43" s="29"/>
      <c r="K43" s="29"/>
      <c r="L43" s="29"/>
      <c r="M43" s="29"/>
    </row>
    <row r="44" spans="1:13" ht="13.5">
      <c r="A44" s="84"/>
      <c r="B44" s="29"/>
      <c r="C44" s="29"/>
      <c r="D44" s="29"/>
      <c r="E44" s="29"/>
      <c r="F44" s="29"/>
      <c r="G44" s="29"/>
      <c r="H44" s="29"/>
      <c r="I44" s="29"/>
      <c r="J44" s="29"/>
      <c r="K44" s="29"/>
      <c r="L44" s="29"/>
      <c r="M44" s="29"/>
    </row>
    <row r="45" spans="1:13" ht="13.5">
      <c r="A45" s="84"/>
      <c r="B45" s="29"/>
      <c r="C45" s="29"/>
      <c r="D45" s="29"/>
      <c r="E45" s="29"/>
      <c r="F45" s="29"/>
      <c r="G45" s="29"/>
      <c r="H45" s="29"/>
      <c r="I45" s="29"/>
      <c r="J45" s="29"/>
      <c r="K45" s="29"/>
      <c r="L45" s="29"/>
      <c r="M45" s="29"/>
    </row>
    <row r="46" spans="1:13" ht="13.5">
      <c r="A46" s="84"/>
      <c r="B46" s="29"/>
      <c r="C46" s="29"/>
      <c r="D46" s="29"/>
      <c r="E46" s="29"/>
      <c r="F46" s="29"/>
      <c r="G46" s="29"/>
      <c r="H46" s="29"/>
      <c r="I46" s="29"/>
      <c r="J46" s="29"/>
      <c r="K46" s="29"/>
      <c r="L46" s="29"/>
      <c r="M46" s="29"/>
    </row>
    <row r="47" spans="1:13" ht="13.5">
      <c r="A47" s="84"/>
      <c r="B47" s="29"/>
      <c r="C47" s="29"/>
      <c r="D47" s="29"/>
      <c r="E47" s="29"/>
      <c r="F47" s="29"/>
      <c r="G47" s="29"/>
      <c r="H47" s="29"/>
      <c r="I47" s="29"/>
      <c r="J47" s="29"/>
      <c r="K47" s="29"/>
      <c r="L47" s="29"/>
      <c r="M47" s="29"/>
    </row>
    <row r="48" spans="1:13" ht="13.5">
      <c r="A48" s="84"/>
      <c r="B48" s="29"/>
      <c r="C48" s="29"/>
      <c r="D48" s="29"/>
      <c r="E48" s="29"/>
      <c r="F48" s="29"/>
      <c r="G48" s="29"/>
      <c r="H48" s="29"/>
      <c r="I48" s="29"/>
      <c r="J48" s="29"/>
      <c r="K48" s="29"/>
      <c r="L48" s="29"/>
      <c r="M48" s="29"/>
    </row>
  </sheetData>
  <sheetProtection/>
  <mergeCells count="13">
    <mergeCell ref="F8:G8"/>
    <mergeCell ref="L8:L9"/>
    <mergeCell ref="M8:M9"/>
    <mergeCell ref="A1:M1"/>
    <mergeCell ref="A2:M2"/>
    <mergeCell ref="B6:D6"/>
    <mergeCell ref="E6:H6"/>
    <mergeCell ref="I6:I9"/>
    <mergeCell ref="K6:M7"/>
    <mergeCell ref="B7:D7"/>
    <mergeCell ref="E7:H7"/>
    <mergeCell ref="C8:C9"/>
    <mergeCell ref="D8:D9"/>
  </mergeCells>
  <printOptions horizontalCentered="1"/>
  <pageMargins left="0.3937007874015748" right="0.3937007874015748" top="0.3937007874015748" bottom="0.3937007874015748" header="0.5118110236220472" footer="0.31496062992125984"/>
  <pageSetup fitToHeight="2" horizontalDpi="1200" verticalDpi="1200" orientation="landscape" paperSize="9" scale="90" r:id="rId1"/>
</worksheet>
</file>

<file path=xl/worksheets/sheet53.xml><?xml version="1.0" encoding="utf-8"?>
<worksheet xmlns="http://schemas.openxmlformats.org/spreadsheetml/2006/main" xmlns:r="http://schemas.openxmlformats.org/officeDocument/2006/relationships">
  <dimension ref="A1:G49"/>
  <sheetViews>
    <sheetView view="pageBreakPreview" zoomScaleNormal="70" zoomScaleSheetLayoutView="100" zoomScalePageLayoutView="0" workbookViewId="0" topLeftCell="A1">
      <selection activeCell="A1" sqref="A1:G1"/>
    </sheetView>
  </sheetViews>
  <sheetFormatPr defaultColWidth="20.00390625" defaultRowHeight="13.5"/>
  <cols>
    <col min="1" max="7" width="20.00390625" style="2" customWidth="1"/>
    <col min="8" max="16384" width="20.00390625" style="2" customWidth="1"/>
  </cols>
  <sheetData>
    <row r="1" spans="1:7" ht="17.25" customHeight="1">
      <c r="A1" s="1482" t="s">
        <v>647</v>
      </c>
      <c r="B1" s="1482"/>
      <c r="C1" s="1482"/>
      <c r="D1" s="1482"/>
      <c r="E1" s="1482"/>
      <c r="F1" s="1482"/>
      <c r="G1" s="1482"/>
    </row>
    <row r="2" spans="1:7" ht="13.5">
      <c r="A2" s="1447" t="s">
        <v>648</v>
      </c>
      <c r="B2" s="1598"/>
      <c r="C2" s="1598"/>
      <c r="D2" s="1598"/>
      <c r="E2" s="1598"/>
      <c r="F2" s="1598"/>
      <c r="G2" s="1598"/>
    </row>
    <row r="3" spans="1:7" ht="13.5">
      <c r="A3" s="611"/>
      <c r="B3" s="934"/>
      <c r="C3" s="934"/>
      <c r="D3" s="934"/>
      <c r="E3" s="934"/>
      <c r="F3" s="934"/>
      <c r="G3" s="934"/>
    </row>
    <row r="4" spans="1:7" ht="13.5">
      <c r="A4" s="611"/>
      <c r="B4" s="934"/>
      <c r="C4" s="934"/>
      <c r="D4" s="934"/>
      <c r="E4" s="934"/>
      <c r="F4" s="934"/>
      <c r="G4" s="934"/>
    </row>
    <row r="5" ht="14.25" thickBot="1">
      <c r="A5" s="2" t="s">
        <v>166</v>
      </c>
    </row>
    <row r="6" spans="1:7" ht="13.5">
      <c r="A6" s="5"/>
      <c r="B6" s="1449" t="s">
        <v>505</v>
      </c>
      <c r="C6" s="1450"/>
      <c r="D6" s="1450"/>
      <c r="E6" s="1451" t="s">
        <v>506</v>
      </c>
      <c r="F6" s="1450"/>
      <c r="G6" s="1452"/>
    </row>
    <row r="7" spans="1:7" ht="13.5">
      <c r="A7" s="13"/>
      <c r="B7" s="1462" t="s">
        <v>645</v>
      </c>
      <c r="C7" s="1455"/>
      <c r="D7" s="1455"/>
      <c r="E7" s="1453" t="s">
        <v>649</v>
      </c>
      <c r="F7" s="1455"/>
      <c r="G7" s="1456"/>
    </row>
    <row r="8" spans="1:7" ht="13.5">
      <c r="A8" s="13"/>
      <c r="B8" s="614"/>
      <c r="C8" s="1442" t="s">
        <v>510</v>
      </c>
      <c r="D8" s="1502" t="s">
        <v>511</v>
      </c>
      <c r="E8" s="616"/>
      <c r="F8" s="1442" t="s">
        <v>510</v>
      </c>
      <c r="G8" s="1502" t="s">
        <v>511</v>
      </c>
    </row>
    <row r="9" spans="1:7" ht="14.25" thickBot="1">
      <c r="A9" s="335"/>
      <c r="B9" s="618"/>
      <c r="C9" s="1443"/>
      <c r="D9" s="1542"/>
      <c r="E9" s="623"/>
      <c r="F9" s="1443"/>
      <c r="G9" s="1542"/>
    </row>
    <row r="10" spans="1:7" s="99" customFormat="1" ht="14.25" thickTop="1">
      <c r="A10" s="624"/>
      <c r="B10" s="625" t="s">
        <v>97</v>
      </c>
      <c r="C10" s="626" t="s">
        <v>97</v>
      </c>
      <c r="D10" s="626" t="s">
        <v>97</v>
      </c>
      <c r="E10" s="627" t="s">
        <v>97</v>
      </c>
      <c r="F10" s="626" t="s">
        <v>97</v>
      </c>
      <c r="G10" s="975" t="s">
        <v>97</v>
      </c>
    </row>
    <row r="11" spans="1:7" ht="13.5">
      <c r="A11" s="644"/>
      <c r="B11" s="628"/>
      <c r="C11" s="629"/>
      <c r="D11" s="630"/>
      <c r="E11" s="633"/>
      <c r="F11" s="629"/>
      <c r="G11" s="976"/>
    </row>
    <row r="12" spans="1:7" ht="13.5">
      <c r="A12" s="832" t="s">
        <v>62</v>
      </c>
      <c r="B12" s="939">
        <v>84807543</v>
      </c>
      <c r="C12" s="940">
        <v>44557657</v>
      </c>
      <c r="D12" s="941">
        <v>40249885</v>
      </c>
      <c r="E12" s="943">
        <v>76943551</v>
      </c>
      <c r="F12" s="940">
        <v>44082289</v>
      </c>
      <c r="G12" s="636">
        <v>32861261</v>
      </c>
    </row>
    <row r="13" spans="1:7" ht="13.5">
      <c r="A13" s="832" t="s">
        <v>63</v>
      </c>
      <c r="B13" s="939">
        <v>93311931</v>
      </c>
      <c r="C13" s="940">
        <v>47776843</v>
      </c>
      <c r="D13" s="941">
        <v>45535087</v>
      </c>
      <c r="E13" s="943">
        <v>80075298</v>
      </c>
      <c r="F13" s="940">
        <v>44148850</v>
      </c>
      <c r="G13" s="636">
        <v>35926447</v>
      </c>
    </row>
    <row r="14" spans="1:7" ht="13.5">
      <c r="A14" s="832" t="s">
        <v>64</v>
      </c>
      <c r="B14" s="939">
        <v>104152842</v>
      </c>
      <c r="C14" s="940">
        <v>46495879</v>
      </c>
      <c r="D14" s="941">
        <v>57656963</v>
      </c>
      <c r="E14" s="943">
        <v>90018714</v>
      </c>
      <c r="F14" s="940">
        <v>43638892</v>
      </c>
      <c r="G14" s="636">
        <v>46379821</v>
      </c>
    </row>
    <row r="15" spans="1:7" ht="13.5">
      <c r="A15" s="832" t="s">
        <v>65</v>
      </c>
      <c r="B15" s="939">
        <v>94522284</v>
      </c>
      <c r="C15" s="940">
        <v>42195085</v>
      </c>
      <c r="D15" s="941">
        <v>52327198</v>
      </c>
      <c r="E15" s="943">
        <v>80969027</v>
      </c>
      <c r="F15" s="940">
        <v>39035912</v>
      </c>
      <c r="G15" s="636">
        <v>41933114</v>
      </c>
    </row>
    <row r="16" spans="1:7" ht="13.5">
      <c r="A16" s="835" t="s">
        <v>840</v>
      </c>
      <c r="B16" s="945">
        <v>113921699</v>
      </c>
      <c r="C16" s="946">
        <v>52943464</v>
      </c>
      <c r="D16" s="947">
        <v>60978235</v>
      </c>
      <c r="E16" s="949">
        <v>99305183</v>
      </c>
      <c r="F16" s="946">
        <v>49262698</v>
      </c>
      <c r="G16" s="642">
        <v>50042485</v>
      </c>
    </row>
    <row r="17" spans="1:7" ht="13.5">
      <c r="A17" s="644"/>
      <c r="B17" s="977"/>
      <c r="C17" s="959"/>
      <c r="D17" s="978"/>
      <c r="E17" s="958"/>
      <c r="F17" s="959"/>
      <c r="G17" s="979"/>
    </row>
    <row r="18" spans="1:7" ht="13.5">
      <c r="A18" s="845" t="s">
        <v>66</v>
      </c>
      <c r="B18" s="939">
        <v>8586556</v>
      </c>
      <c r="C18" s="940">
        <v>3581354</v>
      </c>
      <c r="D18" s="941">
        <v>5005202</v>
      </c>
      <c r="E18" s="943">
        <v>7488325</v>
      </c>
      <c r="F18" s="940">
        <v>3622138</v>
      </c>
      <c r="G18" s="636">
        <v>3866186</v>
      </c>
    </row>
    <row r="19" spans="1:7" ht="13.5">
      <c r="A19" s="845" t="s">
        <v>67</v>
      </c>
      <c r="B19" s="939">
        <v>7391424</v>
      </c>
      <c r="C19" s="940">
        <v>3140709</v>
      </c>
      <c r="D19" s="941">
        <v>4250714</v>
      </c>
      <c r="E19" s="943">
        <v>8528901</v>
      </c>
      <c r="F19" s="940">
        <v>3260111</v>
      </c>
      <c r="G19" s="636">
        <v>5268790</v>
      </c>
    </row>
    <row r="20" spans="1:7" ht="13.5">
      <c r="A20" s="845" t="s">
        <v>68</v>
      </c>
      <c r="B20" s="939">
        <v>7143639</v>
      </c>
      <c r="C20" s="940">
        <v>3249931</v>
      </c>
      <c r="D20" s="941">
        <v>3893707</v>
      </c>
      <c r="E20" s="943">
        <v>6665290</v>
      </c>
      <c r="F20" s="940">
        <v>2868849</v>
      </c>
      <c r="G20" s="636">
        <v>3796440</v>
      </c>
    </row>
    <row r="21" spans="1:7" ht="13.5">
      <c r="A21" s="845" t="s">
        <v>69</v>
      </c>
      <c r="B21" s="939">
        <v>9392932</v>
      </c>
      <c r="C21" s="940">
        <v>4127961</v>
      </c>
      <c r="D21" s="941">
        <v>5264971</v>
      </c>
      <c r="E21" s="943">
        <v>7848634</v>
      </c>
      <c r="F21" s="940">
        <v>3747844</v>
      </c>
      <c r="G21" s="636">
        <v>4100790</v>
      </c>
    </row>
    <row r="22" spans="1:7" ht="13.5">
      <c r="A22" s="845" t="s">
        <v>70</v>
      </c>
      <c r="B22" s="939">
        <v>8067465</v>
      </c>
      <c r="C22" s="940">
        <v>3223331</v>
      </c>
      <c r="D22" s="941">
        <v>4844134</v>
      </c>
      <c r="E22" s="943">
        <v>5979814</v>
      </c>
      <c r="F22" s="940">
        <v>3069248</v>
      </c>
      <c r="G22" s="636">
        <v>2910565</v>
      </c>
    </row>
    <row r="23" spans="1:7" ht="13.5">
      <c r="A23" s="845" t="s">
        <v>71</v>
      </c>
      <c r="B23" s="939">
        <v>7840989</v>
      </c>
      <c r="C23" s="940">
        <v>3287701</v>
      </c>
      <c r="D23" s="941">
        <v>4553287</v>
      </c>
      <c r="E23" s="943">
        <v>6668014</v>
      </c>
      <c r="F23" s="940">
        <v>3029874</v>
      </c>
      <c r="G23" s="636">
        <v>3638139</v>
      </c>
    </row>
    <row r="24" spans="1:7" ht="13.5">
      <c r="A24" s="845" t="s">
        <v>72</v>
      </c>
      <c r="B24" s="939">
        <v>9509691</v>
      </c>
      <c r="C24" s="940">
        <v>3288723</v>
      </c>
      <c r="D24" s="941">
        <v>6220967</v>
      </c>
      <c r="E24" s="943">
        <v>6399778</v>
      </c>
      <c r="F24" s="940">
        <v>3290264</v>
      </c>
      <c r="G24" s="636">
        <v>3109513</v>
      </c>
    </row>
    <row r="25" spans="1:7" ht="13.5">
      <c r="A25" s="845" t="s">
        <v>73</v>
      </c>
      <c r="B25" s="939">
        <v>6561907</v>
      </c>
      <c r="C25" s="940">
        <v>3039818</v>
      </c>
      <c r="D25" s="941">
        <v>3522088</v>
      </c>
      <c r="E25" s="943">
        <v>5930782</v>
      </c>
      <c r="F25" s="940">
        <v>2934815</v>
      </c>
      <c r="G25" s="636">
        <v>2995967</v>
      </c>
    </row>
    <row r="26" spans="1:7" ht="13.5">
      <c r="A26" s="845" t="s">
        <v>74</v>
      </c>
      <c r="B26" s="939">
        <v>6458634</v>
      </c>
      <c r="C26" s="940">
        <v>3207582</v>
      </c>
      <c r="D26" s="941">
        <v>3251051</v>
      </c>
      <c r="E26" s="943">
        <v>5994237</v>
      </c>
      <c r="F26" s="940">
        <v>2953480</v>
      </c>
      <c r="G26" s="636">
        <v>3040757</v>
      </c>
    </row>
    <row r="27" spans="1:7" ht="13.5">
      <c r="A27" s="845" t="s">
        <v>75</v>
      </c>
      <c r="B27" s="939">
        <v>9140284</v>
      </c>
      <c r="C27" s="940">
        <v>4793539</v>
      </c>
      <c r="D27" s="941">
        <v>4346744</v>
      </c>
      <c r="E27" s="943">
        <v>7126905</v>
      </c>
      <c r="F27" s="940">
        <v>3587924</v>
      </c>
      <c r="G27" s="636">
        <v>3538980</v>
      </c>
    </row>
    <row r="28" spans="1:7" ht="13.5">
      <c r="A28" s="845" t="s">
        <v>76</v>
      </c>
      <c r="B28" s="939">
        <v>6926108</v>
      </c>
      <c r="C28" s="940">
        <v>3555436</v>
      </c>
      <c r="D28" s="941">
        <v>3370671</v>
      </c>
      <c r="E28" s="943">
        <v>5012187</v>
      </c>
      <c r="F28" s="940">
        <v>2473323</v>
      </c>
      <c r="G28" s="636">
        <v>2538863</v>
      </c>
    </row>
    <row r="29" spans="1:7" ht="13.5">
      <c r="A29" s="845" t="s">
        <v>77</v>
      </c>
      <c r="B29" s="939">
        <v>6577703</v>
      </c>
      <c r="C29" s="940">
        <v>3134447</v>
      </c>
      <c r="D29" s="941">
        <v>3443256</v>
      </c>
      <c r="E29" s="943">
        <v>6348575</v>
      </c>
      <c r="F29" s="940">
        <v>3400803</v>
      </c>
      <c r="G29" s="636">
        <v>2947771</v>
      </c>
    </row>
    <row r="30" spans="1:7" ht="13.5">
      <c r="A30" s="845" t="s">
        <v>78</v>
      </c>
      <c r="B30" s="939">
        <v>9511504</v>
      </c>
      <c r="C30" s="940">
        <v>4145901</v>
      </c>
      <c r="D30" s="941">
        <v>5365603</v>
      </c>
      <c r="E30" s="943">
        <v>8465905</v>
      </c>
      <c r="F30" s="940">
        <v>4419372</v>
      </c>
      <c r="G30" s="636">
        <v>4046533</v>
      </c>
    </row>
    <row r="31" spans="1:7" ht="13.5">
      <c r="A31" s="845" t="s">
        <v>67</v>
      </c>
      <c r="B31" s="939">
        <v>6726854</v>
      </c>
      <c r="C31" s="940">
        <v>2964244</v>
      </c>
      <c r="D31" s="941">
        <v>3762610</v>
      </c>
      <c r="E31" s="943">
        <v>7978384</v>
      </c>
      <c r="F31" s="940">
        <v>3120000</v>
      </c>
      <c r="G31" s="636">
        <v>4858383</v>
      </c>
    </row>
    <row r="32" spans="1:7" ht="13.5">
      <c r="A32" s="845" t="s">
        <v>68</v>
      </c>
      <c r="B32" s="939">
        <v>8012527</v>
      </c>
      <c r="C32" s="940">
        <v>3928245</v>
      </c>
      <c r="D32" s="941">
        <v>4084282</v>
      </c>
      <c r="E32" s="943">
        <v>7214334</v>
      </c>
      <c r="F32" s="940">
        <v>3442056</v>
      </c>
      <c r="G32" s="636">
        <v>3772277</v>
      </c>
    </row>
    <row r="33" spans="1:7" ht="13.5">
      <c r="A33" s="845" t="s">
        <v>69</v>
      </c>
      <c r="B33" s="939">
        <v>10668282</v>
      </c>
      <c r="C33" s="940">
        <v>5144577</v>
      </c>
      <c r="D33" s="941">
        <v>5523705</v>
      </c>
      <c r="E33" s="943">
        <v>9646041</v>
      </c>
      <c r="F33" s="940">
        <v>4385112</v>
      </c>
      <c r="G33" s="636">
        <v>5260928</v>
      </c>
    </row>
    <row r="34" spans="1:7" ht="13.5">
      <c r="A34" s="845" t="s">
        <v>70</v>
      </c>
      <c r="B34" s="939">
        <v>9611854</v>
      </c>
      <c r="C34" s="940">
        <v>4404835</v>
      </c>
      <c r="D34" s="941">
        <v>5207019</v>
      </c>
      <c r="E34" s="943">
        <v>7667832</v>
      </c>
      <c r="F34" s="940">
        <v>3846409</v>
      </c>
      <c r="G34" s="636">
        <v>3821422</v>
      </c>
    </row>
    <row r="35" spans="1:7" ht="13.5">
      <c r="A35" s="845" t="s">
        <v>71</v>
      </c>
      <c r="B35" s="939">
        <v>8740823</v>
      </c>
      <c r="C35" s="940">
        <v>4149653</v>
      </c>
      <c r="D35" s="941">
        <v>4591169</v>
      </c>
      <c r="E35" s="943">
        <v>7587539</v>
      </c>
      <c r="F35" s="940">
        <v>4037335</v>
      </c>
      <c r="G35" s="636">
        <v>3550204</v>
      </c>
    </row>
    <row r="36" spans="1:7" ht="13.5">
      <c r="A36" s="845" t="s">
        <v>72</v>
      </c>
      <c r="B36" s="939">
        <v>10009900</v>
      </c>
      <c r="C36" s="940">
        <v>4625254</v>
      </c>
      <c r="D36" s="941">
        <v>5384646</v>
      </c>
      <c r="E36" s="943">
        <v>8358941</v>
      </c>
      <c r="F36" s="940">
        <v>4136089</v>
      </c>
      <c r="G36" s="636">
        <v>4222851</v>
      </c>
    </row>
    <row r="37" spans="1:7" ht="13.5">
      <c r="A37" s="845" t="s">
        <v>73</v>
      </c>
      <c r="B37" s="939">
        <v>9672886</v>
      </c>
      <c r="C37" s="940">
        <v>4266747</v>
      </c>
      <c r="D37" s="941">
        <v>5406138</v>
      </c>
      <c r="E37" s="943">
        <v>7916949</v>
      </c>
      <c r="F37" s="940">
        <v>3964333</v>
      </c>
      <c r="G37" s="636">
        <v>3952615</v>
      </c>
    </row>
    <row r="38" spans="1:7" ht="13.5">
      <c r="A38" s="845" t="s">
        <v>74</v>
      </c>
      <c r="B38" s="939">
        <v>8656926</v>
      </c>
      <c r="C38" s="940">
        <v>3985035</v>
      </c>
      <c r="D38" s="941">
        <v>4671890</v>
      </c>
      <c r="E38" s="943">
        <v>7292409</v>
      </c>
      <c r="F38" s="940">
        <v>3750937</v>
      </c>
      <c r="G38" s="636">
        <v>3541472</v>
      </c>
    </row>
    <row r="39" spans="1:7" ht="13.5">
      <c r="A39" s="845" t="s">
        <v>75</v>
      </c>
      <c r="B39" s="939">
        <v>8712320</v>
      </c>
      <c r="C39" s="940">
        <v>4643314</v>
      </c>
      <c r="D39" s="941">
        <v>4069006</v>
      </c>
      <c r="E39" s="943">
        <v>8405392</v>
      </c>
      <c r="F39" s="940">
        <v>4323673</v>
      </c>
      <c r="G39" s="636">
        <v>4081718</v>
      </c>
    </row>
    <row r="40" spans="1:7" ht="13.5">
      <c r="A40" s="845" t="s">
        <v>203</v>
      </c>
      <c r="B40" s="939">
        <v>10448822</v>
      </c>
      <c r="C40" s="940">
        <v>4661039</v>
      </c>
      <c r="D40" s="941">
        <v>5787783</v>
      </c>
      <c r="E40" s="943">
        <v>7590092</v>
      </c>
      <c r="F40" s="940">
        <v>3931147</v>
      </c>
      <c r="G40" s="636">
        <v>3658945</v>
      </c>
    </row>
    <row r="41" spans="1:7" ht="13.5">
      <c r="A41" s="845" t="s">
        <v>77</v>
      </c>
      <c r="B41" s="939">
        <v>10844631</v>
      </c>
      <c r="C41" s="940">
        <v>4934732</v>
      </c>
      <c r="D41" s="941">
        <v>5909899</v>
      </c>
      <c r="E41" s="943">
        <v>8391840</v>
      </c>
      <c r="F41" s="940">
        <v>4568835</v>
      </c>
      <c r="G41" s="636">
        <v>3823004</v>
      </c>
    </row>
    <row r="42" spans="1:7" ht="14.25" thickBot="1">
      <c r="A42" s="931" t="s">
        <v>78</v>
      </c>
      <c r="B42" s="962">
        <v>11815867</v>
      </c>
      <c r="C42" s="963">
        <v>5235784</v>
      </c>
      <c r="D42" s="964">
        <v>6580083</v>
      </c>
      <c r="E42" s="966">
        <v>11255426</v>
      </c>
      <c r="F42" s="963">
        <v>5756767</v>
      </c>
      <c r="G42" s="859">
        <v>5498659</v>
      </c>
    </row>
    <row r="43" s="29" customFormat="1" ht="12">
      <c r="A43" s="84" t="s">
        <v>650</v>
      </c>
    </row>
    <row r="44" s="29" customFormat="1" ht="12">
      <c r="A44" s="84" t="s">
        <v>651</v>
      </c>
    </row>
    <row r="45" s="29" customFormat="1" ht="12" customHeight="1">
      <c r="A45" s="84" t="s">
        <v>652</v>
      </c>
    </row>
    <row r="46" s="29" customFormat="1" ht="12" customHeight="1">
      <c r="A46" s="84"/>
    </row>
    <row r="47" spans="1:7" s="29" customFormat="1" ht="12" customHeight="1">
      <c r="A47" s="84"/>
      <c r="B47" s="968"/>
      <c r="C47" s="968"/>
      <c r="D47" s="968"/>
      <c r="E47" s="968"/>
      <c r="F47" s="968"/>
      <c r="G47" s="968"/>
    </row>
    <row r="48" s="29" customFormat="1" ht="12" customHeight="1">
      <c r="A48" s="84"/>
    </row>
    <row r="49" s="29" customFormat="1" ht="12" customHeight="1">
      <c r="A49" s="84"/>
    </row>
  </sheetData>
  <sheetProtection/>
  <mergeCells count="10">
    <mergeCell ref="C8:C9"/>
    <mergeCell ref="D8:D9"/>
    <mergeCell ref="F8:F9"/>
    <mergeCell ref="G8:G9"/>
    <mergeCell ref="A1:G1"/>
    <mergeCell ref="A2:G2"/>
    <mergeCell ref="B6:D6"/>
    <mergeCell ref="E6:G6"/>
    <mergeCell ref="B7:D7"/>
    <mergeCell ref="E7:G7"/>
  </mergeCells>
  <printOptions horizontalCentered="1"/>
  <pageMargins left="0.3937007874015748" right="0.3937007874015748" top="0.3937007874015748" bottom="0.3937007874015748" header="0.5118110236220472" footer="0.31496062992125984"/>
  <pageSetup fitToHeight="2" horizontalDpi="1200" verticalDpi="1200" orientation="landscape" paperSize="9" scale="85" r:id="rId1"/>
</worksheet>
</file>

<file path=xl/worksheets/sheet54.xml><?xml version="1.0" encoding="utf-8"?>
<worksheet xmlns="http://schemas.openxmlformats.org/spreadsheetml/2006/main" xmlns:r="http://schemas.openxmlformats.org/officeDocument/2006/relationships">
  <dimension ref="A1:Q507"/>
  <sheetViews>
    <sheetView view="pageBreakPreview" zoomScale="70" zoomScaleNormal="40" zoomScaleSheetLayoutView="70" zoomScalePageLayoutView="0" workbookViewId="0" topLeftCell="A1">
      <selection activeCell="A1" sqref="A1:Q1"/>
    </sheetView>
  </sheetViews>
  <sheetFormatPr defaultColWidth="20.00390625" defaultRowHeight="18.75" customHeight="1"/>
  <cols>
    <col min="1" max="1" width="20.00390625" style="99" customWidth="1"/>
    <col min="2" max="2" width="23.75390625" style="724" customWidth="1"/>
    <col min="3" max="3" width="23.75390625" style="99" customWidth="1"/>
    <col min="4" max="4" width="23.75390625" style="724" customWidth="1"/>
    <col min="5" max="5" width="23.75390625" style="99" customWidth="1"/>
    <col min="6" max="6" width="23.75390625" style="724" customWidth="1"/>
    <col min="7" max="7" width="23.75390625" style="99" customWidth="1"/>
    <col min="8" max="8" width="23.75390625" style="724" customWidth="1"/>
    <col min="9" max="9" width="23.75390625" style="99" customWidth="1"/>
    <col min="10" max="10" width="23.75390625" style="724" customWidth="1"/>
    <col min="11" max="11" width="23.75390625" style="99" customWidth="1"/>
    <col min="12" max="12" width="23.75390625" style="724" customWidth="1"/>
    <col min="13" max="17" width="23.75390625" style="99" customWidth="1"/>
    <col min="18" max="16384" width="20.00390625" style="99" customWidth="1"/>
  </cols>
  <sheetData>
    <row r="1" spans="1:17" s="861" customFormat="1" ht="28.5">
      <c r="A1" s="1467" t="s">
        <v>653</v>
      </c>
      <c r="B1" s="1467"/>
      <c r="C1" s="1467"/>
      <c r="D1" s="1467"/>
      <c r="E1" s="1467"/>
      <c r="F1" s="1467"/>
      <c r="G1" s="1467"/>
      <c r="H1" s="1467"/>
      <c r="I1" s="1467"/>
      <c r="J1" s="1467"/>
      <c r="K1" s="1467"/>
      <c r="L1" s="1467"/>
      <c r="M1" s="1467"/>
      <c r="N1" s="1467"/>
      <c r="O1" s="1467"/>
      <c r="P1" s="1467"/>
      <c r="Q1" s="1467"/>
    </row>
    <row r="2" spans="1:17" s="861" customFormat="1" ht="25.5">
      <c r="A2" s="1468" t="s">
        <v>654</v>
      </c>
      <c r="B2" s="1468"/>
      <c r="C2" s="1468"/>
      <c r="D2" s="1468"/>
      <c r="E2" s="1468"/>
      <c r="F2" s="1468"/>
      <c r="G2" s="1468"/>
      <c r="H2" s="1468"/>
      <c r="I2" s="1468"/>
      <c r="J2" s="1468"/>
      <c r="K2" s="1468"/>
      <c r="L2" s="1468"/>
      <c r="M2" s="1468"/>
      <c r="N2" s="1468"/>
      <c r="O2" s="1468"/>
      <c r="P2" s="1468"/>
      <c r="Q2" s="1468"/>
    </row>
    <row r="3" spans="1:17" ht="18.75" customHeight="1">
      <c r="A3" s="144"/>
      <c r="B3" s="144"/>
      <c r="C3" s="144"/>
      <c r="D3" s="144"/>
      <c r="E3" s="144"/>
      <c r="F3" s="144"/>
      <c r="G3" s="144"/>
      <c r="H3" s="144"/>
      <c r="I3" s="144"/>
      <c r="J3" s="144"/>
      <c r="K3" s="144"/>
      <c r="L3" s="144"/>
      <c r="M3" s="144"/>
      <c r="N3" s="673"/>
      <c r="O3" s="673"/>
      <c r="P3" s="673"/>
      <c r="Q3" s="673"/>
    </row>
    <row r="4" spans="1:17" ht="18.75" customHeight="1">
      <c r="A4" s="144"/>
      <c r="B4" s="980"/>
      <c r="C4" s="144"/>
      <c r="D4" s="980"/>
      <c r="E4" s="144"/>
      <c r="F4" s="980"/>
      <c r="G4" s="144"/>
      <c r="H4" s="980"/>
      <c r="I4" s="144"/>
      <c r="J4" s="980"/>
      <c r="K4" s="144"/>
      <c r="L4" s="980"/>
      <c r="M4" s="144"/>
      <c r="N4" s="673"/>
      <c r="O4" s="673"/>
      <c r="P4" s="673"/>
      <c r="Q4" s="673"/>
    </row>
    <row r="5" spans="1:17" s="861" customFormat="1" ht="18.75" customHeight="1" thickBot="1">
      <c r="A5" s="673" t="s">
        <v>166</v>
      </c>
      <c r="B5" s="722"/>
      <c r="C5" s="673"/>
      <c r="D5" s="722"/>
      <c r="E5" s="673"/>
      <c r="F5" s="722"/>
      <c r="G5" s="673"/>
      <c r="H5" s="722"/>
      <c r="I5" s="673"/>
      <c r="J5" s="722"/>
      <c r="K5" s="673"/>
      <c r="L5" s="722"/>
      <c r="M5" s="673"/>
      <c r="N5" s="673"/>
      <c r="O5" s="673"/>
      <c r="P5" s="673"/>
      <c r="Q5" s="673"/>
    </row>
    <row r="6" spans="1:17" ht="18.75">
      <c r="A6" s="676"/>
      <c r="B6" s="1469" t="s">
        <v>517</v>
      </c>
      <c r="C6" s="1470"/>
      <c r="D6" s="1470"/>
      <c r="E6" s="1471"/>
      <c r="F6" s="1472" t="s">
        <v>518</v>
      </c>
      <c r="G6" s="1473"/>
      <c r="H6" s="1473"/>
      <c r="I6" s="1474"/>
      <c r="J6" s="1472" t="s">
        <v>519</v>
      </c>
      <c r="K6" s="1473"/>
      <c r="L6" s="1473"/>
      <c r="M6" s="1474"/>
      <c r="N6" s="1470" t="s">
        <v>520</v>
      </c>
      <c r="O6" s="1470"/>
      <c r="P6" s="1470"/>
      <c r="Q6" s="1471"/>
    </row>
    <row r="7" spans="1:17" ht="19.5" thickBot="1">
      <c r="A7" s="677"/>
      <c r="B7" s="1476" t="s">
        <v>521</v>
      </c>
      <c r="C7" s="1465"/>
      <c r="D7" s="1464" t="s">
        <v>522</v>
      </c>
      <c r="E7" s="1466"/>
      <c r="F7" s="1477" t="s">
        <v>521</v>
      </c>
      <c r="G7" s="1478"/>
      <c r="H7" s="1478" t="s">
        <v>522</v>
      </c>
      <c r="I7" s="1479"/>
      <c r="J7" s="1477" t="s">
        <v>521</v>
      </c>
      <c r="K7" s="1478"/>
      <c r="L7" s="1478" t="s">
        <v>522</v>
      </c>
      <c r="M7" s="1479"/>
      <c r="N7" s="1464" t="s">
        <v>521</v>
      </c>
      <c r="O7" s="1465"/>
      <c r="P7" s="1464" t="s">
        <v>522</v>
      </c>
      <c r="Q7" s="1466"/>
    </row>
    <row r="8" spans="1:17" s="861" customFormat="1" ht="18.75" customHeight="1" thickTop="1">
      <c r="A8" s="981"/>
      <c r="B8" s="679" t="s">
        <v>97</v>
      </c>
      <c r="C8" s="680" t="s">
        <v>523</v>
      </c>
      <c r="D8" s="681" t="s">
        <v>97</v>
      </c>
      <c r="E8" s="682" t="s">
        <v>523</v>
      </c>
      <c r="F8" s="683" t="s">
        <v>97</v>
      </c>
      <c r="G8" s="680" t="s">
        <v>523</v>
      </c>
      <c r="H8" s="681" t="s">
        <v>97</v>
      </c>
      <c r="I8" s="682" t="s">
        <v>523</v>
      </c>
      <c r="J8" s="683" t="s">
        <v>97</v>
      </c>
      <c r="K8" s="680" t="s">
        <v>523</v>
      </c>
      <c r="L8" s="681" t="s">
        <v>97</v>
      </c>
      <c r="M8" s="682" t="s">
        <v>523</v>
      </c>
      <c r="N8" s="684" t="s">
        <v>97</v>
      </c>
      <c r="O8" s="680" t="s">
        <v>523</v>
      </c>
      <c r="P8" s="681" t="s">
        <v>97</v>
      </c>
      <c r="Q8" s="682" t="s">
        <v>523</v>
      </c>
    </row>
    <row r="9" spans="1:17" ht="18.75" customHeight="1">
      <c r="A9" s="981"/>
      <c r="B9" s="686"/>
      <c r="C9" s="687"/>
      <c r="D9" s="688"/>
      <c r="E9" s="689"/>
      <c r="F9" s="690"/>
      <c r="G9" s="687"/>
      <c r="H9" s="688"/>
      <c r="I9" s="689"/>
      <c r="J9" s="690"/>
      <c r="K9" s="687"/>
      <c r="L9" s="688"/>
      <c r="M9" s="689"/>
      <c r="N9" s="674"/>
      <c r="O9" s="687"/>
      <c r="P9" s="688"/>
      <c r="Q9" s="689"/>
    </row>
    <row r="10" spans="1:17" ht="18.75" customHeight="1">
      <c r="A10" s="691" t="s">
        <v>62</v>
      </c>
      <c r="B10" s="692">
        <v>366</v>
      </c>
      <c r="C10" s="693">
        <v>0.2</v>
      </c>
      <c r="D10" s="694">
        <v>56</v>
      </c>
      <c r="E10" s="695">
        <v>0.03</v>
      </c>
      <c r="F10" s="696">
        <v>29288</v>
      </c>
      <c r="G10" s="697">
        <v>15.67</v>
      </c>
      <c r="H10" s="698">
        <v>1042</v>
      </c>
      <c r="I10" s="695">
        <v>0.61</v>
      </c>
      <c r="J10" s="696">
        <v>45395</v>
      </c>
      <c r="K10" s="697">
        <v>24.29</v>
      </c>
      <c r="L10" s="698">
        <v>3704</v>
      </c>
      <c r="M10" s="695">
        <v>2.18</v>
      </c>
      <c r="N10" s="696">
        <v>16313</v>
      </c>
      <c r="O10" s="697">
        <v>8.73</v>
      </c>
      <c r="P10" s="698">
        <v>1338</v>
      </c>
      <c r="Q10" s="695">
        <v>0.79</v>
      </c>
    </row>
    <row r="11" spans="1:17" ht="18.75" customHeight="1">
      <c r="A11" s="691" t="s">
        <v>63</v>
      </c>
      <c r="B11" s="692">
        <v>497</v>
      </c>
      <c r="C11" s="693">
        <v>0.26</v>
      </c>
      <c r="D11" s="694">
        <v>409</v>
      </c>
      <c r="E11" s="695">
        <v>0.22</v>
      </c>
      <c r="F11" s="696">
        <v>21168</v>
      </c>
      <c r="G11" s="697">
        <v>11.17</v>
      </c>
      <c r="H11" s="698">
        <v>6770</v>
      </c>
      <c r="I11" s="695">
        <v>3.71</v>
      </c>
      <c r="J11" s="696">
        <v>50771</v>
      </c>
      <c r="K11" s="697">
        <v>26.78</v>
      </c>
      <c r="L11" s="698">
        <v>18182</v>
      </c>
      <c r="M11" s="695">
        <v>9.95</v>
      </c>
      <c r="N11" s="696">
        <v>17104</v>
      </c>
      <c r="O11" s="697">
        <v>9.02</v>
      </c>
      <c r="P11" s="698">
        <v>2503</v>
      </c>
      <c r="Q11" s="695">
        <v>1.37</v>
      </c>
    </row>
    <row r="12" spans="1:17" ht="18.75" customHeight="1">
      <c r="A12" s="691" t="s">
        <v>64</v>
      </c>
      <c r="B12" s="692">
        <v>561</v>
      </c>
      <c r="C12" s="693">
        <v>0.31</v>
      </c>
      <c r="D12" s="694">
        <v>11</v>
      </c>
      <c r="E12" s="720">
        <v>0</v>
      </c>
      <c r="F12" s="696">
        <v>20350</v>
      </c>
      <c r="G12" s="697">
        <v>11.25</v>
      </c>
      <c r="H12" s="698">
        <v>5467</v>
      </c>
      <c r="I12" s="695">
        <v>2.44</v>
      </c>
      <c r="J12" s="696">
        <v>47965</v>
      </c>
      <c r="K12" s="697">
        <v>26.51</v>
      </c>
      <c r="L12" s="698">
        <v>16756</v>
      </c>
      <c r="M12" s="695">
        <v>7.47</v>
      </c>
      <c r="N12" s="696">
        <v>16295</v>
      </c>
      <c r="O12" s="697">
        <v>9</v>
      </c>
      <c r="P12" s="698">
        <v>1470</v>
      </c>
      <c r="Q12" s="695">
        <v>0.66</v>
      </c>
    </row>
    <row r="13" spans="1:17" ht="18.75" customHeight="1">
      <c r="A13" s="691" t="s">
        <v>65</v>
      </c>
      <c r="B13" s="692">
        <v>798</v>
      </c>
      <c r="C13" s="693">
        <v>0.47</v>
      </c>
      <c r="D13" s="694">
        <v>51</v>
      </c>
      <c r="E13" s="695">
        <v>0.02</v>
      </c>
      <c r="F13" s="696">
        <v>30082</v>
      </c>
      <c r="G13" s="697">
        <v>17.56</v>
      </c>
      <c r="H13" s="698">
        <v>2284</v>
      </c>
      <c r="I13" s="695">
        <v>1.07</v>
      </c>
      <c r="J13" s="696">
        <v>47539</v>
      </c>
      <c r="K13" s="697">
        <v>27.75</v>
      </c>
      <c r="L13" s="698">
        <v>3380</v>
      </c>
      <c r="M13" s="695">
        <v>1.58</v>
      </c>
      <c r="N13" s="696">
        <v>16168</v>
      </c>
      <c r="O13" s="697">
        <v>9.44</v>
      </c>
      <c r="P13" s="698">
        <v>559</v>
      </c>
      <c r="Q13" s="695">
        <v>0.26</v>
      </c>
    </row>
    <row r="14" spans="1:17" ht="18.75" customHeight="1">
      <c r="A14" s="982" t="s">
        <v>840</v>
      </c>
      <c r="B14" s="692">
        <v>1274</v>
      </c>
      <c r="C14" s="693">
        <v>0.62</v>
      </c>
      <c r="D14" s="694">
        <v>28</v>
      </c>
      <c r="E14" s="695">
        <v>0.01</v>
      </c>
      <c r="F14" s="696">
        <v>24790</v>
      </c>
      <c r="G14" s="697">
        <v>12.05</v>
      </c>
      <c r="H14" s="698">
        <v>2247</v>
      </c>
      <c r="I14" s="695">
        <v>1</v>
      </c>
      <c r="J14" s="696">
        <v>63533</v>
      </c>
      <c r="K14" s="697">
        <v>30.88</v>
      </c>
      <c r="L14" s="698">
        <v>3306</v>
      </c>
      <c r="M14" s="695">
        <v>1.47</v>
      </c>
      <c r="N14" s="696">
        <v>15847</v>
      </c>
      <c r="O14" s="697">
        <v>7.7</v>
      </c>
      <c r="P14" s="698">
        <v>2371</v>
      </c>
      <c r="Q14" s="695">
        <v>1.06</v>
      </c>
    </row>
    <row r="15" spans="1:17" ht="18.75" customHeight="1">
      <c r="A15" s="981"/>
      <c r="B15" s="700"/>
      <c r="C15" s="701"/>
      <c r="D15" s="702"/>
      <c r="E15" s="703"/>
      <c r="F15" s="704"/>
      <c r="G15" s="705"/>
      <c r="H15" s="706"/>
      <c r="I15" s="703"/>
      <c r="J15" s="704"/>
      <c r="K15" s="705"/>
      <c r="L15" s="706"/>
      <c r="M15" s="703"/>
      <c r="N15" s="704"/>
      <c r="O15" s="705"/>
      <c r="P15" s="706"/>
      <c r="Q15" s="703"/>
    </row>
    <row r="16" spans="1:17" ht="18.75" customHeight="1">
      <c r="A16" s="707" t="s">
        <v>66</v>
      </c>
      <c r="B16" s="692">
        <v>394</v>
      </c>
      <c r="C16" s="693">
        <v>0.25</v>
      </c>
      <c r="D16" s="694">
        <v>2</v>
      </c>
      <c r="E16" s="720">
        <v>0</v>
      </c>
      <c r="F16" s="696">
        <v>15344</v>
      </c>
      <c r="G16" s="697">
        <v>9.64</v>
      </c>
      <c r="H16" s="698">
        <v>5091</v>
      </c>
      <c r="I16" s="695">
        <v>2.27</v>
      </c>
      <c r="J16" s="696">
        <v>40076</v>
      </c>
      <c r="K16" s="697">
        <v>25.19</v>
      </c>
      <c r="L16" s="698">
        <v>11396</v>
      </c>
      <c r="M16" s="695">
        <v>5.08</v>
      </c>
      <c r="N16" s="696">
        <v>18510</v>
      </c>
      <c r="O16" s="697">
        <v>11.63</v>
      </c>
      <c r="P16" s="698">
        <v>458</v>
      </c>
      <c r="Q16" s="695">
        <v>0.2</v>
      </c>
    </row>
    <row r="17" spans="1:17" ht="18.75" customHeight="1">
      <c r="A17" s="707" t="s">
        <v>67</v>
      </c>
      <c r="B17" s="692">
        <v>277</v>
      </c>
      <c r="C17" s="693">
        <v>0.18</v>
      </c>
      <c r="D17" s="694">
        <v>3</v>
      </c>
      <c r="E17" s="720">
        <v>0</v>
      </c>
      <c r="F17" s="696">
        <v>15677</v>
      </c>
      <c r="G17" s="697">
        <v>10.35</v>
      </c>
      <c r="H17" s="698">
        <v>1258</v>
      </c>
      <c r="I17" s="695">
        <v>0.61</v>
      </c>
      <c r="J17" s="696">
        <v>44382</v>
      </c>
      <c r="K17" s="697">
        <v>29.3</v>
      </c>
      <c r="L17" s="698">
        <v>4619</v>
      </c>
      <c r="M17" s="695">
        <v>2.23</v>
      </c>
      <c r="N17" s="696">
        <v>15074</v>
      </c>
      <c r="O17" s="697">
        <v>9.95</v>
      </c>
      <c r="P17" s="698">
        <v>429</v>
      </c>
      <c r="Q17" s="695">
        <v>0.21</v>
      </c>
    </row>
    <row r="18" spans="1:17" ht="18.75" customHeight="1">
      <c r="A18" s="707" t="s">
        <v>68</v>
      </c>
      <c r="B18" s="692">
        <v>274</v>
      </c>
      <c r="C18" s="693">
        <v>0.16</v>
      </c>
      <c r="D18" s="694">
        <v>293</v>
      </c>
      <c r="E18" s="695">
        <v>0.14</v>
      </c>
      <c r="F18" s="696">
        <v>29159</v>
      </c>
      <c r="G18" s="697">
        <v>17.22</v>
      </c>
      <c r="H18" s="698">
        <v>1312</v>
      </c>
      <c r="I18" s="695">
        <v>0.65</v>
      </c>
      <c r="J18" s="696">
        <v>41246</v>
      </c>
      <c r="K18" s="697">
        <v>24.35</v>
      </c>
      <c r="L18" s="698">
        <v>2351</v>
      </c>
      <c r="M18" s="695">
        <v>1.16</v>
      </c>
      <c r="N18" s="696">
        <v>18598</v>
      </c>
      <c r="O18" s="697">
        <v>10.98</v>
      </c>
      <c r="P18" s="698">
        <v>488</v>
      </c>
      <c r="Q18" s="695">
        <v>0.24</v>
      </c>
    </row>
    <row r="19" spans="1:17" ht="18.75" customHeight="1">
      <c r="A19" s="707" t="s">
        <v>69</v>
      </c>
      <c r="B19" s="692">
        <v>478</v>
      </c>
      <c r="C19" s="693">
        <v>0.26</v>
      </c>
      <c r="D19" s="694">
        <v>1</v>
      </c>
      <c r="E19" s="720">
        <v>0</v>
      </c>
      <c r="F19" s="696">
        <v>34648</v>
      </c>
      <c r="G19" s="697">
        <v>18.69</v>
      </c>
      <c r="H19" s="698">
        <v>1947</v>
      </c>
      <c r="I19" s="695">
        <v>0.81</v>
      </c>
      <c r="J19" s="696">
        <v>42699</v>
      </c>
      <c r="K19" s="697">
        <v>23.03</v>
      </c>
      <c r="L19" s="698">
        <v>2478</v>
      </c>
      <c r="M19" s="695">
        <v>1.03</v>
      </c>
      <c r="N19" s="696">
        <v>16058</v>
      </c>
      <c r="O19" s="697">
        <v>8.66</v>
      </c>
      <c r="P19" s="698">
        <v>367</v>
      </c>
      <c r="Q19" s="695">
        <v>0.15</v>
      </c>
    </row>
    <row r="20" spans="1:17" ht="18.75" customHeight="1">
      <c r="A20" s="707" t="s">
        <v>70</v>
      </c>
      <c r="B20" s="692">
        <v>918</v>
      </c>
      <c r="C20" s="693">
        <v>0.57</v>
      </c>
      <c r="D20" s="694">
        <v>56</v>
      </c>
      <c r="E20" s="695">
        <v>0.02</v>
      </c>
      <c r="F20" s="696">
        <v>27749</v>
      </c>
      <c r="G20" s="697">
        <v>17.18</v>
      </c>
      <c r="H20" s="698">
        <v>2592</v>
      </c>
      <c r="I20" s="695">
        <v>1.03</v>
      </c>
      <c r="J20" s="696">
        <v>40527</v>
      </c>
      <c r="K20" s="697">
        <v>25.1</v>
      </c>
      <c r="L20" s="698">
        <v>7095</v>
      </c>
      <c r="M20" s="695">
        <v>2.82</v>
      </c>
      <c r="N20" s="696">
        <v>17463</v>
      </c>
      <c r="O20" s="697">
        <v>10.81</v>
      </c>
      <c r="P20" s="698">
        <v>522</v>
      </c>
      <c r="Q20" s="695">
        <v>0.21</v>
      </c>
    </row>
    <row r="21" spans="1:17" ht="18.75" customHeight="1">
      <c r="A21" s="707" t="s">
        <v>71</v>
      </c>
      <c r="B21" s="692">
        <v>3054</v>
      </c>
      <c r="C21" s="693">
        <v>2.06</v>
      </c>
      <c r="D21" s="694">
        <v>76</v>
      </c>
      <c r="E21" s="695">
        <v>0.04</v>
      </c>
      <c r="F21" s="696">
        <v>14680</v>
      </c>
      <c r="G21" s="697">
        <v>9.92</v>
      </c>
      <c r="H21" s="698">
        <v>1687</v>
      </c>
      <c r="I21" s="695">
        <v>0.79</v>
      </c>
      <c r="J21" s="696">
        <v>44663</v>
      </c>
      <c r="K21" s="697">
        <v>30.19</v>
      </c>
      <c r="L21" s="698">
        <v>3382</v>
      </c>
      <c r="M21" s="695">
        <v>1.59</v>
      </c>
      <c r="N21" s="696">
        <v>17362</v>
      </c>
      <c r="O21" s="697">
        <v>11.74</v>
      </c>
      <c r="P21" s="698">
        <v>290</v>
      </c>
      <c r="Q21" s="695">
        <v>0.14</v>
      </c>
    </row>
    <row r="22" spans="1:17" ht="18.75" customHeight="1">
      <c r="A22" s="707" t="s">
        <v>72</v>
      </c>
      <c r="B22" s="692">
        <v>354</v>
      </c>
      <c r="C22" s="693">
        <v>0.22</v>
      </c>
      <c r="D22" s="694">
        <v>57</v>
      </c>
      <c r="E22" s="695">
        <v>0.02</v>
      </c>
      <c r="F22" s="696">
        <v>23640</v>
      </c>
      <c r="G22" s="697">
        <v>14.54</v>
      </c>
      <c r="H22" s="698">
        <v>2570</v>
      </c>
      <c r="I22" s="695">
        <v>0.83</v>
      </c>
      <c r="J22" s="696">
        <v>42384</v>
      </c>
      <c r="K22" s="697">
        <v>26.07</v>
      </c>
      <c r="L22" s="698">
        <v>3242</v>
      </c>
      <c r="M22" s="695">
        <v>1.05</v>
      </c>
      <c r="N22" s="696">
        <v>21285</v>
      </c>
      <c r="O22" s="697">
        <v>13.09</v>
      </c>
      <c r="P22" s="698">
        <v>1730</v>
      </c>
      <c r="Q22" s="695">
        <v>0.56</v>
      </c>
    </row>
    <row r="23" spans="1:17" ht="18.75" customHeight="1">
      <c r="A23" s="707" t="s">
        <v>73</v>
      </c>
      <c r="B23" s="692">
        <v>401</v>
      </c>
      <c r="C23" s="693">
        <v>0.27</v>
      </c>
      <c r="D23" s="694">
        <v>56</v>
      </c>
      <c r="E23" s="695">
        <v>0.03</v>
      </c>
      <c r="F23" s="696">
        <v>24145</v>
      </c>
      <c r="G23" s="697">
        <v>15.96</v>
      </c>
      <c r="H23" s="698">
        <v>1250</v>
      </c>
      <c r="I23" s="695">
        <v>0.71</v>
      </c>
      <c r="J23" s="696">
        <v>47180</v>
      </c>
      <c r="K23" s="697">
        <v>31.19</v>
      </c>
      <c r="L23" s="698">
        <v>2265</v>
      </c>
      <c r="M23" s="695">
        <v>1.29</v>
      </c>
      <c r="N23" s="696">
        <v>15137</v>
      </c>
      <c r="O23" s="697">
        <v>10.01</v>
      </c>
      <c r="P23" s="698">
        <v>495</v>
      </c>
      <c r="Q23" s="695">
        <v>0.28</v>
      </c>
    </row>
    <row r="24" spans="1:17" ht="18.75" customHeight="1">
      <c r="A24" s="707" t="s">
        <v>74</v>
      </c>
      <c r="B24" s="692">
        <v>649</v>
      </c>
      <c r="C24" s="693">
        <v>0.41</v>
      </c>
      <c r="D24" s="694">
        <v>32</v>
      </c>
      <c r="E24" s="695">
        <v>0.02</v>
      </c>
      <c r="F24" s="696">
        <v>19203</v>
      </c>
      <c r="G24" s="697">
        <v>12.12</v>
      </c>
      <c r="H24" s="698">
        <v>2732</v>
      </c>
      <c r="I24" s="695">
        <v>1.68</v>
      </c>
      <c r="J24" s="696">
        <v>48695</v>
      </c>
      <c r="K24" s="697">
        <v>30.73</v>
      </c>
      <c r="L24" s="698">
        <v>3900</v>
      </c>
      <c r="M24" s="695">
        <v>2.4</v>
      </c>
      <c r="N24" s="696">
        <v>14397</v>
      </c>
      <c r="O24" s="697">
        <v>9.08</v>
      </c>
      <c r="P24" s="698">
        <v>413</v>
      </c>
      <c r="Q24" s="695">
        <v>0.25</v>
      </c>
    </row>
    <row r="25" spans="1:17" ht="18.75" customHeight="1">
      <c r="A25" s="707" t="s">
        <v>75</v>
      </c>
      <c r="B25" s="692">
        <v>466</v>
      </c>
      <c r="C25" s="693">
        <v>0.21</v>
      </c>
      <c r="D25" s="694">
        <v>15</v>
      </c>
      <c r="E25" s="695">
        <v>0.01</v>
      </c>
      <c r="F25" s="696">
        <v>67160</v>
      </c>
      <c r="G25" s="697">
        <v>30.97</v>
      </c>
      <c r="H25" s="698">
        <v>2094</v>
      </c>
      <c r="I25" s="695">
        <v>1.09</v>
      </c>
      <c r="J25" s="696">
        <v>51536</v>
      </c>
      <c r="K25" s="697">
        <v>23.76</v>
      </c>
      <c r="L25" s="698">
        <v>3621</v>
      </c>
      <c r="M25" s="695">
        <v>1.88</v>
      </c>
      <c r="N25" s="696">
        <v>14077</v>
      </c>
      <c r="O25" s="697">
        <v>6.49</v>
      </c>
      <c r="P25" s="698">
        <v>403</v>
      </c>
      <c r="Q25" s="695">
        <v>0.21</v>
      </c>
    </row>
    <row r="26" spans="1:17" ht="18.75" customHeight="1">
      <c r="A26" s="707" t="s">
        <v>76</v>
      </c>
      <c r="B26" s="692">
        <v>414</v>
      </c>
      <c r="C26" s="693">
        <v>0.22</v>
      </c>
      <c r="D26" s="694">
        <v>37</v>
      </c>
      <c r="E26" s="695">
        <v>0.02</v>
      </c>
      <c r="F26" s="696">
        <v>41746</v>
      </c>
      <c r="G26" s="697">
        <v>22.14</v>
      </c>
      <c r="H26" s="698">
        <v>3491</v>
      </c>
      <c r="I26" s="695">
        <v>1.94</v>
      </c>
      <c r="J26" s="696">
        <v>55999</v>
      </c>
      <c r="K26" s="697">
        <v>29.7</v>
      </c>
      <c r="L26" s="698">
        <v>2869</v>
      </c>
      <c r="M26" s="695">
        <v>1.59</v>
      </c>
      <c r="N26" s="696">
        <v>16429</v>
      </c>
      <c r="O26" s="697">
        <v>8.71</v>
      </c>
      <c r="P26" s="698">
        <v>376</v>
      </c>
      <c r="Q26" s="695">
        <v>0.21</v>
      </c>
    </row>
    <row r="27" spans="1:17" ht="18.75" customHeight="1">
      <c r="A27" s="707" t="s">
        <v>77</v>
      </c>
      <c r="B27" s="692">
        <v>1612</v>
      </c>
      <c r="C27" s="693">
        <v>0.97</v>
      </c>
      <c r="D27" s="694">
        <v>8</v>
      </c>
      <c r="E27" s="720">
        <v>0</v>
      </c>
      <c r="F27" s="696">
        <v>25233</v>
      </c>
      <c r="G27" s="697">
        <v>15.21</v>
      </c>
      <c r="H27" s="698">
        <v>3397</v>
      </c>
      <c r="I27" s="695">
        <v>1.85</v>
      </c>
      <c r="J27" s="696">
        <v>57200</v>
      </c>
      <c r="K27" s="697">
        <v>34.49</v>
      </c>
      <c r="L27" s="698">
        <v>2025</v>
      </c>
      <c r="M27" s="695">
        <v>1.11</v>
      </c>
      <c r="N27" s="696">
        <v>9102</v>
      </c>
      <c r="O27" s="697">
        <v>5.49</v>
      </c>
      <c r="P27" s="698">
        <v>252</v>
      </c>
      <c r="Q27" s="695">
        <v>0.14</v>
      </c>
    </row>
    <row r="28" spans="1:17" ht="18.75" customHeight="1">
      <c r="A28" s="707" t="s">
        <v>78</v>
      </c>
      <c r="B28" s="692">
        <v>540</v>
      </c>
      <c r="C28" s="693">
        <v>0.28</v>
      </c>
      <c r="D28" s="694">
        <v>3</v>
      </c>
      <c r="E28" s="720">
        <v>0</v>
      </c>
      <c r="F28" s="696">
        <v>35117</v>
      </c>
      <c r="G28" s="697">
        <v>18.37</v>
      </c>
      <c r="H28" s="698">
        <v>3176</v>
      </c>
      <c r="I28" s="695">
        <v>1.33</v>
      </c>
      <c r="J28" s="696">
        <v>54251</v>
      </c>
      <c r="K28" s="697">
        <v>28.39</v>
      </c>
      <c r="L28" s="698">
        <v>2699</v>
      </c>
      <c r="M28" s="695">
        <v>1.13</v>
      </c>
      <c r="N28" s="696">
        <v>18671</v>
      </c>
      <c r="O28" s="697">
        <v>9.77</v>
      </c>
      <c r="P28" s="698">
        <v>935</v>
      </c>
      <c r="Q28" s="695">
        <v>0.39</v>
      </c>
    </row>
    <row r="29" spans="1:17" ht="18.75" customHeight="1">
      <c r="A29" s="707" t="s">
        <v>67</v>
      </c>
      <c r="B29" s="692">
        <v>566</v>
      </c>
      <c r="C29" s="693">
        <v>0.39</v>
      </c>
      <c r="D29" s="694">
        <v>11</v>
      </c>
      <c r="E29" s="695">
        <v>0.01</v>
      </c>
      <c r="F29" s="696">
        <v>18160</v>
      </c>
      <c r="G29" s="697">
        <v>12.5</v>
      </c>
      <c r="H29" s="698">
        <v>1766</v>
      </c>
      <c r="I29" s="695">
        <v>0.97</v>
      </c>
      <c r="J29" s="696">
        <v>44610</v>
      </c>
      <c r="K29" s="697">
        <v>30.72</v>
      </c>
      <c r="L29" s="698">
        <v>1634</v>
      </c>
      <c r="M29" s="695">
        <v>0.9</v>
      </c>
      <c r="N29" s="696">
        <v>16288</v>
      </c>
      <c r="O29" s="697">
        <v>11.22</v>
      </c>
      <c r="P29" s="698">
        <v>2529</v>
      </c>
      <c r="Q29" s="695">
        <v>1.39</v>
      </c>
    </row>
    <row r="30" spans="1:17" ht="18.75" customHeight="1">
      <c r="A30" s="707" t="s">
        <v>68</v>
      </c>
      <c r="B30" s="692">
        <v>556</v>
      </c>
      <c r="C30" s="693">
        <v>0.29</v>
      </c>
      <c r="D30" s="694">
        <v>12</v>
      </c>
      <c r="E30" s="695">
        <v>0.01</v>
      </c>
      <c r="F30" s="696">
        <v>23671</v>
      </c>
      <c r="G30" s="697">
        <v>12.28</v>
      </c>
      <c r="H30" s="698">
        <v>1805</v>
      </c>
      <c r="I30" s="695">
        <v>0.89</v>
      </c>
      <c r="J30" s="696">
        <v>61364</v>
      </c>
      <c r="K30" s="697">
        <v>31.82</v>
      </c>
      <c r="L30" s="698">
        <v>1975</v>
      </c>
      <c r="M30" s="695">
        <v>0.97</v>
      </c>
      <c r="N30" s="696">
        <v>13528</v>
      </c>
      <c r="O30" s="697">
        <v>7.02</v>
      </c>
      <c r="P30" s="698">
        <v>346</v>
      </c>
      <c r="Q30" s="695">
        <v>0.17</v>
      </c>
    </row>
    <row r="31" spans="1:17" ht="18.75" customHeight="1">
      <c r="A31" s="707" t="s">
        <v>69</v>
      </c>
      <c r="B31" s="692">
        <v>1031</v>
      </c>
      <c r="C31" s="693">
        <v>0.46</v>
      </c>
      <c r="D31" s="694">
        <v>159</v>
      </c>
      <c r="E31" s="695">
        <v>0.07</v>
      </c>
      <c r="F31" s="696">
        <v>25506</v>
      </c>
      <c r="G31" s="697">
        <v>11.5</v>
      </c>
      <c r="H31" s="698">
        <v>3271</v>
      </c>
      <c r="I31" s="695">
        <v>1.35</v>
      </c>
      <c r="J31" s="696">
        <v>67075</v>
      </c>
      <c r="K31" s="697">
        <v>30.23</v>
      </c>
      <c r="L31" s="698">
        <v>2643</v>
      </c>
      <c r="M31" s="695">
        <v>1.09</v>
      </c>
      <c r="N31" s="696">
        <v>18039</v>
      </c>
      <c r="O31" s="697">
        <v>8.13</v>
      </c>
      <c r="P31" s="698">
        <v>2054</v>
      </c>
      <c r="Q31" s="695">
        <v>0.85</v>
      </c>
    </row>
    <row r="32" spans="1:17" ht="18.75" customHeight="1">
      <c r="A32" s="707" t="s">
        <v>70</v>
      </c>
      <c r="B32" s="692">
        <v>1143</v>
      </c>
      <c r="C32" s="693">
        <v>0.55</v>
      </c>
      <c r="D32" s="694">
        <v>63</v>
      </c>
      <c r="E32" s="695">
        <v>0.03</v>
      </c>
      <c r="F32" s="696">
        <v>34237</v>
      </c>
      <c r="G32" s="697">
        <v>16.37</v>
      </c>
      <c r="H32" s="698">
        <v>2455</v>
      </c>
      <c r="I32" s="695">
        <v>1.03</v>
      </c>
      <c r="J32" s="696">
        <v>59181</v>
      </c>
      <c r="K32" s="697">
        <v>28.29</v>
      </c>
      <c r="L32" s="698">
        <v>2293</v>
      </c>
      <c r="M32" s="695">
        <v>0.96</v>
      </c>
      <c r="N32" s="696">
        <v>20601</v>
      </c>
      <c r="O32" s="697">
        <v>9.85</v>
      </c>
      <c r="P32" s="698">
        <v>673</v>
      </c>
      <c r="Q32" s="695">
        <v>0.28</v>
      </c>
    </row>
    <row r="33" spans="1:17" ht="18.75" customHeight="1">
      <c r="A33" s="707" t="s">
        <v>71</v>
      </c>
      <c r="B33" s="692">
        <v>1371</v>
      </c>
      <c r="C33" s="693">
        <v>0.76</v>
      </c>
      <c r="D33" s="694">
        <v>9</v>
      </c>
      <c r="E33" s="720">
        <v>0</v>
      </c>
      <c r="F33" s="696">
        <v>19216</v>
      </c>
      <c r="G33" s="697">
        <v>10.66</v>
      </c>
      <c r="H33" s="698">
        <v>3444</v>
      </c>
      <c r="I33" s="695">
        <v>1.84</v>
      </c>
      <c r="J33" s="696">
        <v>58029</v>
      </c>
      <c r="K33" s="697">
        <v>32.18</v>
      </c>
      <c r="L33" s="698">
        <v>5872</v>
      </c>
      <c r="M33" s="695">
        <v>3.13</v>
      </c>
      <c r="N33" s="696">
        <v>10393</v>
      </c>
      <c r="O33" s="697">
        <v>5.76</v>
      </c>
      <c r="P33" s="698">
        <v>2132</v>
      </c>
      <c r="Q33" s="695">
        <v>1.14</v>
      </c>
    </row>
    <row r="34" spans="1:17" ht="18.75" customHeight="1">
      <c r="A34" s="707" t="s">
        <v>72</v>
      </c>
      <c r="B34" s="692">
        <v>2515</v>
      </c>
      <c r="C34" s="693">
        <v>1.15</v>
      </c>
      <c r="D34" s="694">
        <v>26</v>
      </c>
      <c r="E34" s="695">
        <v>0.01</v>
      </c>
      <c r="F34" s="696">
        <v>26139</v>
      </c>
      <c r="G34" s="697">
        <v>11.91</v>
      </c>
      <c r="H34" s="698">
        <v>3037</v>
      </c>
      <c r="I34" s="695">
        <v>1.24</v>
      </c>
      <c r="J34" s="696">
        <v>73871</v>
      </c>
      <c r="K34" s="697">
        <v>33.66</v>
      </c>
      <c r="L34" s="698">
        <v>3062</v>
      </c>
      <c r="M34" s="695">
        <v>1.25</v>
      </c>
      <c r="N34" s="696">
        <v>17172</v>
      </c>
      <c r="O34" s="697">
        <v>7.83</v>
      </c>
      <c r="P34" s="698">
        <v>1035</v>
      </c>
      <c r="Q34" s="695">
        <v>0.42</v>
      </c>
    </row>
    <row r="35" spans="1:17" ht="18.75" customHeight="1">
      <c r="A35" s="707" t="s">
        <v>73</v>
      </c>
      <c r="B35" s="692">
        <v>2750</v>
      </c>
      <c r="C35" s="693">
        <v>1.41</v>
      </c>
      <c r="D35" s="694">
        <v>10</v>
      </c>
      <c r="E35" s="720">
        <v>0</v>
      </c>
      <c r="F35" s="696">
        <v>21468</v>
      </c>
      <c r="G35" s="697">
        <v>11.02</v>
      </c>
      <c r="H35" s="698">
        <v>1253</v>
      </c>
      <c r="I35" s="695">
        <v>0.54</v>
      </c>
      <c r="J35" s="696">
        <v>76617</v>
      </c>
      <c r="K35" s="697">
        <v>39.35</v>
      </c>
      <c r="L35" s="698">
        <v>3886</v>
      </c>
      <c r="M35" s="695">
        <v>1.66</v>
      </c>
      <c r="N35" s="696">
        <v>13495</v>
      </c>
      <c r="O35" s="697">
        <v>6.93</v>
      </c>
      <c r="P35" s="698">
        <v>3235</v>
      </c>
      <c r="Q35" s="695">
        <v>1.38</v>
      </c>
    </row>
    <row r="36" spans="1:17" ht="18.75" customHeight="1">
      <c r="A36" s="707" t="s">
        <v>74</v>
      </c>
      <c r="B36" s="692">
        <v>1991</v>
      </c>
      <c r="C36" s="693">
        <v>1.06</v>
      </c>
      <c r="D36" s="694">
        <v>13</v>
      </c>
      <c r="E36" s="695">
        <v>0.01</v>
      </c>
      <c r="F36" s="696">
        <v>27673</v>
      </c>
      <c r="G36" s="697">
        <v>14.67</v>
      </c>
      <c r="H36" s="698">
        <v>2279</v>
      </c>
      <c r="I36" s="695">
        <v>1.08</v>
      </c>
      <c r="J36" s="696">
        <v>54335</v>
      </c>
      <c r="K36" s="697">
        <v>28.8</v>
      </c>
      <c r="L36" s="698">
        <v>3263</v>
      </c>
      <c r="M36" s="695">
        <v>1.54</v>
      </c>
      <c r="N36" s="696">
        <v>14879</v>
      </c>
      <c r="O36" s="697">
        <v>7.89</v>
      </c>
      <c r="P36" s="698">
        <v>2538</v>
      </c>
      <c r="Q36" s="695">
        <v>1.2</v>
      </c>
    </row>
    <row r="37" spans="1:17" ht="18.75" customHeight="1">
      <c r="A37" s="707" t="s">
        <v>75</v>
      </c>
      <c r="B37" s="692">
        <v>777</v>
      </c>
      <c r="C37" s="693">
        <v>0.37</v>
      </c>
      <c r="D37" s="694">
        <v>4</v>
      </c>
      <c r="E37" s="720">
        <v>0</v>
      </c>
      <c r="F37" s="696">
        <v>28394</v>
      </c>
      <c r="G37" s="697">
        <v>13.43</v>
      </c>
      <c r="H37" s="698">
        <v>2172</v>
      </c>
      <c r="I37" s="695">
        <v>1.29</v>
      </c>
      <c r="J37" s="696">
        <v>64871</v>
      </c>
      <c r="K37" s="697">
        <v>30.68</v>
      </c>
      <c r="L37" s="698">
        <v>2882</v>
      </c>
      <c r="M37" s="695">
        <v>1.71</v>
      </c>
      <c r="N37" s="696">
        <v>12406</v>
      </c>
      <c r="O37" s="697">
        <v>5.87</v>
      </c>
      <c r="P37" s="698">
        <v>933</v>
      </c>
      <c r="Q37" s="695">
        <v>0.55</v>
      </c>
    </row>
    <row r="38" spans="1:17" ht="18.75" customHeight="1">
      <c r="A38" s="707" t="s">
        <v>203</v>
      </c>
      <c r="B38" s="692">
        <v>725</v>
      </c>
      <c r="C38" s="693">
        <v>0.32</v>
      </c>
      <c r="D38" s="694">
        <v>13</v>
      </c>
      <c r="E38" s="695">
        <v>0.01</v>
      </c>
      <c r="F38" s="696">
        <v>22370</v>
      </c>
      <c r="G38" s="697">
        <v>9.83</v>
      </c>
      <c r="H38" s="698">
        <v>1414</v>
      </c>
      <c r="I38" s="695">
        <v>0.55</v>
      </c>
      <c r="J38" s="696">
        <v>65435</v>
      </c>
      <c r="K38" s="697">
        <v>28.76</v>
      </c>
      <c r="L38" s="698">
        <v>2934</v>
      </c>
      <c r="M38" s="695">
        <v>1.15</v>
      </c>
      <c r="N38" s="696">
        <v>19619</v>
      </c>
      <c r="O38" s="697">
        <v>8.62</v>
      </c>
      <c r="P38" s="698">
        <v>5043</v>
      </c>
      <c r="Q38" s="695">
        <v>1.98</v>
      </c>
    </row>
    <row r="39" spans="1:17" ht="18.75" customHeight="1">
      <c r="A39" s="707" t="s">
        <v>77</v>
      </c>
      <c r="B39" s="692">
        <v>1055</v>
      </c>
      <c r="C39" s="693">
        <v>0.44</v>
      </c>
      <c r="D39" s="694">
        <v>4</v>
      </c>
      <c r="E39" s="720">
        <v>0</v>
      </c>
      <c r="F39" s="696">
        <v>26136</v>
      </c>
      <c r="G39" s="697">
        <v>10.9</v>
      </c>
      <c r="H39" s="698">
        <v>1614</v>
      </c>
      <c r="I39" s="695">
        <v>0.62</v>
      </c>
      <c r="J39" s="696">
        <v>68686</v>
      </c>
      <c r="K39" s="697">
        <v>28.66</v>
      </c>
      <c r="L39" s="698">
        <v>5940</v>
      </c>
      <c r="M39" s="695">
        <v>2.3</v>
      </c>
      <c r="N39" s="696">
        <v>18539</v>
      </c>
      <c r="O39" s="697">
        <v>7.74</v>
      </c>
      <c r="P39" s="698">
        <v>5202</v>
      </c>
      <c r="Q39" s="695">
        <v>2.01</v>
      </c>
    </row>
    <row r="40" spans="1:17" ht="18.75" customHeight="1" thickBot="1">
      <c r="A40" s="708" t="s">
        <v>78</v>
      </c>
      <c r="B40" s="709">
        <v>737</v>
      </c>
      <c r="C40" s="710">
        <v>0.3</v>
      </c>
      <c r="D40" s="711">
        <v>1</v>
      </c>
      <c r="E40" s="748">
        <v>0</v>
      </c>
      <c r="F40" s="713">
        <v>24930</v>
      </c>
      <c r="G40" s="714">
        <v>10.31</v>
      </c>
      <c r="H40" s="715">
        <v>2216</v>
      </c>
      <c r="I40" s="712">
        <v>0.8</v>
      </c>
      <c r="J40" s="713">
        <v>68153</v>
      </c>
      <c r="K40" s="714">
        <v>28.2</v>
      </c>
      <c r="L40" s="715">
        <v>3199</v>
      </c>
      <c r="M40" s="712">
        <v>1.16</v>
      </c>
      <c r="N40" s="713">
        <v>16144</v>
      </c>
      <c r="O40" s="714">
        <v>6.68</v>
      </c>
      <c r="P40" s="715">
        <v>3090</v>
      </c>
      <c r="Q40" s="712">
        <v>1.12</v>
      </c>
    </row>
    <row r="41" spans="1:17" ht="18.75" customHeight="1">
      <c r="A41" s="716"/>
      <c r="B41" s="717"/>
      <c r="C41" s="718"/>
      <c r="D41" s="717"/>
      <c r="E41" s="718"/>
      <c r="F41" s="717"/>
      <c r="G41" s="718"/>
      <c r="H41" s="717"/>
      <c r="I41" s="718"/>
      <c r="J41" s="717"/>
      <c r="K41" s="718"/>
      <c r="L41" s="717"/>
      <c r="M41" s="718"/>
      <c r="N41" s="717"/>
      <c r="O41" s="718"/>
      <c r="P41" s="717"/>
      <c r="Q41" s="718"/>
    </row>
    <row r="42" spans="1:13" ht="18.75" customHeight="1">
      <c r="A42" s="719"/>
      <c r="B42" s="674"/>
      <c r="C42" s="675"/>
      <c r="D42" s="674"/>
      <c r="E42" s="675"/>
      <c r="F42" s="674"/>
      <c r="G42" s="675"/>
      <c r="H42" s="674"/>
      <c r="I42" s="675"/>
      <c r="J42" s="674"/>
      <c r="K42" s="675"/>
      <c r="L42" s="674"/>
      <c r="M42" s="675"/>
    </row>
    <row r="43" spans="1:13" ht="18.75" customHeight="1" thickBot="1">
      <c r="A43" s="675"/>
      <c r="B43" s="674"/>
      <c r="C43" s="675"/>
      <c r="D43" s="674"/>
      <c r="E43" s="675"/>
      <c r="F43" s="674"/>
      <c r="G43" s="675"/>
      <c r="H43" s="674"/>
      <c r="I43" s="675"/>
      <c r="J43" s="674"/>
      <c r="K43" s="675"/>
      <c r="L43" s="674"/>
      <c r="M43" s="675"/>
    </row>
    <row r="44" spans="1:17" ht="18.75">
      <c r="A44" s="676"/>
      <c r="B44" s="1469" t="s">
        <v>524</v>
      </c>
      <c r="C44" s="1470"/>
      <c r="D44" s="1470"/>
      <c r="E44" s="1471"/>
      <c r="F44" s="1472" t="s">
        <v>525</v>
      </c>
      <c r="G44" s="1473"/>
      <c r="H44" s="1473"/>
      <c r="I44" s="1474"/>
      <c r="J44" s="1475" t="s">
        <v>526</v>
      </c>
      <c r="K44" s="1473"/>
      <c r="L44" s="1473"/>
      <c r="M44" s="1474"/>
      <c r="N44" s="1475" t="s">
        <v>527</v>
      </c>
      <c r="O44" s="1473"/>
      <c r="P44" s="1473"/>
      <c r="Q44" s="1474"/>
    </row>
    <row r="45" spans="1:17" ht="19.5" thickBot="1">
      <c r="A45" s="677"/>
      <c r="B45" s="1476" t="s">
        <v>521</v>
      </c>
      <c r="C45" s="1465"/>
      <c r="D45" s="1464" t="s">
        <v>522</v>
      </c>
      <c r="E45" s="1466"/>
      <c r="F45" s="1477" t="s">
        <v>521</v>
      </c>
      <c r="G45" s="1478"/>
      <c r="H45" s="1478" t="s">
        <v>522</v>
      </c>
      <c r="I45" s="1479"/>
      <c r="J45" s="1465" t="s">
        <v>521</v>
      </c>
      <c r="K45" s="1478"/>
      <c r="L45" s="1478" t="s">
        <v>522</v>
      </c>
      <c r="M45" s="1479"/>
      <c r="N45" s="1465" t="s">
        <v>521</v>
      </c>
      <c r="O45" s="1478"/>
      <c r="P45" s="1478" t="s">
        <v>522</v>
      </c>
      <c r="Q45" s="1479"/>
    </row>
    <row r="46" spans="1:17" s="861" customFormat="1" ht="18.75" customHeight="1" thickTop="1">
      <c r="A46" s="981"/>
      <c r="B46" s="679" t="s">
        <v>97</v>
      </c>
      <c r="C46" s="680" t="s">
        <v>523</v>
      </c>
      <c r="D46" s="681" t="s">
        <v>97</v>
      </c>
      <c r="E46" s="682" t="s">
        <v>523</v>
      </c>
      <c r="F46" s="683" t="s">
        <v>97</v>
      </c>
      <c r="G46" s="680" t="s">
        <v>523</v>
      </c>
      <c r="H46" s="681" t="s">
        <v>97</v>
      </c>
      <c r="I46" s="682" t="s">
        <v>523</v>
      </c>
      <c r="J46" s="683" t="s">
        <v>97</v>
      </c>
      <c r="K46" s="680" t="s">
        <v>523</v>
      </c>
      <c r="L46" s="681" t="s">
        <v>97</v>
      </c>
      <c r="M46" s="682" t="s">
        <v>523</v>
      </c>
      <c r="N46" s="683" t="s">
        <v>97</v>
      </c>
      <c r="O46" s="680" t="s">
        <v>523</v>
      </c>
      <c r="P46" s="681" t="s">
        <v>97</v>
      </c>
      <c r="Q46" s="682" t="s">
        <v>523</v>
      </c>
    </row>
    <row r="47" spans="1:17" ht="18.75" customHeight="1">
      <c r="A47" s="981"/>
      <c r="B47" s="686"/>
      <c r="C47" s="687"/>
      <c r="D47" s="688"/>
      <c r="E47" s="689"/>
      <c r="F47" s="690"/>
      <c r="G47" s="687"/>
      <c r="H47" s="688"/>
      <c r="I47" s="689"/>
      <c r="J47" s="674"/>
      <c r="K47" s="687"/>
      <c r="L47" s="688"/>
      <c r="M47" s="689"/>
      <c r="N47" s="674"/>
      <c r="O47" s="687"/>
      <c r="P47" s="688"/>
      <c r="Q47" s="689"/>
    </row>
    <row r="48" spans="1:17" ht="18.75" customHeight="1">
      <c r="A48" s="691" t="s">
        <v>62</v>
      </c>
      <c r="B48" s="692">
        <v>72022</v>
      </c>
      <c r="C48" s="693">
        <v>38.53</v>
      </c>
      <c r="D48" s="694">
        <v>9408</v>
      </c>
      <c r="E48" s="695">
        <v>5.55</v>
      </c>
      <c r="F48" s="696">
        <v>18728</v>
      </c>
      <c r="G48" s="697">
        <v>10.02</v>
      </c>
      <c r="H48" s="698">
        <v>51715</v>
      </c>
      <c r="I48" s="695">
        <v>30.5</v>
      </c>
      <c r="J48" s="696">
        <v>4751</v>
      </c>
      <c r="K48" s="697">
        <v>2.54</v>
      </c>
      <c r="L48" s="698">
        <v>100529</v>
      </c>
      <c r="M48" s="695">
        <v>59.3</v>
      </c>
      <c r="N48" s="696">
        <v>55</v>
      </c>
      <c r="O48" s="697">
        <v>0.03</v>
      </c>
      <c r="P48" s="698">
        <v>1742</v>
      </c>
      <c r="Q48" s="695">
        <v>1.03</v>
      </c>
    </row>
    <row r="49" spans="1:17" ht="18.75" customHeight="1">
      <c r="A49" s="691" t="s">
        <v>63</v>
      </c>
      <c r="B49" s="692">
        <v>76216</v>
      </c>
      <c r="C49" s="693">
        <v>40.21</v>
      </c>
      <c r="D49" s="694">
        <v>7012</v>
      </c>
      <c r="E49" s="695">
        <v>3.84</v>
      </c>
      <c r="F49" s="696">
        <v>21012</v>
      </c>
      <c r="G49" s="697">
        <v>11.08</v>
      </c>
      <c r="H49" s="698">
        <v>48346</v>
      </c>
      <c r="I49" s="695">
        <v>26.46</v>
      </c>
      <c r="J49" s="696">
        <v>2730</v>
      </c>
      <c r="K49" s="697">
        <v>1.44</v>
      </c>
      <c r="L49" s="698">
        <v>98205</v>
      </c>
      <c r="M49" s="695">
        <v>53.75</v>
      </c>
      <c r="N49" s="696">
        <v>64</v>
      </c>
      <c r="O49" s="697">
        <v>0.03</v>
      </c>
      <c r="P49" s="698">
        <v>1290</v>
      </c>
      <c r="Q49" s="695">
        <v>0.71</v>
      </c>
    </row>
    <row r="50" spans="1:17" ht="18.75" customHeight="1">
      <c r="A50" s="691" t="s">
        <v>64</v>
      </c>
      <c r="B50" s="692">
        <v>71508</v>
      </c>
      <c r="C50" s="693">
        <v>39.52</v>
      </c>
      <c r="D50" s="694">
        <v>14808</v>
      </c>
      <c r="E50" s="695">
        <v>6.6</v>
      </c>
      <c r="F50" s="696">
        <v>23363</v>
      </c>
      <c r="G50" s="697">
        <v>12.91</v>
      </c>
      <c r="H50" s="698">
        <v>66580</v>
      </c>
      <c r="I50" s="695">
        <v>29.68</v>
      </c>
      <c r="J50" s="696">
        <v>871</v>
      </c>
      <c r="K50" s="697">
        <v>0.48</v>
      </c>
      <c r="L50" s="698">
        <v>118105</v>
      </c>
      <c r="M50" s="695">
        <v>52.65</v>
      </c>
      <c r="N50" s="696">
        <v>44</v>
      </c>
      <c r="O50" s="697">
        <v>0.02</v>
      </c>
      <c r="P50" s="698">
        <v>1115</v>
      </c>
      <c r="Q50" s="695">
        <v>0.5</v>
      </c>
    </row>
    <row r="51" spans="1:17" ht="18.75" customHeight="1">
      <c r="A51" s="691" t="s">
        <v>65</v>
      </c>
      <c r="B51" s="692">
        <v>66790</v>
      </c>
      <c r="C51" s="693">
        <v>38.99</v>
      </c>
      <c r="D51" s="694">
        <v>14967</v>
      </c>
      <c r="E51" s="695">
        <v>7.01</v>
      </c>
      <c r="F51" s="696">
        <v>9678</v>
      </c>
      <c r="G51" s="697">
        <v>5.65</v>
      </c>
      <c r="H51" s="698">
        <v>64629</v>
      </c>
      <c r="I51" s="695">
        <v>30.26</v>
      </c>
      <c r="J51" s="696">
        <v>214</v>
      </c>
      <c r="K51" s="697">
        <v>0.12</v>
      </c>
      <c r="L51" s="698">
        <v>126885</v>
      </c>
      <c r="M51" s="695">
        <v>59.4</v>
      </c>
      <c r="N51" s="696">
        <v>27</v>
      </c>
      <c r="O51" s="697">
        <v>0.02</v>
      </c>
      <c r="P51" s="698">
        <v>840</v>
      </c>
      <c r="Q51" s="695">
        <v>0.39</v>
      </c>
    </row>
    <row r="52" spans="1:17" ht="18.75" customHeight="1">
      <c r="A52" s="982" t="s">
        <v>840</v>
      </c>
      <c r="B52" s="692">
        <v>92581</v>
      </c>
      <c r="C52" s="693">
        <v>45</v>
      </c>
      <c r="D52" s="694">
        <v>17693</v>
      </c>
      <c r="E52" s="695">
        <v>7.88</v>
      </c>
      <c r="F52" s="696">
        <v>7222</v>
      </c>
      <c r="G52" s="697">
        <v>3.51</v>
      </c>
      <c r="H52" s="698">
        <v>66317</v>
      </c>
      <c r="I52" s="695">
        <v>29.54</v>
      </c>
      <c r="J52" s="696">
        <v>353</v>
      </c>
      <c r="K52" s="697">
        <v>0.17</v>
      </c>
      <c r="L52" s="698">
        <v>129121</v>
      </c>
      <c r="M52" s="695">
        <v>57.52</v>
      </c>
      <c r="N52" s="696">
        <v>114</v>
      </c>
      <c r="O52" s="697">
        <v>0.06</v>
      </c>
      <c r="P52" s="698">
        <v>3380</v>
      </c>
      <c r="Q52" s="695">
        <v>1.51</v>
      </c>
    </row>
    <row r="53" spans="1:17" ht="18.75" customHeight="1">
      <c r="A53" s="981"/>
      <c r="B53" s="700"/>
      <c r="C53" s="701"/>
      <c r="D53" s="702"/>
      <c r="E53" s="703"/>
      <c r="F53" s="704"/>
      <c r="G53" s="705"/>
      <c r="H53" s="706"/>
      <c r="I53" s="703"/>
      <c r="J53" s="704"/>
      <c r="K53" s="705"/>
      <c r="L53" s="706"/>
      <c r="M53" s="703"/>
      <c r="N53" s="704"/>
      <c r="O53" s="705"/>
      <c r="P53" s="706"/>
      <c r="Q53" s="703"/>
    </row>
    <row r="54" spans="1:17" ht="18.75" customHeight="1">
      <c r="A54" s="707" t="s">
        <v>66</v>
      </c>
      <c r="B54" s="692">
        <v>64043</v>
      </c>
      <c r="C54" s="693">
        <v>40.25</v>
      </c>
      <c r="D54" s="694">
        <v>13412</v>
      </c>
      <c r="E54" s="695">
        <v>5.98</v>
      </c>
      <c r="F54" s="696">
        <v>20554</v>
      </c>
      <c r="G54" s="697">
        <v>12.92</v>
      </c>
      <c r="H54" s="698">
        <v>50370</v>
      </c>
      <c r="I54" s="695">
        <v>22.45</v>
      </c>
      <c r="J54" s="696">
        <v>168</v>
      </c>
      <c r="K54" s="697">
        <v>0.11</v>
      </c>
      <c r="L54" s="698">
        <v>143512</v>
      </c>
      <c r="M54" s="695">
        <v>63.97</v>
      </c>
      <c r="N54" s="696">
        <v>17</v>
      </c>
      <c r="O54" s="697">
        <v>0.01</v>
      </c>
      <c r="P54" s="698">
        <v>102</v>
      </c>
      <c r="Q54" s="695">
        <v>0.05</v>
      </c>
    </row>
    <row r="55" spans="1:17" ht="18.75" customHeight="1">
      <c r="A55" s="707" t="s">
        <v>67</v>
      </c>
      <c r="B55" s="692">
        <v>57987</v>
      </c>
      <c r="C55" s="693">
        <v>38.28</v>
      </c>
      <c r="D55" s="694">
        <v>13394</v>
      </c>
      <c r="E55" s="695">
        <v>6.46</v>
      </c>
      <c r="F55" s="696">
        <v>17951</v>
      </c>
      <c r="G55" s="697">
        <v>11.85</v>
      </c>
      <c r="H55" s="698">
        <v>66300</v>
      </c>
      <c r="I55" s="695">
        <v>31.97</v>
      </c>
      <c r="J55" s="696">
        <v>125</v>
      </c>
      <c r="K55" s="697">
        <v>0.08</v>
      </c>
      <c r="L55" s="698">
        <v>120339</v>
      </c>
      <c r="M55" s="695">
        <v>58.03</v>
      </c>
      <c r="N55" s="696">
        <v>7</v>
      </c>
      <c r="O55" s="728">
        <v>0</v>
      </c>
      <c r="P55" s="698">
        <v>1017</v>
      </c>
      <c r="Q55" s="695">
        <v>0.49</v>
      </c>
    </row>
    <row r="56" spans="1:17" ht="18.75" customHeight="1">
      <c r="A56" s="707" t="s">
        <v>68</v>
      </c>
      <c r="B56" s="692">
        <v>59289</v>
      </c>
      <c r="C56" s="693">
        <v>35</v>
      </c>
      <c r="D56" s="694">
        <v>16783</v>
      </c>
      <c r="E56" s="695">
        <v>8.3</v>
      </c>
      <c r="F56" s="696">
        <v>20675</v>
      </c>
      <c r="G56" s="697">
        <v>12.21</v>
      </c>
      <c r="H56" s="698">
        <v>50883</v>
      </c>
      <c r="I56" s="695">
        <v>25.16</v>
      </c>
      <c r="J56" s="696">
        <v>112</v>
      </c>
      <c r="K56" s="697">
        <v>0.07</v>
      </c>
      <c r="L56" s="698">
        <v>126529</v>
      </c>
      <c r="M56" s="695">
        <v>62.57</v>
      </c>
      <c r="N56" s="696">
        <v>20</v>
      </c>
      <c r="O56" s="697">
        <v>0.01</v>
      </c>
      <c r="P56" s="698">
        <v>3596</v>
      </c>
      <c r="Q56" s="695">
        <v>1.78</v>
      </c>
    </row>
    <row r="57" spans="1:17" ht="18.75" customHeight="1">
      <c r="A57" s="707" t="s">
        <v>69</v>
      </c>
      <c r="B57" s="692">
        <v>68495</v>
      </c>
      <c r="C57" s="693">
        <v>36.94</v>
      </c>
      <c r="D57" s="694">
        <v>17252</v>
      </c>
      <c r="E57" s="695">
        <v>7.18</v>
      </c>
      <c r="F57" s="696">
        <v>22541</v>
      </c>
      <c r="G57" s="697">
        <v>12.16</v>
      </c>
      <c r="H57" s="698">
        <v>79607</v>
      </c>
      <c r="I57" s="695">
        <v>33.14</v>
      </c>
      <c r="J57" s="696">
        <v>468</v>
      </c>
      <c r="K57" s="697">
        <v>0.25</v>
      </c>
      <c r="L57" s="698">
        <v>138453</v>
      </c>
      <c r="M57" s="695">
        <v>57.64</v>
      </c>
      <c r="N57" s="696">
        <v>16</v>
      </c>
      <c r="O57" s="697">
        <v>0.01</v>
      </c>
      <c r="P57" s="698">
        <v>97</v>
      </c>
      <c r="Q57" s="695">
        <v>0.04</v>
      </c>
    </row>
    <row r="58" spans="1:17" ht="18.75" customHeight="1">
      <c r="A58" s="707" t="s">
        <v>70</v>
      </c>
      <c r="B58" s="692">
        <v>64049</v>
      </c>
      <c r="C58" s="693">
        <v>39.66</v>
      </c>
      <c r="D58" s="694">
        <v>15355</v>
      </c>
      <c r="E58" s="695">
        <v>6.1</v>
      </c>
      <c r="F58" s="696">
        <v>10106</v>
      </c>
      <c r="G58" s="697">
        <v>6.26</v>
      </c>
      <c r="H58" s="698">
        <v>82200</v>
      </c>
      <c r="I58" s="695">
        <v>32.64</v>
      </c>
      <c r="J58" s="696">
        <v>671</v>
      </c>
      <c r="K58" s="697">
        <v>0.42</v>
      </c>
      <c r="L58" s="698">
        <v>143925</v>
      </c>
      <c r="M58" s="695">
        <v>57.15</v>
      </c>
      <c r="N58" s="696">
        <v>0</v>
      </c>
      <c r="O58" s="697">
        <v>0</v>
      </c>
      <c r="P58" s="698">
        <v>71</v>
      </c>
      <c r="Q58" s="695">
        <v>0.03</v>
      </c>
    </row>
    <row r="59" spans="1:17" ht="18.75" customHeight="1">
      <c r="A59" s="707" t="s">
        <v>71</v>
      </c>
      <c r="B59" s="692">
        <v>64425</v>
      </c>
      <c r="C59" s="693">
        <v>43.55</v>
      </c>
      <c r="D59" s="694">
        <v>11937</v>
      </c>
      <c r="E59" s="695">
        <v>5.6</v>
      </c>
      <c r="F59" s="696">
        <v>3626</v>
      </c>
      <c r="G59" s="697">
        <v>2.45</v>
      </c>
      <c r="H59" s="698">
        <v>70783</v>
      </c>
      <c r="I59" s="695">
        <v>33.23</v>
      </c>
      <c r="J59" s="696">
        <v>90</v>
      </c>
      <c r="K59" s="697">
        <v>0.06</v>
      </c>
      <c r="L59" s="698">
        <v>124403</v>
      </c>
      <c r="M59" s="695">
        <v>58.4</v>
      </c>
      <c r="N59" s="696">
        <v>18</v>
      </c>
      <c r="O59" s="697">
        <v>0.01</v>
      </c>
      <c r="P59" s="698">
        <v>476</v>
      </c>
      <c r="Q59" s="695">
        <v>0.22</v>
      </c>
    </row>
    <row r="60" spans="1:17" ht="18.75" customHeight="1">
      <c r="A60" s="707" t="s">
        <v>72</v>
      </c>
      <c r="B60" s="692">
        <v>69960</v>
      </c>
      <c r="C60" s="693">
        <v>43.03</v>
      </c>
      <c r="D60" s="694">
        <v>15584</v>
      </c>
      <c r="E60" s="695">
        <v>5.05</v>
      </c>
      <c r="F60" s="696">
        <v>4788</v>
      </c>
      <c r="G60" s="697">
        <v>2.95</v>
      </c>
      <c r="H60" s="698">
        <v>71323</v>
      </c>
      <c r="I60" s="695">
        <v>23.1</v>
      </c>
      <c r="J60" s="696">
        <v>138</v>
      </c>
      <c r="K60" s="697">
        <v>0.08</v>
      </c>
      <c r="L60" s="698">
        <v>212153</v>
      </c>
      <c r="M60" s="695">
        <v>68.7</v>
      </c>
      <c r="N60" s="696">
        <v>21</v>
      </c>
      <c r="O60" s="697">
        <v>0.01</v>
      </c>
      <c r="P60" s="698">
        <v>2156</v>
      </c>
      <c r="Q60" s="695">
        <v>0.7</v>
      </c>
    </row>
    <row r="61" spans="1:17" ht="18.75" customHeight="1">
      <c r="A61" s="707" t="s">
        <v>73</v>
      </c>
      <c r="B61" s="692">
        <v>60472</v>
      </c>
      <c r="C61" s="693">
        <v>39.97</v>
      </c>
      <c r="D61" s="694">
        <v>16416</v>
      </c>
      <c r="E61" s="695">
        <v>9.32</v>
      </c>
      <c r="F61" s="696">
        <v>3837</v>
      </c>
      <c r="G61" s="697">
        <v>2.54</v>
      </c>
      <c r="H61" s="698">
        <v>50089</v>
      </c>
      <c r="I61" s="695">
        <v>28.45</v>
      </c>
      <c r="J61" s="696">
        <v>82</v>
      </c>
      <c r="K61" s="697">
        <v>0.05</v>
      </c>
      <c r="L61" s="698">
        <v>105457</v>
      </c>
      <c r="M61" s="695">
        <v>59.89</v>
      </c>
      <c r="N61" s="696">
        <v>36</v>
      </c>
      <c r="O61" s="697">
        <v>0.02</v>
      </c>
      <c r="P61" s="698">
        <v>59</v>
      </c>
      <c r="Q61" s="695">
        <v>0.03</v>
      </c>
    </row>
    <row r="62" spans="1:17" ht="18.75" customHeight="1">
      <c r="A62" s="707" t="s">
        <v>74</v>
      </c>
      <c r="B62" s="692">
        <v>68856</v>
      </c>
      <c r="C62" s="693">
        <v>43.45</v>
      </c>
      <c r="D62" s="694">
        <v>8923</v>
      </c>
      <c r="E62" s="695">
        <v>5.49</v>
      </c>
      <c r="F62" s="696">
        <v>6560</v>
      </c>
      <c r="G62" s="697">
        <v>4.14</v>
      </c>
      <c r="H62" s="698">
        <v>45573</v>
      </c>
      <c r="I62" s="695">
        <v>28.05</v>
      </c>
      <c r="J62" s="696">
        <v>103</v>
      </c>
      <c r="K62" s="697">
        <v>0.06</v>
      </c>
      <c r="L62" s="698">
        <v>100801</v>
      </c>
      <c r="M62" s="695">
        <v>62.05</v>
      </c>
      <c r="N62" s="696">
        <v>10</v>
      </c>
      <c r="O62" s="697">
        <v>0.01</v>
      </c>
      <c r="P62" s="698">
        <v>68</v>
      </c>
      <c r="Q62" s="695">
        <v>0.04</v>
      </c>
    </row>
    <row r="63" spans="1:17" ht="18.75" customHeight="1">
      <c r="A63" s="707" t="s">
        <v>75</v>
      </c>
      <c r="B63" s="692">
        <v>77507</v>
      </c>
      <c r="C63" s="693">
        <v>35.74</v>
      </c>
      <c r="D63" s="694">
        <v>15470</v>
      </c>
      <c r="E63" s="695">
        <v>8.05</v>
      </c>
      <c r="F63" s="696">
        <v>5866</v>
      </c>
      <c r="G63" s="697">
        <v>2.7</v>
      </c>
      <c r="H63" s="698">
        <v>68030</v>
      </c>
      <c r="I63" s="695">
        <v>35.4</v>
      </c>
      <c r="J63" s="696">
        <v>240</v>
      </c>
      <c r="K63" s="697">
        <v>0.11</v>
      </c>
      <c r="L63" s="698">
        <v>100502</v>
      </c>
      <c r="M63" s="695">
        <v>52.3</v>
      </c>
      <c r="N63" s="696">
        <v>28</v>
      </c>
      <c r="O63" s="697">
        <v>0.01</v>
      </c>
      <c r="P63" s="698">
        <v>2040</v>
      </c>
      <c r="Q63" s="695">
        <v>1.06</v>
      </c>
    </row>
    <row r="64" spans="1:17" ht="18.75" customHeight="1">
      <c r="A64" s="707" t="s">
        <v>76</v>
      </c>
      <c r="B64" s="692">
        <v>67444</v>
      </c>
      <c r="C64" s="693">
        <v>35.76</v>
      </c>
      <c r="D64" s="694">
        <v>12859</v>
      </c>
      <c r="E64" s="695">
        <v>7.15</v>
      </c>
      <c r="F64" s="696">
        <v>6351</v>
      </c>
      <c r="G64" s="697">
        <v>3.37</v>
      </c>
      <c r="H64" s="698">
        <v>55041</v>
      </c>
      <c r="I64" s="695">
        <v>30.6</v>
      </c>
      <c r="J64" s="696">
        <v>132</v>
      </c>
      <c r="K64" s="697">
        <v>0.07</v>
      </c>
      <c r="L64" s="698">
        <v>105197</v>
      </c>
      <c r="M64" s="695">
        <v>58.48</v>
      </c>
      <c r="N64" s="696">
        <v>62</v>
      </c>
      <c r="O64" s="697">
        <v>0.03</v>
      </c>
      <c r="P64" s="698">
        <v>5</v>
      </c>
      <c r="Q64" s="720">
        <v>0</v>
      </c>
    </row>
    <row r="65" spans="1:17" ht="18.75" customHeight="1">
      <c r="A65" s="707" t="s">
        <v>77</v>
      </c>
      <c r="B65" s="692">
        <v>67213</v>
      </c>
      <c r="C65" s="693">
        <v>40.52</v>
      </c>
      <c r="D65" s="694">
        <v>10288</v>
      </c>
      <c r="E65" s="695">
        <v>5.61</v>
      </c>
      <c r="F65" s="696">
        <v>5219</v>
      </c>
      <c r="G65" s="697">
        <v>3.15</v>
      </c>
      <c r="H65" s="698">
        <v>45045</v>
      </c>
      <c r="I65" s="695">
        <v>24.58</v>
      </c>
      <c r="J65" s="696">
        <v>254</v>
      </c>
      <c r="K65" s="697">
        <v>0.15</v>
      </c>
      <c r="L65" s="698">
        <v>122241</v>
      </c>
      <c r="M65" s="695">
        <v>66.71</v>
      </c>
      <c r="N65" s="696">
        <v>34</v>
      </c>
      <c r="O65" s="697">
        <v>0.02</v>
      </c>
      <c r="P65" s="698">
        <v>0</v>
      </c>
      <c r="Q65" s="695">
        <v>0</v>
      </c>
    </row>
    <row r="66" spans="1:17" ht="18.75" customHeight="1">
      <c r="A66" s="707" t="s">
        <v>78</v>
      </c>
      <c r="B66" s="692">
        <v>73755</v>
      </c>
      <c r="C66" s="693">
        <v>38.59</v>
      </c>
      <c r="D66" s="694">
        <v>24199</v>
      </c>
      <c r="E66" s="695">
        <v>10.12</v>
      </c>
      <c r="F66" s="696">
        <v>8581</v>
      </c>
      <c r="G66" s="697">
        <v>4.49</v>
      </c>
      <c r="H66" s="698">
        <v>84130</v>
      </c>
      <c r="I66" s="695">
        <v>35.19</v>
      </c>
      <c r="J66" s="696">
        <v>134</v>
      </c>
      <c r="K66" s="697">
        <v>0.07</v>
      </c>
      <c r="L66" s="698">
        <v>123369</v>
      </c>
      <c r="M66" s="695">
        <v>51.6</v>
      </c>
      <c r="N66" s="696">
        <v>69</v>
      </c>
      <c r="O66" s="697">
        <v>0.04</v>
      </c>
      <c r="P66" s="698">
        <v>563</v>
      </c>
      <c r="Q66" s="695">
        <v>0.24</v>
      </c>
    </row>
    <row r="67" spans="1:17" ht="18.75" customHeight="1">
      <c r="A67" s="707" t="s">
        <v>67</v>
      </c>
      <c r="B67" s="692">
        <v>57815</v>
      </c>
      <c r="C67" s="693">
        <v>39.81</v>
      </c>
      <c r="D67" s="694">
        <v>13427</v>
      </c>
      <c r="E67" s="695">
        <v>7.37</v>
      </c>
      <c r="F67" s="696">
        <v>6782</v>
      </c>
      <c r="G67" s="697">
        <v>4.67</v>
      </c>
      <c r="H67" s="698">
        <v>57082</v>
      </c>
      <c r="I67" s="695">
        <v>31.32</v>
      </c>
      <c r="J67" s="696">
        <v>942</v>
      </c>
      <c r="K67" s="697">
        <v>0.65</v>
      </c>
      <c r="L67" s="698">
        <v>102810</v>
      </c>
      <c r="M67" s="695">
        <v>56.41</v>
      </c>
      <c r="N67" s="696">
        <v>59</v>
      </c>
      <c r="O67" s="697">
        <v>0.04</v>
      </c>
      <c r="P67" s="698">
        <v>3003</v>
      </c>
      <c r="Q67" s="695">
        <v>1.65</v>
      </c>
    </row>
    <row r="68" spans="1:17" ht="18.75" customHeight="1">
      <c r="A68" s="707" t="s">
        <v>68</v>
      </c>
      <c r="B68" s="692">
        <v>83181</v>
      </c>
      <c r="C68" s="693">
        <v>43.14</v>
      </c>
      <c r="D68" s="694">
        <v>20883</v>
      </c>
      <c r="E68" s="695">
        <v>10.29</v>
      </c>
      <c r="F68" s="696">
        <v>10412</v>
      </c>
      <c r="G68" s="697">
        <v>5.4</v>
      </c>
      <c r="H68" s="698">
        <v>62919</v>
      </c>
      <c r="I68" s="695">
        <v>31.02</v>
      </c>
      <c r="J68" s="696">
        <v>85</v>
      </c>
      <c r="K68" s="697">
        <v>0.04</v>
      </c>
      <c r="L68" s="698">
        <v>114706</v>
      </c>
      <c r="M68" s="695">
        <v>56.55</v>
      </c>
      <c r="N68" s="696">
        <v>35</v>
      </c>
      <c r="O68" s="697">
        <v>0.02</v>
      </c>
      <c r="P68" s="698">
        <v>209</v>
      </c>
      <c r="Q68" s="695">
        <v>0.1</v>
      </c>
    </row>
    <row r="69" spans="1:17" ht="18.75" customHeight="1">
      <c r="A69" s="707" t="s">
        <v>69</v>
      </c>
      <c r="B69" s="692">
        <v>103396</v>
      </c>
      <c r="C69" s="693">
        <v>46.6</v>
      </c>
      <c r="D69" s="694">
        <v>13413</v>
      </c>
      <c r="E69" s="695">
        <v>5.55</v>
      </c>
      <c r="F69" s="696">
        <v>6669</v>
      </c>
      <c r="G69" s="697">
        <v>3.01</v>
      </c>
      <c r="H69" s="698">
        <v>84809</v>
      </c>
      <c r="I69" s="695">
        <v>35.08</v>
      </c>
      <c r="J69" s="696">
        <v>107</v>
      </c>
      <c r="K69" s="697">
        <v>0.05</v>
      </c>
      <c r="L69" s="698">
        <v>135386</v>
      </c>
      <c r="M69" s="695">
        <v>56.01</v>
      </c>
      <c r="N69" s="696">
        <v>40</v>
      </c>
      <c r="O69" s="697">
        <v>0.02</v>
      </c>
      <c r="P69" s="698">
        <v>0</v>
      </c>
      <c r="Q69" s="695">
        <v>0</v>
      </c>
    </row>
    <row r="70" spans="1:17" ht="18.75" customHeight="1">
      <c r="A70" s="707" t="s">
        <v>70</v>
      </c>
      <c r="B70" s="692">
        <v>88919</v>
      </c>
      <c r="C70" s="693">
        <v>42.51</v>
      </c>
      <c r="D70" s="694">
        <v>18109</v>
      </c>
      <c r="E70" s="695">
        <v>7.59</v>
      </c>
      <c r="F70" s="696">
        <v>4950</v>
      </c>
      <c r="G70" s="697">
        <v>2.37</v>
      </c>
      <c r="H70" s="698">
        <v>65529</v>
      </c>
      <c r="I70" s="695">
        <v>27.48</v>
      </c>
      <c r="J70" s="696">
        <v>84</v>
      </c>
      <c r="K70" s="697">
        <v>0.04</v>
      </c>
      <c r="L70" s="698">
        <v>149329</v>
      </c>
      <c r="M70" s="695">
        <v>62.62</v>
      </c>
      <c r="N70" s="696">
        <v>57</v>
      </c>
      <c r="O70" s="697">
        <v>0.03</v>
      </c>
      <c r="P70" s="698">
        <v>0</v>
      </c>
      <c r="Q70" s="695">
        <v>0</v>
      </c>
    </row>
    <row r="71" spans="1:17" ht="18.75" customHeight="1">
      <c r="A71" s="707" t="s">
        <v>71</v>
      </c>
      <c r="B71" s="692">
        <v>83300</v>
      </c>
      <c r="C71" s="693">
        <v>46.2</v>
      </c>
      <c r="D71" s="694">
        <v>13125</v>
      </c>
      <c r="E71" s="695">
        <v>7</v>
      </c>
      <c r="F71" s="696">
        <v>7861</v>
      </c>
      <c r="G71" s="697">
        <v>4.36</v>
      </c>
      <c r="H71" s="698">
        <v>46931</v>
      </c>
      <c r="I71" s="695">
        <v>25.03</v>
      </c>
      <c r="J71" s="696">
        <v>94</v>
      </c>
      <c r="K71" s="697">
        <v>0.05</v>
      </c>
      <c r="L71" s="698">
        <v>116021</v>
      </c>
      <c r="M71" s="695">
        <v>61.87</v>
      </c>
      <c r="N71" s="696">
        <v>38</v>
      </c>
      <c r="O71" s="697">
        <v>0.02</v>
      </c>
      <c r="P71" s="698">
        <v>0</v>
      </c>
      <c r="Q71" s="695">
        <v>0</v>
      </c>
    </row>
    <row r="72" spans="1:17" ht="18.75" customHeight="1">
      <c r="A72" s="707" t="s">
        <v>72</v>
      </c>
      <c r="B72" s="692">
        <v>94434</v>
      </c>
      <c r="C72" s="693">
        <v>43.04</v>
      </c>
      <c r="D72" s="694">
        <v>19618</v>
      </c>
      <c r="E72" s="695">
        <v>8.02</v>
      </c>
      <c r="F72" s="696">
        <v>5143</v>
      </c>
      <c r="G72" s="697">
        <v>2.34</v>
      </c>
      <c r="H72" s="698">
        <v>66551</v>
      </c>
      <c r="I72" s="695">
        <v>27.21</v>
      </c>
      <c r="J72" s="696">
        <v>113</v>
      </c>
      <c r="K72" s="697">
        <v>0.05</v>
      </c>
      <c r="L72" s="698">
        <v>151276</v>
      </c>
      <c r="M72" s="695">
        <v>61.85</v>
      </c>
      <c r="N72" s="696">
        <v>47</v>
      </c>
      <c r="O72" s="697">
        <v>0.02</v>
      </c>
      <c r="P72" s="698">
        <v>0</v>
      </c>
      <c r="Q72" s="695">
        <v>0</v>
      </c>
    </row>
    <row r="73" spans="1:17" ht="18.75" customHeight="1">
      <c r="A73" s="707" t="s">
        <v>73</v>
      </c>
      <c r="B73" s="692">
        <v>70349</v>
      </c>
      <c r="C73" s="693">
        <v>36.13</v>
      </c>
      <c r="D73" s="694">
        <v>25440</v>
      </c>
      <c r="E73" s="695">
        <v>10.88</v>
      </c>
      <c r="F73" s="696">
        <v>9092</v>
      </c>
      <c r="G73" s="697">
        <v>4.67</v>
      </c>
      <c r="H73" s="698">
        <v>58391</v>
      </c>
      <c r="I73" s="695">
        <v>24.98</v>
      </c>
      <c r="J73" s="696">
        <v>117</v>
      </c>
      <c r="K73" s="697">
        <v>0.06</v>
      </c>
      <c r="L73" s="698">
        <v>111361</v>
      </c>
      <c r="M73" s="695">
        <v>47.64</v>
      </c>
      <c r="N73" s="696">
        <v>836</v>
      </c>
      <c r="O73" s="697">
        <v>0.43</v>
      </c>
      <c r="P73" s="698">
        <v>30199</v>
      </c>
      <c r="Q73" s="695">
        <v>12.92</v>
      </c>
    </row>
    <row r="74" spans="1:17" ht="18.75" customHeight="1">
      <c r="A74" s="707" t="s">
        <v>74</v>
      </c>
      <c r="B74" s="692">
        <v>86127</v>
      </c>
      <c r="C74" s="693">
        <v>45.65</v>
      </c>
      <c r="D74" s="694">
        <v>18976</v>
      </c>
      <c r="E74" s="695">
        <v>8.95</v>
      </c>
      <c r="F74" s="696">
        <v>3537</v>
      </c>
      <c r="G74" s="697">
        <v>1.87</v>
      </c>
      <c r="H74" s="698">
        <v>63173</v>
      </c>
      <c r="I74" s="695">
        <v>29.81</v>
      </c>
      <c r="J74" s="696">
        <v>110</v>
      </c>
      <c r="K74" s="697">
        <v>0.06</v>
      </c>
      <c r="L74" s="698">
        <v>121711</v>
      </c>
      <c r="M74" s="695">
        <v>57.42</v>
      </c>
      <c r="N74" s="696">
        <v>13</v>
      </c>
      <c r="O74" s="697">
        <v>0.01</v>
      </c>
      <c r="P74" s="698">
        <v>0</v>
      </c>
      <c r="Q74" s="695">
        <v>0</v>
      </c>
    </row>
    <row r="75" spans="1:17" ht="18.75" customHeight="1">
      <c r="A75" s="707" t="s">
        <v>75</v>
      </c>
      <c r="B75" s="692">
        <v>100236</v>
      </c>
      <c r="C75" s="693">
        <v>47.4</v>
      </c>
      <c r="D75" s="694">
        <v>14807</v>
      </c>
      <c r="E75" s="695">
        <v>8.79</v>
      </c>
      <c r="F75" s="696">
        <v>4539</v>
      </c>
      <c r="G75" s="697">
        <v>2.15</v>
      </c>
      <c r="H75" s="698">
        <v>45308</v>
      </c>
      <c r="I75" s="695">
        <v>26.89</v>
      </c>
      <c r="J75" s="696">
        <v>146</v>
      </c>
      <c r="K75" s="697">
        <v>0.07</v>
      </c>
      <c r="L75" s="698">
        <v>102375</v>
      </c>
      <c r="M75" s="695">
        <v>60.76</v>
      </c>
      <c r="N75" s="696">
        <v>78</v>
      </c>
      <c r="O75" s="697">
        <v>0.04</v>
      </c>
      <c r="P75" s="698">
        <v>0</v>
      </c>
      <c r="Q75" s="695">
        <v>0</v>
      </c>
    </row>
    <row r="76" spans="1:17" ht="18.75" customHeight="1">
      <c r="A76" s="707" t="s">
        <v>203</v>
      </c>
      <c r="B76" s="692">
        <v>106381</v>
      </c>
      <c r="C76" s="693">
        <v>46.75</v>
      </c>
      <c r="D76" s="694">
        <v>13904</v>
      </c>
      <c r="E76" s="695">
        <v>5.46</v>
      </c>
      <c r="F76" s="696">
        <v>12755</v>
      </c>
      <c r="G76" s="697">
        <v>5.61</v>
      </c>
      <c r="H76" s="698">
        <v>84765</v>
      </c>
      <c r="I76" s="695">
        <v>33.27</v>
      </c>
      <c r="J76" s="696">
        <v>196</v>
      </c>
      <c r="K76" s="697">
        <v>0.09</v>
      </c>
      <c r="L76" s="698">
        <v>146709</v>
      </c>
      <c r="M76" s="695">
        <v>57.58</v>
      </c>
      <c r="N76" s="696">
        <v>50</v>
      </c>
      <c r="O76" s="697">
        <v>0.02</v>
      </c>
      <c r="P76" s="698">
        <v>0</v>
      </c>
      <c r="Q76" s="695">
        <v>0</v>
      </c>
    </row>
    <row r="77" spans="1:17" ht="18.75" customHeight="1">
      <c r="A77" s="707" t="s">
        <v>77</v>
      </c>
      <c r="B77" s="692">
        <v>119558</v>
      </c>
      <c r="C77" s="693">
        <v>49.88</v>
      </c>
      <c r="D77" s="694">
        <v>19244</v>
      </c>
      <c r="E77" s="695">
        <v>7.45</v>
      </c>
      <c r="F77" s="696">
        <v>5433</v>
      </c>
      <c r="G77" s="697">
        <v>2.27</v>
      </c>
      <c r="H77" s="698">
        <v>79282</v>
      </c>
      <c r="I77" s="695">
        <v>30.67</v>
      </c>
      <c r="J77" s="696">
        <v>217</v>
      </c>
      <c r="K77" s="697">
        <v>0.09</v>
      </c>
      <c r="L77" s="698">
        <v>147185</v>
      </c>
      <c r="M77" s="695">
        <v>56.94</v>
      </c>
      <c r="N77" s="696">
        <v>50</v>
      </c>
      <c r="O77" s="697">
        <v>0.02</v>
      </c>
      <c r="P77" s="698">
        <v>0</v>
      </c>
      <c r="Q77" s="695">
        <v>0</v>
      </c>
    </row>
    <row r="78" spans="1:17" ht="18.75" customHeight="1" thickBot="1">
      <c r="A78" s="708" t="s">
        <v>78</v>
      </c>
      <c r="B78" s="709">
        <v>119889</v>
      </c>
      <c r="C78" s="710">
        <v>49.6</v>
      </c>
      <c r="D78" s="711">
        <v>21902</v>
      </c>
      <c r="E78" s="712">
        <v>7.93</v>
      </c>
      <c r="F78" s="713">
        <v>9712</v>
      </c>
      <c r="G78" s="714">
        <v>4.02</v>
      </c>
      <c r="H78" s="715">
        <v>84172</v>
      </c>
      <c r="I78" s="712">
        <v>30.48</v>
      </c>
      <c r="J78" s="713">
        <v>2083</v>
      </c>
      <c r="K78" s="714">
        <v>0.86</v>
      </c>
      <c r="L78" s="715">
        <v>155274</v>
      </c>
      <c r="M78" s="712">
        <v>56.22</v>
      </c>
      <c r="N78" s="713">
        <v>45</v>
      </c>
      <c r="O78" s="714">
        <v>0.02</v>
      </c>
      <c r="P78" s="715">
        <v>6315</v>
      </c>
      <c r="Q78" s="712">
        <v>2.29</v>
      </c>
    </row>
    <row r="79" spans="1:17" s="861" customFormat="1" ht="18.75" customHeight="1">
      <c r="A79" s="721" t="s">
        <v>655</v>
      </c>
      <c r="B79" s="722"/>
      <c r="C79" s="673"/>
      <c r="D79" s="722"/>
      <c r="E79" s="673"/>
      <c r="F79" s="722"/>
      <c r="G79" s="673"/>
      <c r="H79" s="722"/>
      <c r="I79" s="673"/>
      <c r="J79" s="722"/>
      <c r="K79" s="673"/>
      <c r="L79" s="722"/>
      <c r="M79" s="673"/>
      <c r="N79" s="673"/>
      <c r="O79" s="673"/>
      <c r="P79" s="673"/>
      <c r="Q79" s="673"/>
    </row>
    <row r="80" spans="1:17" s="861" customFormat="1" ht="18.75" customHeight="1">
      <c r="A80" s="721" t="s">
        <v>529</v>
      </c>
      <c r="B80" s="722"/>
      <c r="C80" s="673"/>
      <c r="D80" s="722"/>
      <c r="E80" s="673"/>
      <c r="F80" s="722"/>
      <c r="G80" s="673"/>
      <c r="H80" s="722"/>
      <c r="I80" s="673"/>
      <c r="J80" s="722"/>
      <c r="K80" s="673"/>
      <c r="L80" s="722"/>
      <c r="M80" s="673"/>
      <c r="N80" s="673"/>
      <c r="O80" s="673"/>
      <c r="P80" s="673"/>
      <c r="Q80" s="673"/>
    </row>
    <row r="81" spans="1:17" s="861" customFormat="1" ht="18.75" customHeight="1">
      <c r="A81" s="721" t="s">
        <v>183</v>
      </c>
      <c r="B81" s="722"/>
      <c r="C81" s="673"/>
      <c r="D81" s="722"/>
      <c r="E81" s="673"/>
      <c r="F81" s="722"/>
      <c r="G81" s="673"/>
      <c r="H81" s="722"/>
      <c r="I81" s="673"/>
      <c r="J81" s="722"/>
      <c r="K81" s="673"/>
      <c r="L81" s="722"/>
      <c r="M81" s="673"/>
      <c r="N81" s="673"/>
      <c r="O81" s="673"/>
      <c r="P81" s="673"/>
      <c r="Q81" s="673"/>
    </row>
    <row r="82" spans="1:17" s="861" customFormat="1" ht="18.75" customHeight="1">
      <c r="A82" s="721" t="s">
        <v>183</v>
      </c>
      <c r="B82" s="722"/>
      <c r="C82" s="673"/>
      <c r="D82" s="722"/>
      <c r="E82" s="673"/>
      <c r="F82" s="722"/>
      <c r="G82" s="673"/>
      <c r="H82" s="722"/>
      <c r="I82" s="673"/>
      <c r="J82" s="722"/>
      <c r="K82" s="673"/>
      <c r="L82" s="722"/>
      <c r="M82" s="673"/>
      <c r="N82" s="673"/>
      <c r="O82" s="673"/>
      <c r="P82" s="673"/>
      <c r="Q82" s="673"/>
    </row>
    <row r="83" spans="1:17" s="726" customFormat="1" ht="28.5">
      <c r="A83" s="1467" t="s">
        <v>653</v>
      </c>
      <c r="B83" s="1467"/>
      <c r="C83" s="1467"/>
      <c r="D83" s="1467"/>
      <c r="E83" s="1467"/>
      <c r="F83" s="1467"/>
      <c r="G83" s="1467"/>
      <c r="H83" s="1467"/>
      <c r="I83" s="1467"/>
      <c r="J83" s="1467"/>
      <c r="K83" s="1467"/>
      <c r="L83" s="1467"/>
      <c r="M83" s="1467"/>
      <c r="N83" s="1467"/>
      <c r="O83" s="1467"/>
      <c r="P83" s="1467"/>
      <c r="Q83" s="1467"/>
    </row>
    <row r="84" spans="1:17" ht="25.5">
      <c r="A84" s="1468" t="s">
        <v>656</v>
      </c>
      <c r="B84" s="1468"/>
      <c r="C84" s="1468"/>
      <c r="D84" s="1468"/>
      <c r="E84" s="1468"/>
      <c r="F84" s="1468"/>
      <c r="G84" s="1468"/>
      <c r="H84" s="1468"/>
      <c r="I84" s="1468"/>
      <c r="J84" s="1468"/>
      <c r="K84" s="1468"/>
      <c r="L84" s="1468"/>
      <c r="M84" s="1468"/>
      <c r="N84" s="1468"/>
      <c r="O84" s="1468"/>
      <c r="P84" s="1468"/>
      <c r="Q84" s="1468"/>
    </row>
    <row r="85" spans="1:17" ht="18.75" customHeight="1">
      <c r="A85" s="144"/>
      <c r="B85" s="144"/>
      <c r="C85" s="144"/>
      <c r="D85" s="144"/>
      <c r="E85" s="144"/>
      <c r="F85" s="144"/>
      <c r="G85" s="144"/>
      <c r="H85" s="144"/>
      <c r="I85" s="144"/>
      <c r="J85" s="144"/>
      <c r="K85" s="144"/>
      <c r="L85" s="144"/>
      <c r="M85" s="144"/>
      <c r="N85" s="673"/>
      <c r="O85" s="673"/>
      <c r="P85" s="673"/>
      <c r="Q85" s="673"/>
    </row>
    <row r="86" spans="1:17" ht="18.75" customHeight="1">
      <c r="A86" s="144"/>
      <c r="B86" s="144"/>
      <c r="C86" s="144"/>
      <c r="D86" s="144"/>
      <c r="E86" s="144"/>
      <c r="F86" s="144"/>
      <c r="G86" s="144"/>
      <c r="H86" s="144"/>
      <c r="I86" s="144"/>
      <c r="J86" s="144"/>
      <c r="K86" s="144"/>
      <c r="L86" s="144"/>
      <c r="M86" s="144"/>
      <c r="N86" s="673"/>
      <c r="O86" s="673"/>
      <c r="P86" s="673"/>
      <c r="Q86" s="673"/>
    </row>
    <row r="87" spans="1:17" s="726" customFormat="1" ht="18.75" customHeight="1" thickBot="1">
      <c r="A87" s="673" t="s">
        <v>166</v>
      </c>
      <c r="B87" s="722"/>
      <c r="C87" s="673"/>
      <c r="D87" s="722"/>
      <c r="E87" s="673"/>
      <c r="F87" s="722"/>
      <c r="G87" s="673"/>
      <c r="H87" s="722"/>
      <c r="I87" s="673"/>
      <c r="J87" s="722"/>
      <c r="K87" s="673"/>
      <c r="L87" s="722"/>
      <c r="M87" s="673"/>
      <c r="N87" s="673"/>
      <c r="O87" s="673"/>
      <c r="P87" s="673"/>
      <c r="Q87" s="673"/>
    </row>
    <row r="88" spans="1:17" s="726" customFormat="1" ht="18.75" customHeight="1">
      <c r="A88" s="676"/>
      <c r="B88" s="1469" t="s">
        <v>517</v>
      </c>
      <c r="C88" s="1470"/>
      <c r="D88" s="1470"/>
      <c r="E88" s="1471"/>
      <c r="F88" s="1472" t="s">
        <v>518</v>
      </c>
      <c r="G88" s="1473"/>
      <c r="H88" s="1473"/>
      <c r="I88" s="1474"/>
      <c r="J88" s="1472" t="s">
        <v>519</v>
      </c>
      <c r="K88" s="1473"/>
      <c r="L88" s="1473"/>
      <c r="M88" s="1474"/>
      <c r="N88" s="1470" t="s">
        <v>520</v>
      </c>
      <c r="O88" s="1470"/>
      <c r="P88" s="1470"/>
      <c r="Q88" s="1471"/>
    </row>
    <row r="89" spans="1:17" s="726" customFormat="1" ht="19.5" thickBot="1">
      <c r="A89" s="677"/>
      <c r="B89" s="1476" t="s">
        <v>521</v>
      </c>
      <c r="C89" s="1465"/>
      <c r="D89" s="1464" t="s">
        <v>522</v>
      </c>
      <c r="E89" s="1466"/>
      <c r="F89" s="1477" t="s">
        <v>521</v>
      </c>
      <c r="G89" s="1478"/>
      <c r="H89" s="1478" t="s">
        <v>522</v>
      </c>
      <c r="I89" s="1479"/>
      <c r="J89" s="1477" t="s">
        <v>521</v>
      </c>
      <c r="K89" s="1478"/>
      <c r="L89" s="1478" t="s">
        <v>522</v>
      </c>
      <c r="M89" s="1479"/>
      <c r="N89" s="1464" t="s">
        <v>521</v>
      </c>
      <c r="O89" s="1465"/>
      <c r="P89" s="1464" t="s">
        <v>522</v>
      </c>
      <c r="Q89" s="1466"/>
    </row>
    <row r="90" spans="1:17" s="726" customFormat="1" ht="18.75" customHeight="1" thickTop="1">
      <c r="A90" s="981"/>
      <c r="B90" s="679" t="s">
        <v>97</v>
      </c>
      <c r="C90" s="680" t="s">
        <v>523</v>
      </c>
      <c r="D90" s="681" t="s">
        <v>97</v>
      </c>
      <c r="E90" s="682" t="s">
        <v>523</v>
      </c>
      <c r="F90" s="683" t="s">
        <v>97</v>
      </c>
      <c r="G90" s="680" t="s">
        <v>523</v>
      </c>
      <c r="H90" s="681" t="s">
        <v>97</v>
      </c>
      <c r="I90" s="682" t="s">
        <v>523</v>
      </c>
      <c r="J90" s="683" t="s">
        <v>97</v>
      </c>
      <c r="K90" s="680" t="s">
        <v>523</v>
      </c>
      <c r="L90" s="681" t="s">
        <v>97</v>
      </c>
      <c r="M90" s="682" t="s">
        <v>523</v>
      </c>
      <c r="N90" s="684" t="s">
        <v>97</v>
      </c>
      <c r="O90" s="680" t="s">
        <v>523</v>
      </c>
      <c r="P90" s="681" t="s">
        <v>97</v>
      </c>
      <c r="Q90" s="682" t="s">
        <v>523</v>
      </c>
    </row>
    <row r="91" spans="1:17" ht="18.75" customHeight="1">
      <c r="A91" s="981"/>
      <c r="B91" s="686"/>
      <c r="C91" s="687"/>
      <c r="D91" s="688"/>
      <c r="E91" s="689"/>
      <c r="F91" s="690"/>
      <c r="G91" s="687"/>
      <c r="H91" s="688"/>
      <c r="I91" s="689"/>
      <c r="J91" s="690"/>
      <c r="K91" s="687"/>
      <c r="L91" s="688"/>
      <c r="M91" s="689"/>
      <c r="N91" s="674"/>
      <c r="O91" s="687"/>
      <c r="P91" s="688"/>
      <c r="Q91" s="689"/>
    </row>
    <row r="92" spans="1:17" ht="18.75" customHeight="1">
      <c r="A92" s="691" t="s">
        <v>62</v>
      </c>
      <c r="B92" s="692">
        <v>66715</v>
      </c>
      <c r="C92" s="693">
        <v>36.28</v>
      </c>
      <c r="D92" s="694">
        <v>244</v>
      </c>
      <c r="E92" s="695">
        <v>0.17</v>
      </c>
      <c r="F92" s="696">
        <v>15914</v>
      </c>
      <c r="G92" s="697">
        <v>8.65</v>
      </c>
      <c r="H92" s="698">
        <v>265</v>
      </c>
      <c r="I92" s="695">
        <v>0.19</v>
      </c>
      <c r="J92" s="696">
        <v>68065</v>
      </c>
      <c r="K92" s="697">
        <v>37.02</v>
      </c>
      <c r="L92" s="698">
        <v>849</v>
      </c>
      <c r="M92" s="695">
        <v>0.6</v>
      </c>
      <c r="N92" s="696">
        <v>12</v>
      </c>
      <c r="O92" s="697">
        <v>0.01</v>
      </c>
      <c r="P92" s="698">
        <v>1126</v>
      </c>
      <c r="Q92" s="695">
        <v>0.8</v>
      </c>
    </row>
    <row r="93" spans="1:17" ht="18.75" customHeight="1">
      <c r="A93" s="691" t="s">
        <v>63</v>
      </c>
      <c r="B93" s="692">
        <v>56643</v>
      </c>
      <c r="C93" s="693">
        <v>31.54</v>
      </c>
      <c r="D93" s="694">
        <v>171</v>
      </c>
      <c r="E93" s="695">
        <v>0.12</v>
      </c>
      <c r="F93" s="696">
        <v>16588</v>
      </c>
      <c r="G93" s="697">
        <v>9.24</v>
      </c>
      <c r="H93" s="698">
        <v>434</v>
      </c>
      <c r="I93" s="695">
        <v>0.29</v>
      </c>
      <c r="J93" s="696">
        <v>70096</v>
      </c>
      <c r="K93" s="697">
        <v>39.03</v>
      </c>
      <c r="L93" s="698">
        <v>721</v>
      </c>
      <c r="M93" s="695">
        <v>0.49</v>
      </c>
      <c r="N93" s="696">
        <v>181</v>
      </c>
      <c r="O93" s="697">
        <v>0.1</v>
      </c>
      <c r="P93" s="698">
        <v>1593</v>
      </c>
      <c r="Q93" s="695">
        <v>1.08</v>
      </c>
    </row>
    <row r="94" spans="1:17" ht="18.75" customHeight="1">
      <c r="A94" s="691" t="s">
        <v>64</v>
      </c>
      <c r="B94" s="692">
        <v>49993</v>
      </c>
      <c r="C94" s="693">
        <v>28.42</v>
      </c>
      <c r="D94" s="694">
        <v>247</v>
      </c>
      <c r="E94" s="695">
        <v>0.13</v>
      </c>
      <c r="F94" s="696">
        <v>16787</v>
      </c>
      <c r="G94" s="697">
        <v>9.54</v>
      </c>
      <c r="H94" s="698">
        <v>313</v>
      </c>
      <c r="I94" s="695">
        <v>0.16</v>
      </c>
      <c r="J94" s="696">
        <v>69168</v>
      </c>
      <c r="K94" s="697">
        <v>39.32</v>
      </c>
      <c r="L94" s="698">
        <v>346</v>
      </c>
      <c r="M94" s="695">
        <v>0.18</v>
      </c>
      <c r="N94" s="696">
        <v>772</v>
      </c>
      <c r="O94" s="697">
        <v>0.44</v>
      </c>
      <c r="P94" s="698">
        <v>1203</v>
      </c>
      <c r="Q94" s="695">
        <v>0.62</v>
      </c>
    </row>
    <row r="95" spans="1:17" ht="18.75" customHeight="1">
      <c r="A95" s="691" t="s">
        <v>65</v>
      </c>
      <c r="B95" s="692">
        <v>48954</v>
      </c>
      <c r="C95" s="693">
        <v>30.93</v>
      </c>
      <c r="D95" s="694">
        <v>169</v>
      </c>
      <c r="E95" s="695">
        <v>0.09</v>
      </c>
      <c r="F95" s="696">
        <v>24205</v>
      </c>
      <c r="G95" s="697">
        <v>15.29</v>
      </c>
      <c r="H95" s="698">
        <v>279</v>
      </c>
      <c r="I95" s="695">
        <v>0.16</v>
      </c>
      <c r="J95" s="696">
        <v>59075</v>
      </c>
      <c r="K95" s="697">
        <v>37.32</v>
      </c>
      <c r="L95" s="698">
        <v>885</v>
      </c>
      <c r="M95" s="695">
        <v>0.5</v>
      </c>
      <c r="N95" s="696">
        <v>510</v>
      </c>
      <c r="O95" s="697">
        <v>0.32</v>
      </c>
      <c r="P95" s="698">
        <v>1245</v>
      </c>
      <c r="Q95" s="695">
        <v>0.7</v>
      </c>
    </row>
    <row r="96" spans="1:17" ht="18.75" customHeight="1">
      <c r="A96" s="982" t="s">
        <v>840</v>
      </c>
      <c r="B96" s="692">
        <v>55325</v>
      </c>
      <c r="C96" s="693">
        <v>28.2</v>
      </c>
      <c r="D96" s="694">
        <v>233</v>
      </c>
      <c r="E96" s="695">
        <v>0.12</v>
      </c>
      <c r="F96" s="696">
        <v>33507</v>
      </c>
      <c r="G96" s="697">
        <v>17.08</v>
      </c>
      <c r="H96" s="698">
        <v>420</v>
      </c>
      <c r="I96" s="695">
        <v>0.21</v>
      </c>
      <c r="J96" s="696">
        <v>77961</v>
      </c>
      <c r="K96" s="697">
        <v>39.73</v>
      </c>
      <c r="L96" s="698">
        <v>2249</v>
      </c>
      <c r="M96" s="695">
        <v>1.13</v>
      </c>
      <c r="N96" s="696">
        <v>769</v>
      </c>
      <c r="O96" s="697">
        <v>0.39</v>
      </c>
      <c r="P96" s="698">
        <v>1681</v>
      </c>
      <c r="Q96" s="695">
        <v>0.85</v>
      </c>
    </row>
    <row r="97" spans="1:17" ht="18.75" customHeight="1">
      <c r="A97" s="981"/>
      <c r="B97" s="700"/>
      <c r="C97" s="701"/>
      <c r="D97" s="702"/>
      <c r="E97" s="703"/>
      <c r="F97" s="704"/>
      <c r="G97" s="705"/>
      <c r="H97" s="706"/>
      <c r="I97" s="703"/>
      <c r="J97" s="704"/>
      <c r="K97" s="705"/>
      <c r="L97" s="706"/>
      <c r="M97" s="703"/>
      <c r="N97" s="704"/>
      <c r="O97" s="705"/>
      <c r="P97" s="706"/>
      <c r="Q97" s="703"/>
    </row>
    <row r="98" spans="1:17" ht="18.75" customHeight="1">
      <c r="A98" s="707" t="s">
        <v>66</v>
      </c>
      <c r="B98" s="692">
        <v>52714</v>
      </c>
      <c r="C98" s="693">
        <v>32.08</v>
      </c>
      <c r="D98" s="694">
        <v>225</v>
      </c>
      <c r="E98" s="695">
        <v>0.12</v>
      </c>
      <c r="F98" s="696">
        <v>16832</v>
      </c>
      <c r="G98" s="697">
        <v>10.24</v>
      </c>
      <c r="H98" s="698">
        <v>799</v>
      </c>
      <c r="I98" s="695">
        <v>0.43</v>
      </c>
      <c r="J98" s="696">
        <v>60217</v>
      </c>
      <c r="K98" s="697">
        <v>36.65</v>
      </c>
      <c r="L98" s="698">
        <v>172</v>
      </c>
      <c r="M98" s="695">
        <v>0.09</v>
      </c>
      <c r="N98" s="696">
        <v>5</v>
      </c>
      <c r="O98" s="728">
        <v>0</v>
      </c>
      <c r="P98" s="698">
        <v>1940</v>
      </c>
      <c r="Q98" s="695">
        <v>1.04</v>
      </c>
    </row>
    <row r="99" spans="1:17" ht="18.75" customHeight="1">
      <c r="A99" s="707" t="s">
        <v>67</v>
      </c>
      <c r="B99" s="692">
        <v>63041</v>
      </c>
      <c r="C99" s="693">
        <v>39.18</v>
      </c>
      <c r="D99" s="694">
        <v>229</v>
      </c>
      <c r="E99" s="695">
        <v>0.08</v>
      </c>
      <c r="F99" s="696">
        <v>12654</v>
      </c>
      <c r="G99" s="697">
        <v>7.87</v>
      </c>
      <c r="H99" s="698">
        <v>235</v>
      </c>
      <c r="I99" s="695">
        <v>0.09</v>
      </c>
      <c r="J99" s="696">
        <v>52679</v>
      </c>
      <c r="K99" s="697">
        <v>32.74</v>
      </c>
      <c r="L99" s="698">
        <v>248</v>
      </c>
      <c r="M99" s="695">
        <v>0.09</v>
      </c>
      <c r="N99" s="696">
        <v>22</v>
      </c>
      <c r="O99" s="697">
        <v>0.01</v>
      </c>
      <c r="P99" s="698">
        <v>2533</v>
      </c>
      <c r="Q99" s="695">
        <v>0.92</v>
      </c>
    </row>
    <row r="100" spans="1:17" ht="18.75" customHeight="1">
      <c r="A100" s="707" t="s">
        <v>68</v>
      </c>
      <c r="B100" s="692">
        <v>47525</v>
      </c>
      <c r="C100" s="693">
        <v>31.39</v>
      </c>
      <c r="D100" s="694">
        <v>209</v>
      </c>
      <c r="E100" s="695">
        <v>0.1</v>
      </c>
      <c r="F100" s="696">
        <v>14199</v>
      </c>
      <c r="G100" s="697">
        <v>9.38</v>
      </c>
      <c r="H100" s="698">
        <v>335</v>
      </c>
      <c r="I100" s="695">
        <v>0.16</v>
      </c>
      <c r="J100" s="696">
        <v>58000</v>
      </c>
      <c r="K100" s="697">
        <v>38.3</v>
      </c>
      <c r="L100" s="698">
        <v>346</v>
      </c>
      <c r="M100" s="695">
        <v>0.16</v>
      </c>
      <c r="N100" s="696">
        <v>7</v>
      </c>
      <c r="O100" s="728">
        <v>0</v>
      </c>
      <c r="P100" s="698">
        <v>846</v>
      </c>
      <c r="Q100" s="695">
        <v>0.4</v>
      </c>
    </row>
    <row r="101" spans="1:17" ht="18.75" customHeight="1">
      <c r="A101" s="707" t="s">
        <v>69</v>
      </c>
      <c r="B101" s="692">
        <v>56615</v>
      </c>
      <c r="C101" s="693">
        <v>33.45</v>
      </c>
      <c r="D101" s="694">
        <v>106</v>
      </c>
      <c r="E101" s="695">
        <v>0.05</v>
      </c>
      <c r="F101" s="696">
        <v>16618</v>
      </c>
      <c r="G101" s="697">
        <v>9.82</v>
      </c>
      <c r="H101" s="698">
        <v>658</v>
      </c>
      <c r="I101" s="695">
        <v>0.33</v>
      </c>
      <c r="J101" s="696">
        <v>59564</v>
      </c>
      <c r="K101" s="697">
        <v>35.19</v>
      </c>
      <c r="L101" s="698">
        <v>354</v>
      </c>
      <c r="M101" s="695">
        <v>0.18</v>
      </c>
      <c r="N101" s="696">
        <v>7</v>
      </c>
      <c r="O101" s="728">
        <v>0</v>
      </c>
      <c r="P101" s="698">
        <v>846</v>
      </c>
      <c r="Q101" s="695">
        <v>0.43</v>
      </c>
    </row>
    <row r="102" spans="1:17" ht="18.75" customHeight="1">
      <c r="A102" s="707" t="s">
        <v>70</v>
      </c>
      <c r="B102" s="692">
        <v>53444</v>
      </c>
      <c r="C102" s="693">
        <v>35.12</v>
      </c>
      <c r="D102" s="694">
        <v>110</v>
      </c>
      <c r="E102" s="695">
        <v>0.07</v>
      </c>
      <c r="F102" s="696">
        <v>16388</v>
      </c>
      <c r="G102" s="697">
        <v>10.77</v>
      </c>
      <c r="H102" s="698">
        <v>104</v>
      </c>
      <c r="I102" s="695">
        <v>0.07</v>
      </c>
      <c r="J102" s="696">
        <v>50134</v>
      </c>
      <c r="K102" s="697">
        <v>32.94</v>
      </c>
      <c r="L102" s="698">
        <v>297</v>
      </c>
      <c r="M102" s="695">
        <v>0.19</v>
      </c>
      <c r="N102" s="696">
        <v>192</v>
      </c>
      <c r="O102" s="697">
        <v>0.13</v>
      </c>
      <c r="P102" s="698">
        <v>803</v>
      </c>
      <c r="Q102" s="695">
        <v>0.53</v>
      </c>
    </row>
    <row r="103" spans="1:17" ht="18.75" customHeight="1">
      <c r="A103" s="707" t="s">
        <v>71</v>
      </c>
      <c r="B103" s="692">
        <v>37648</v>
      </c>
      <c r="C103" s="693">
        <v>27.77</v>
      </c>
      <c r="D103" s="694">
        <v>135</v>
      </c>
      <c r="E103" s="695">
        <v>0.08</v>
      </c>
      <c r="F103" s="696">
        <v>25572</v>
      </c>
      <c r="G103" s="697">
        <v>18.86</v>
      </c>
      <c r="H103" s="698">
        <v>129</v>
      </c>
      <c r="I103" s="695">
        <v>0.08</v>
      </c>
      <c r="J103" s="696">
        <v>53583</v>
      </c>
      <c r="K103" s="697">
        <v>39.52</v>
      </c>
      <c r="L103" s="698">
        <v>191</v>
      </c>
      <c r="M103" s="695">
        <v>0.11</v>
      </c>
      <c r="N103" s="696">
        <v>61</v>
      </c>
      <c r="O103" s="697">
        <v>0.04</v>
      </c>
      <c r="P103" s="698">
        <v>719</v>
      </c>
      <c r="Q103" s="695">
        <v>0.42</v>
      </c>
    </row>
    <row r="104" spans="1:17" ht="18.75" customHeight="1">
      <c r="A104" s="707" t="s">
        <v>72</v>
      </c>
      <c r="B104" s="692">
        <v>42358</v>
      </c>
      <c r="C104" s="693">
        <v>25.85</v>
      </c>
      <c r="D104" s="694">
        <v>106</v>
      </c>
      <c r="E104" s="695">
        <v>0.06</v>
      </c>
      <c r="F104" s="696">
        <v>32990</v>
      </c>
      <c r="G104" s="697">
        <v>20.13</v>
      </c>
      <c r="H104" s="698">
        <v>206</v>
      </c>
      <c r="I104" s="695">
        <v>0.12</v>
      </c>
      <c r="J104" s="696">
        <v>57383</v>
      </c>
      <c r="K104" s="697">
        <v>35.02</v>
      </c>
      <c r="L104" s="698">
        <v>4644</v>
      </c>
      <c r="M104" s="695">
        <v>2.67</v>
      </c>
      <c r="N104" s="696">
        <v>3368</v>
      </c>
      <c r="O104" s="697">
        <v>2.06</v>
      </c>
      <c r="P104" s="698">
        <v>3735</v>
      </c>
      <c r="Q104" s="695">
        <v>2.15</v>
      </c>
    </row>
    <row r="105" spans="1:17" ht="18.75" customHeight="1">
      <c r="A105" s="707" t="s">
        <v>73</v>
      </c>
      <c r="B105" s="692">
        <v>51353</v>
      </c>
      <c r="C105" s="693">
        <v>34.75</v>
      </c>
      <c r="D105" s="694">
        <v>254</v>
      </c>
      <c r="E105" s="695">
        <v>0.16</v>
      </c>
      <c r="F105" s="696">
        <v>24325</v>
      </c>
      <c r="G105" s="697">
        <v>16.46</v>
      </c>
      <c r="H105" s="698">
        <v>491</v>
      </c>
      <c r="I105" s="695">
        <v>0.31</v>
      </c>
      <c r="J105" s="696">
        <v>51065</v>
      </c>
      <c r="K105" s="697">
        <v>34.56</v>
      </c>
      <c r="L105" s="698">
        <v>3826</v>
      </c>
      <c r="M105" s="695">
        <v>2.4</v>
      </c>
      <c r="N105" s="696">
        <v>48</v>
      </c>
      <c r="O105" s="697">
        <v>0.03</v>
      </c>
      <c r="P105" s="698">
        <v>782</v>
      </c>
      <c r="Q105" s="695">
        <v>0.49</v>
      </c>
    </row>
    <row r="106" spans="1:17" ht="18.75" customHeight="1">
      <c r="A106" s="707" t="s">
        <v>74</v>
      </c>
      <c r="B106" s="692">
        <v>45718</v>
      </c>
      <c r="C106" s="693">
        <v>31.35</v>
      </c>
      <c r="D106" s="694">
        <v>250</v>
      </c>
      <c r="E106" s="695">
        <v>0.16</v>
      </c>
      <c r="F106" s="696">
        <v>24307</v>
      </c>
      <c r="G106" s="697">
        <v>16.67</v>
      </c>
      <c r="H106" s="698">
        <v>510</v>
      </c>
      <c r="I106" s="695">
        <v>0.33</v>
      </c>
      <c r="J106" s="696">
        <v>58724</v>
      </c>
      <c r="K106" s="697">
        <v>40.27</v>
      </c>
      <c r="L106" s="698">
        <v>158</v>
      </c>
      <c r="M106" s="695">
        <v>0.1</v>
      </c>
      <c r="N106" s="696">
        <v>24</v>
      </c>
      <c r="O106" s="697">
        <v>0.02</v>
      </c>
      <c r="P106" s="698">
        <v>677</v>
      </c>
      <c r="Q106" s="695">
        <v>0.44</v>
      </c>
    </row>
    <row r="107" spans="1:17" ht="18.75" customHeight="1">
      <c r="A107" s="707" t="s">
        <v>75</v>
      </c>
      <c r="B107" s="692">
        <v>34249</v>
      </c>
      <c r="C107" s="693">
        <v>21.07</v>
      </c>
      <c r="D107" s="694">
        <v>204</v>
      </c>
      <c r="E107" s="695">
        <v>0.12</v>
      </c>
      <c r="F107" s="696">
        <v>30926</v>
      </c>
      <c r="G107" s="697">
        <v>19.03</v>
      </c>
      <c r="H107" s="698">
        <v>131</v>
      </c>
      <c r="I107" s="695">
        <v>0.08</v>
      </c>
      <c r="J107" s="696">
        <v>72449</v>
      </c>
      <c r="K107" s="697">
        <v>44.57</v>
      </c>
      <c r="L107" s="698">
        <v>151</v>
      </c>
      <c r="M107" s="695">
        <v>0.09</v>
      </c>
      <c r="N107" s="696">
        <v>2211</v>
      </c>
      <c r="O107" s="697">
        <v>1.36</v>
      </c>
      <c r="P107" s="698">
        <v>916</v>
      </c>
      <c r="Q107" s="695">
        <v>0.54</v>
      </c>
    </row>
    <row r="108" spans="1:17" ht="18.75" customHeight="1">
      <c r="A108" s="707" t="s">
        <v>76</v>
      </c>
      <c r="B108" s="692">
        <v>33947</v>
      </c>
      <c r="C108" s="693">
        <v>26.23</v>
      </c>
      <c r="D108" s="694">
        <v>112</v>
      </c>
      <c r="E108" s="695">
        <v>0.08</v>
      </c>
      <c r="F108" s="696">
        <v>22333</v>
      </c>
      <c r="G108" s="697">
        <v>17.25</v>
      </c>
      <c r="H108" s="698">
        <v>234</v>
      </c>
      <c r="I108" s="695">
        <v>0.17</v>
      </c>
      <c r="J108" s="696">
        <v>52924</v>
      </c>
      <c r="K108" s="697">
        <v>40.89</v>
      </c>
      <c r="L108" s="698">
        <v>211</v>
      </c>
      <c r="M108" s="695">
        <v>0.15</v>
      </c>
      <c r="N108" s="696">
        <v>7</v>
      </c>
      <c r="O108" s="697">
        <v>0.01</v>
      </c>
      <c r="P108" s="698">
        <v>774</v>
      </c>
      <c r="Q108" s="695">
        <v>0.57</v>
      </c>
    </row>
    <row r="109" spans="1:17" ht="18.75" customHeight="1">
      <c r="A109" s="707" t="s">
        <v>77</v>
      </c>
      <c r="B109" s="692">
        <v>61170</v>
      </c>
      <c r="C109" s="693">
        <v>34.7</v>
      </c>
      <c r="D109" s="694">
        <v>141</v>
      </c>
      <c r="E109" s="695">
        <v>0.09</v>
      </c>
      <c r="F109" s="696">
        <v>30766</v>
      </c>
      <c r="G109" s="697">
        <v>17.45</v>
      </c>
      <c r="H109" s="698">
        <v>106</v>
      </c>
      <c r="I109" s="695">
        <v>0.07</v>
      </c>
      <c r="J109" s="696">
        <v>63135</v>
      </c>
      <c r="K109" s="697">
        <v>35.82</v>
      </c>
      <c r="L109" s="698">
        <v>129</v>
      </c>
      <c r="M109" s="695">
        <v>0.08</v>
      </c>
      <c r="N109" s="696">
        <v>64</v>
      </c>
      <c r="O109" s="697">
        <v>0.04</v>
      </c>
      <c r="P109" s="698">
        <v>761</v>
      </c>
      <c r="Q109" s="695">
        <v>0.48</v>
      </c>
    </row>
    <row r="110" spans="1:17" ht="18.75" customHeight="1">
      <c r="A110" s="707" t="s">
        <v>78</v>
      </c>
      <c r="B110" s="692">
        <v>60818</v>
      </c>
      <c r="C110" s="693">
        <v>30.41</v>
      </c>
      <c r="D110" s="694">
        <v>173</v>
      </c>
      <c r="E110" s="695">
        <v>0.09</v>
      </c>
      <c r="F110" s="696">
        <v>37713</v>
      </c>
      <c r="G110" s="697">
        <v>18.86</v>
      </c>
      <c r="H110" s="698">
        <v>199</v>
      </c>
      <c r="I110" s="695">
        <v>0.11</v>
      </c>
      <c r="J110" s="696">
        <v>76523</v>
      </c>
      <c r="K110" s="697">
        <v>38.26</v>
      </c>
      <c r="L110" s="698">
        <v>231</v>
      </c>
      <c r="M110" s="695">
        <v>0.13</v>
      </c>
      <c r="N110" s="696">
        <v>12</v>
      </c>
      <c r="O110" s="697">
        <v>0.01</v>
      </c>
      <c r="P110" s="698">
        <v>1575</v>
      </c>
      <c r="Q110" s="695">
        <v>0.85</v>
      </c>
    </row>
    <row r="111" spans="1:17" ht="18.75" customHeight="1">
      <c r="A111" s="707" t="s">
        <v>67</v>
      </c>
      <c r="B111" s="692">
        <v>64719</v>
      </c>
      <c r="C111" s="693">
        <v>42.22</v>
      </c>
      <c r="D111" s="694">
        <v>105</v>
      </c>
      <c r="E111" s="695">
        <v>0.04</v>
      </c>
      <c r="F111" s="696">
        <v>23483</v>
      </c>
      <c r="G111" s="697">
        <v>15.32</v>
      </c>
      <c r="H111" s="698">
        <v>290</v>
      </c>
      <c r="I111" s="695">
        <v>0.12</v>
      </c>
      <c r="J111" s="696">
        <v>46188</v>
      </c>
      <c r="K111" s="697">
        <v>30.13</v>
      </c>
      <c r="L111" s="698">
        <v>202</v>
      </c>
      <c r="M111" s="695">
        <v>0.09</v>
      </c>
      <c r="N111" s="696">
        <v>90</v>
      </c>
      <c r="O111" s="697">
        <v>0.06</v>
      </c>
      <c r="P111" s="698">
        <v>630</v>
      </c>
      <c r="Q111" s="695">
        <v>0.27</v>
      </c>
    </row>
    <row r="112" spans="1:17" s="726" customFormat="1" ht="18.75" customHeight="1">
      <c r="A112" s="707" t="s">
        <v>68</v>
      </c>
      <c r="B112" s="692">
        <v>54557</v>
      </c>
      <c r="C112" s="693">
        <v>32.85</v>
      </c>
      <c r="D112" s="694">
        <v>153</v>
      </c>
      <c r="E112" s="695">
        <v>0.09</v>
      </c>
      <c r="F112" s="696">
        <v>28243</v>
      </c>
      <c r="G112" s="697">
        <v>17.01</v>
      </c>
      <c r="H112" s="698">
        <v>267</v>
      </c>
      <c r="I112" s="695">
        <v>0.15</v>
      </c>
      <c r="J112" s="696">
        <v>63610</v>
      </c>
      <c r="K112" s="697">
        <v>38.31</v>
      </c>
      <c r="L112" s="698">
        <v>626</v>
      </c>
      <c r="M112" s="695">
        <v>0.35</v>
      </c>
      <c r="N112" s="696">
        <v>54</v>
      </c>
      <c r="O112" s="697">
        <v>0.03</v>
      </c>
      <c r="P112" s="698">
        <v>1163</v>
      </c>
      <c r="Q112" s="695">
        <v>0.66</v>
      </c>
    </row>
    <row r="113" spans="1:17" s="726" customFormat="1" ht="18.75" customHeight="1">
      <c r="A113" s="707" t="s">
        <v>69</v>
      </c>
      <c r="B113" s="692">
        <v>51277</v>
      </c>
      <c r="C113" s="693">
        <v>26.75</v>
      </c>
      <c r="D113" s="694">
        <v>210</v>
      </c>
      <c r="E113" s="695">
        <v>0.09</v>
      </c>
      <c r="F113" s="696">
        <v>33359</v>
      </c>
      <c r="G113" s="697">
        <v>17.4</v>
      </c>
      <c r="H113" s="698">
        <v>411</v>
      </c>
      <c r="I113" s="695">
        <v>0.18</v>
      </c>
      <c r="J113" s="696">
        <v>80418</v>
      </c>
      <c r="K113" s="697">
        <v>41.95</v>
      </c>
      <c r="L113" s="698">
        <v>2120</v>
      </c>
      <c r="M113" s="695">
        <v>0.92</v>
      </c>
      <c r="N113" s="696">
        <v>7</v>
      </c>
      <c r="O113" s="728">
        <v>0</v>
      </c>
      <c r="P113" s="698">
        <v>1691</v>
      </c>
      <c r="Q113" s="695">
        <v>0.74</v>
      </c>
    </row>
    <row r="114" spans="1:17" s="726" customFormat="1" ht="18.75" customHeight="1">
      <c r="A114" s="707" t="s">
        <v>70</v>
      </c>
      <c r="B114" s="692">
        <v>48232</v>
      </c>
      <c r="C114" s="693">
        <v>25.87</v>
      </c>
      <c r="D114" s="694">
        <v>333</v>
      </c>
      <c r="E114" s="695">
        <v>0.19</v>
      </c>
      <c r="F114" s="696">
        <v>33572</v>
      </c>
      <c r="G114" s="697">
        <v>18.01</v>
      </c>
      <c r="H114" s="698">
        <v>317</v>
      </c>
      <c r="I114" s="695">
        <v>0.18</v>
      </c>
      <c r="J114" s="696">
        <v>77878</v>
      </c>
      <c r="K114" s="697">
        <v>41.77</v>
      </c>
      <c r="L114" s="698">
        <v>1805</v>
      </c>
      <c r="M114" s="695">
        <v>1.01</v>
      </c>
      <c r="N114" s="696">
        <v>10</v>
      </c>
      <c r="O114" s="697">
        <v>0.01</v>
      </c>
      <c r="P114" s="698">
        <v>1170</v>
      </c>
      <c r="Q114" s="695">
        <v>0.65</v>
      </c>
    </row>
    <row r="115" spans="1:17" ht="18.75" customHeight="1">
      <c r="A115" s="707" t="s">
        <v>71</v>
      </c>
      <c r="B115" s="692">
        <v>44185</v>
      </c>
      <c r="C115" s="693">
        <v>24.95</v>
      </c>
      <c r="D115" s="694">
        <v>152</v>
      </c>
      <c r="E115" s="695">
        <v>0.1</v>
      </c>
      <c r="F115" s="696">
        <v>31376</v>
      </c>
      <c r="G115" s="697">
        <v>17.71</v>
      </c>
      <c r="H115" s="698">
        <v>317</v>
      </c>
      <c r="I115" s="695">
        <v>0.2</v>
      </c>
      <c r="J115" s="696">
        <v>75446</v>
      </c>
      <c r="K115" s="697">
        <v>42.6</v>
      </c>
      <c r="L115" s="698">
        <v>2286</v>
      </c>
      <c r="M115" s="695">
        <v>1.45</v>
      </c>
      <c r="N115" s="696">
        <v>8</v>
      </c>
      <c r="O115" s="728">
        <v>0</v>
      </c>
      <c r="P115" s="698">
        <v>1119</v>
      </c>
      <c r="Q115" s="695">
        <v>0.71</v>
      </c>
    </row>
    <row r="116" spans="1:17" ht="18.75" customHeight="1">
      <c r="A116" s="707" t="s">
        <v>72</v>
      </c>
      <c r="B116" s="692">
        <v>51144</v>
      </c>
      <c r="C116" s="693">
        <v>25.41</v>
      </c>
      <c r="D116" s="694">
        <v>269</v>
      </c>
      <c r="E116" s="695">
        <v>0.13</v>
      </c>
      <c r="F116" s="696">
        <v>37750</v>
      </c>
      <c r="G116" s="697">
        <v>18.75</v>
      </c>
      <c r="H116" s="698">
        <v>252</v>
      </c>
      <c r="I116" s="695">
        <v>0.12</v>
      </c>
      <c r="J116" s="696">
        <v>78273</v>
      </c>
      <c r="K116" s="697">
        <v>38.89</v>
      </c>
      <c r="L116" s="698">
        <v>2220</v>
      </c>
      <c r="M116" s="695">
        <v>1.06</v>
      </c>
      <c r="N116" s="696">
        <v>1608</v>
      </c>
      <c r="O116" s="697">
        <v>0.8</v>
      </c>
      <c r="P116" s="698">
        <v>1785</v>
      </c>
      <c r="Q116" s="695">
        <v>0.85</v>
      </c>
    </row>
    <row r="117" spans="1:17" ht="18.75" customHeight="1">
      <c r="A117" s="707" t="s">
        <v>73</v>
      </c>
      <c r="B117" s="692">
        <v>46729</v>
      </c>
      <c r="C117" s="693">
        <v>24.89</v>
      </c>
      <c r="D117" s="694">
        <v>183</v>
      </c>
      <c r="E117" s="695">
        <v>0.1</v>
      </c>
      <c r="F117" s="696">
        <v>30276</v>
      </c>
      <c r="G117" s="697">
        <v>16.12</v>
      </c>
      <c r="H117" s="698">
        <v>71</v>
      </c>
      <c r="I117" s="695">
        <v>0.04</v>
      </c>
      <c r="J117" s="696">
        <v>73912</v>
      </c>
      <c r="K117" s="697">
        <v>39.37</v>
      </c>
      <c r="L117" s="698">
        <v>2071</v>
      </c>
      <c r="M117" s="695">
        <v>1.1</v>
      </c>
      <c r="N117" s="696">
        <v>1470</v>
      </c>
      <c r="O117" s="697">
        <v>0.78</v>
      </c>
      <c r="P117" s="698">
        <v>1235</v>
      </c>
      <c r="Q117" s="695">
        <v>0.66</v>
      </c>
    </row>
    <row r="118" spans="1:17" ht="18.75" customHeight="1">
      <c r="A118" s="707" t="s">
        <v>74</v>
      </c>
      <c r="B118" s="692">
        <v>61876</v>
      </c>
      <c r="C118" s="693">
        <v>33.97</v>
      </c>
      <c r="D118" s="694">
        <v>244</v>
      </c>
      <c r="E118" s="695">
        <v>0.15</v>
      </c>
      <c r="F118" s="696">
        <v>28063</v>
      </c>
      <c r="G118" s="697">
        <v>15.41</v>
      </c>
      <c r="H118" s="698">
        <v>246</v>
      </c>
      <c r="I118" s="695">
        <v>0.15</v>
      </c>
      <c r="J118" s="696">
        <v>65468</v>
      </c>
      <c r="K118" s="697">
        <v>35.94</v>
      </c>
      <c r="L118" s="698">
        <v>4320</v>
      </c>
      <c r="M118" s="695">
        <v>2.57</v>
      </c>
      <c r="N118" s="696">
        <v>1965</v>
      </c>
      <c r="O118" s="697">
        <v>1.08</v>
      </c>
      <c r="P118" s="698">
        <v>909</v>
      </c>
      <c r="Q118" s="695">
        <v>0.54</v>
      </c>
    </row>
    <row r="119" spans="1:17" ht="18.75" customHeight="1">
      <c r="A119" s="707" t="s">
        <v>75</v>
      </c>
      <c r="B119" s="692">
        <v>53481</v>
      </c>
      <c r="C119" s="693">
        <v>26.49</v>
      </c>
      <c r="D119" s="694">
        <v>587</v>
      </c>
      <c r="E119" s="695">
        <v>0.3</v>
      </c>
      <c r="F119" s="696">
        <v>33159</v>
      </c>
      <c r="G119" s="697">
        <v>16.43</v>
      </c>
      <c r="H119" s="698">
        <v>1910</v>
      </c>
      <c r="I119" s="695">
        <v>0.98</v>
      </c>
      <c r="J119" s="696">
        <v>84860</v>
      </c>
      <c r="K119" s="697">
        <v>42.04</v>
      </c>
      <c r="L119" s="698">
        <v>2295</v>
      </c>
      <c r="M119" s="695">
        <v>1.18</v>
      </c>
      <c r="N119" s="696">
        <v>7</v>
      </c>
      <c r="O119" s="728">
        <v>0</v>
      </c>
      <c r="P119" s="698">
        <v>4131</v>
      </c>
      <c r="Q119" s="695">
        <v>2.13</v>
      </c>
    </row>
    <row r="120" spans="1:17" ht="18.75" customHeight="1">
      <c r="A120" s="707" t="s">
        <v>203</v>
      </c>
      <c r="B120" s="692">
        <v>49652</v>
      </c>
      <c r="C120" s="693">
        <v>24.7</v>
      </c>
      <c r="D120" s="694">
        <v>192</v>
      </c>
      <c r="E120" s="695">
        <v>0.11</v>
      </c>
      <c r="F120" s="696">
        <v>35725</v>
      </c>
      <c r="G120" s="697">
        <v>17.77</v>
      </c>
      <c r="H120" s="698">
        <v>353</v>
      </c>
      <c r="I120" s="695">
        <v>0.2</v>
      </c>
      <c r="J120" s="696">
        <v>83788</v>
      </c>
      <c r="K120" s="697">
        <v>41.68</v>
      </c>
      <c r="L120" s="698">
        <v>2250</v>
      </c>
      <c r="M120" s="695">
        <v>1.27</v>
      </c>
      <c r="N120" s="696">
        <v>2509</v>
      </c>
      <c r="O120" s="697">
        <v>1.25</v>
      </c>
      <c r="P120" s="698">
        <v>2353</v>
      </c>
      <c r="Q120" s="695">
        <v>1.33</v>
      </c>
    </row>
    <row r="121" spans="1:17" ht="18.75" customHeight="1">
      <c r="A121" s="707" t="s">
        <v>77</v>
      </c>
      <c r="B121" s="692">
        <v>55177</v>
      </c>
      <c r="C121" s="693">
        <v>23.92</v>
      </c>
      <c r="D121" s="694">
        <v>152</v>
      </c>
      <c r="E121" s="695">
        <v>0.08</v>
      </c>
      <c r="F121" s="696">
        <v>42030</v>
      </c>
      <c r="G121" s="697">
        <v>18.22</v>
      </c>
      <c r="H121" s="698">
        <v>329</v>
      </c>
      <c r="I121" s="695">
        <v>0.17</v>
      </c>
      <c r="J121" s="696">
        <v>99240</v>
      </c>
      <c r="K121" s="697">
        <v>43.01</v>
      </c>
      <c r="L121" s="698">
        <v>2508</v>
      </c>
      <c r="M121" s="695">
        <v>1.27</v>
      </c>
      <c r="N121" s="696">
        <v>737</v>
      </c>
      <c r="O121" s="697">
        <v>0.32</v>
      </c>
      <c r="P121" s="698">
        <v>499</v>
      </c>
      <c r="Q121" s="695">
        <v>0.25</v>
      </c>
    </row>
    <row r="122" spans="1:17" ht="18.75" customHeight="1" thickBot="1">
      <c r="A122" s="708" t="s">
        <v>78</v>
      </c>
      <c r="B122" s="709">
        <v>84617</v>
      </c>
      <c r="C122" s="710">
        <v>30.26</v>
      </c>
      <c r="D122" s="711">
        <v>206</v>
      </c>
      <c r="E122" s="712">
        <v>0.08</v>
      </c>
      <c r="F122" s="713">
        <v>45994</v>
      </c>
      <c r="G122" s="714">
        <v>16.45</v>
      </c>
      <c r="H122" s="715">
        <v>226</v>
      </c>
      <c r="I122" s="712">
        <v>0.08</v>
      </c>
      <c r="J122" s="713">
        <v>107668</v>
      </c>
      <c r="K122" s="714">
        <v>38.5</v>
      </c>
      <c r="L122" s="715">
        <v>4316</v>
      </c>
      <c r="M122" s="712">
        <v>1.59</v>
      </c>
      <c r="N122" s="713">
        <v>1001</v>
      </c>
      <c r="O122" s="714">
        <v>0.36</v>
      </c>
      <c r="P122" s="715">
        <v>3423</v>
      </c>
      <c r="Q122" s="712">
        <v>1.26</v>
      </c>
    </row>
    <row r="123" spans="1:17" ht="18.75" customHeight="1">
      <c r="A123" s="716"/>
      <c r="B123" s="717"/>
      <c r="C123" s="718"/>
      <c r="D123" s="717"/>
      <c r="E123" s="718"/>
      <c r="F123" s="717"/>
      <c r="G123" s="718"/>
      <c r="H123" s="717"/>
      <c r="I123" s="718"/>
      <c r="J123" s="717"/>
      <c r="K123" s="718"/>
      <c r="L123" s="717"/>
      <c r="M123" s="718"/>
      <c r="N123" s="717"/>
      <c r="O123" s="718"/>
      <c r="P123" s="717"/>
      <c r="Q123" s="718"/>
    </row>
    <row r="124" spans="1:13" ht="18.75" customHeight="1">
      <c r="A124" s="719"/>
      <c r="B124" s="674"/>
      <c r="C124" s="675"/>
      <c r="D124" s="674"/>
      <c r="E124" s="675"/>
      <c r="F124" s="674"/>
      <c r="G124" s="675"/>
      <c r="H124" s="674"/>
      <c r="I124" s="675"/>
      <c r="J124" s="674"/>
      <c r="K124" s="675"/>
      <c r="L124" s="674"/>
      <c r="M124" s="675"/>
    </row>
    <row r="125" spans="1:13" ht="18.75" customHeight="1" thickBot="1">
      <c r="A125" s="675"/>
      <c r="B125" s="674"/>
      <c r="C125" s="675"/>
      <c r="D125" s="674"/>
      <c r="E125" s="675"/>
      <c r="F125" s="674"/>
      <c r="G125" s="675"/>
      <c r="H125" s="674"/>
      <c r="I125" s="675"/>
      <c r="J125" s="674"/>
      <c r="K125" s="675"/>
      <c r="L125" s="674"/>
      <c r="M125" s="675"/>
    </row>
    <row r="126" spans="1:17" ht="18.75" customHeight="1">
      <c r="A126" s="676"/>
      <c r="B126" s="1469" t="s">
        <v>524</v>
      </c>
      <c r="C126" s="1470"/>
      <c r="D126" s="1470"/>
      <c r="E126" s="1471"/>
      <c r="F126" s="1472" t="s">
        <v>525</v>
      </c>
      <c r="G126" s="1473"/>
      <c r="H126" s="1473"/>
      <c r="I126" s="1474"/>
      <c r="J126" s="1475" t="s">
        <v>526</v>
      </c>
      <c r="K126" s="1473"/>
      <c r="L126" s="1473"/>
      <c r="M126" s="1474"/>
      <c r="N126" s="1475" t="s">
        <v>527</v>
      </c>
      <c r="O126" s="1473"/>
      <c r="P126" s="1473"/>
      <c r="Q126" s="1474"/>
    </row>
    <row r="127" spans="1:17" ht="18.75" customHeight="1" thickBot="1">
      <c r="A127" s="677"/>
      <c r="B127" s="1476" t="s">
        <v>521</v>
      </c>
      <c r="C127" s="1465"/>
      <c r="D127" s="1464" t="s">
        <v>522</v>
      </c>
      <c r="E127" s="1466"/>
      <c r="F127" s="1477" t="s">
        <v>521</v>
      </c>
      <c r="G127" s="1478"/>
      <c r="H127" s="1478" t="s">
        <v>522</v>
      </c>
      <c r="I127" s="1479"/>
      <c r="J127" s="1465" t="s">
        <v>521</v>
      </c>
      <c r="K127" s="1478"/>
      <c r="L127" s="1478" t="s">
        <v>522</v>
      </c>
      <c r="M127" s="1479"/>
      <c r="N127" s="1465" t="s">
        <v>521</v>
      </c>
      <c r="O127" s="1478"/>
      <c r="P127" s="1478" t="s">
        <v>522</v>
      </c>
      <c r="Q127" s="1479"/>
    </row>
    <row r="128" spans="1:17" ht="18.75" customHeight="1" thickTop="1">
      <c r="A128" s="678"/>
      <c r="B128" s="679" t="s">
        <v>97</v>
      </c>
      <c r="C128" s="680" t="s">
        <v>523</v>
      </c>
      <c r="D128" s="681" t="s">
        <v>97</v>
      </c>
      <c r="E128" s="682" t="s">
        <v>523</v>
      </c>
      <c r="F128" s="683" t="s">
        <v>97</v>
      </c>
      <c r="G128" s="680" t="s">
        <v>523</v>
      </c>
      <c r="H128" s="681" t="s">
        <v>97</v>
      </c>
      <c r="I128" s="682" t="s">
        <v>523</v>
      </c>
      <c r="J128" s="683" t="s">
        <v>97</v>
      </c>
      <c r="K128" s="680" t="s">
        <v>523</v>
      </c>
      <c r="L128" s="681" t="s">
        <v>97</v>
      </c>
      <c r="M128" s="682" t="s">
        <v>523</v>
      </c>
      <c r="N128" s="683" t="s">
        <v>97</v>
      </c>
      <c r="O128" s="680" t="s">
        <v>523</v>
      </c>
      <c r="P128" s="681" t="s">
        <v>97</v>
      </c>
      <c r="Q128" s="682" t="s">
        <v>523</v>
      </c>
    </row>
    <row r="129" spans="1:17" ht="18.75" customHeight="1">
      <c r="A129" s="981"/>
      <c r="B129" s="686"/>
      <c r="C129" s="687"/>
      <c r="D129" s="688"/>
      <c r="E129" s="689"/>
      <c r="F129" s="690"/>
      <c r="G129" s="687"/>
      <c r="H129" s="688"/>
      <c r="I129" s="689"/>
      <c r="J129" s="674"/>
      <c r="K129" s="687"/>
      <c r="L129" s="688"/>
      <c r="M129" s="689"/>
      <c r="N129" s="674"/>
      <c r="O129" s="687"/>
      <c r="P129" s="688"/>
      <c r="Q129" s="689"/>
    </row>
    <row r="130" spans="1:17" ht="18.75" customHeight="1">
      <c r="A130" s="691" t="s">
        <v>62</v>
      </c>
      <c r="B130" s="692">
        <v>16421</v>
      </c>
      <c r="C130" s="693">
        <v>8.93</v>
      </c>
      <c r="D130" s="694">
        <v>10425</v>
      </c>
      <c r="E130" s="695">
        <v>7.38</v>
      </c>
      <c r="F130" s="696">
        <v>16708</v>
      </c>
      <c r="G130" s="697">
        <v>9.09</v>
      </c>
      <c r="H130" s="698">
        <v>47650</v>
      </c>
      <c r="I130" s="695">
        <v>33.71</v>
      </c>
      <c r="J130" s="696">
        <v>40</v>
      </c>
      <c r="K130" s="697">
        <v>0.02</v>
      </c>
      <c r="L130" s="698">
        <v>78497</v>
      </c>
      <c r="M130" s="695">
        <v>55.54</v>
      </c>
      <c r="N130" s="696">
        <v>0</v>
      </c>
      <c r="O130" s="697">
        <v>0</v>
      </c>
      <c r="P130" s="698">
        <v>2279</v>
      </c>
      <c r="Q130" s="695">
        <v>1.61</v>
      </c>
    </row>
    <row r="131" spans="1:17" ht="18.75" customHeight="1">
      <c r="A131" s="691" t="s">
        <v>63</v>
      </c>
      <c r="B131" s="692">
        <v>18213</v>
      </c>
      <c r="C131" s="693">
        <v>10.14</v>
      </c>
      <c r="D131" s="694">
        <v>7655</v>
      </c>
      <c r="E131" s="695">
        <v>5.19</v>
      </c>
      <c r="F131" s="696">
        <v>17635</v>
      </c>
      <c r="G131" s="697">
        <v>9.82</v>
      </c>
      <c r="H131" s="698">
        <v>52094</v>
      </c>
      <c r="I131" s="695">
        <v>35.32</v>
      </c>
      <c r="J131" s="696">
        <v>222</v>
      </c>
      <c r="K131" s="697">
        <v>0.12</v>
      </c>
      <c r="L131" s="698">
        <v>81608</v>
      </c>
      <c r="M131" s="695">
        <v>55.33</v>
      </c>
      <c r="N131" s="696">
        <v>0</v>
      </c>
      <c r="O131" s="697">
        <v>0</v>
      </c>
      <c r="P131" s="698">
        <v>3227</v>
      </c>
      <c r="Q131" s="695">
        <v>2.19</v>
      </c>
    </row>
    <row r="132" spans="1:17" ht="18.75" customHeight="1">
      <c r="A132" s="691" t="s">
        <v>64</v>
      </c>
      <c r="B132" s="692">
        <v>18192</v>
      </c>
      <c r="C132" s="693">
        <v>10.34</v>
      </c>
      <c r="D132" s="694">
        <v>11347</v>
      </c>
      <c r="E132" s="695">
        <v>5.85</v>
      </c>
      <c r="F132" s="696">
        <v>20960</v>
      </c>
      <c r="G132" s="697">
        <v>11.91</v>
      </c>
      <c r="H132" s="698">
        <v>72127</v>
      </c>
      <c r="I132" s="695">
        <v>37.21</v>
      </c>
      <c r="J132" s="696">
        <v>57</v>
      </c>
      <c r="K132" s="697">
        <v>0.03</v>
      </c>
      <c r="L132" s="698">
        <v>104684</v>
      </c>
      <c r="M132" s="695">
        <v>54.01</v>
      </c>
      <c r="N132" s="696">
        <v>0</v>
      </c>
      <c r="O132" s="697">
        <v>0</v>
      </c>
      <c r="P132" s="698">
        <v>3558</v>
      </c>
      <c r="Q132" s="695">
        <v>1.84</v>
      </c>
    </row>
    <row r="133" spans="1:17" ht="18.75" customHeight="1">
      <c r="A133" s="691" t="s">
        <v>65</v>
      </c>
      <c r="B133" s="692">
        <v>20078</v>
      </c>
      <c r="C133" s="693">
        <v>12.68</v>
      </c>
      <c r="D133" s="694">
        <v>7168</v>
      </c>
      <c r="E133" s="695">
        <v>4.02</v>
      </c>
      <c r="F133" s="696">
        <v>5446</v>
      </c>
      <c r="G133" s="697">
        <v>3.44</v>
      </c>
      <c r="H133" s="698">
        <v>53624</v>
      </c>
      <c r="I133" s="695">
        <v>30.05</v>
      </c>
      <c r="J133" s="696">
        <v>14</v>
      </c>
      <c r="K133" s="697">
        <v>0.01</v>
      </c>
      <c r="L133" s="698">
        <v>109413</v>
      </c>
      <c r="M133" s="695">
        <v>61.31</v>
      </c>
      <c r="N133" s="696">
        <v>0</v>
      </c>
      <c r="O133" s="697">
        <v>0</v>
      </c>
      <c r="P133" s="698">
        <v>5686</v>
      </c>
      <c r="Q133" s="695">
        <v>3.19</v>
      </c>
    </row>
    <row r="134" spans="1:17" ht="18.75" customHeight="1">
      <c r="A134" s="982" t="s">
        <v>840</v>
      </c>
      <c r="B134" s="692">
        <v>27444</v>
      </c>
      <c r="C134" s="693">
        <v>13.99</v>
      </c>
      <c r="D134" s="694">
        <v>5850</v>
      </c>
      <c r="E134" s="695">
        <v>2.94</v>
      </c>
      <c r="F134" s="696">
        <v>1061</v>
      </c>
      <c r="G134" s="697">
        <v>0.54</v>
      </c>
      <c r="H134" s="698">
        <v>66532</v>
      </c>
      <c r="I134" s="695">
        <v>33.47</v>
      </c>
      <c r="J134" s="696">
        <v>148</v>
      </c>
      <c r="K134" s="697">
        <v>0.08</v>
      </c>
      <c r="L134" s="698">
        <v>119241</v>
      </c>
      <c r="M134" s="695">
        <v>59.99</v>
      </c>
      <c r="N134" s="696">
        <v>0</v>
      </c>
      <c r="O134" s="697">
        <v>0</v>
      </c>
      <c r="P134" s="698">
        <v>2573</v>
      </c>
      <c r="Q134" s="695">
        <v>1.29</v>
      </c>
    </row>
    <row r="135" spans="1:17" ht="18.75" customHeight="1">
      <c r="A135" s="981"/>
      <c r="B135" s="700"/>
      <c r="C135" s="701"/>
      <c r="D135" s="702"/>
      <c r="E135" s="703"/>
      <c r="F135" s="704"/>
      <c r="G135" s="705"/>
      <c r="H135" s="706"/>
      <c r="I135" s="703"/>
      <c r="J135" s="704"/>
      <c r="K135" s="705"/>
      <c r="L135" s="706"/>
      <c r="M135" s="703"/>
      <c r="N135" s="704"/>
      <c r="O135" s="705"/>
      <c r="P135" s="706"/>
      <c r="Q135" s="703"/>
    </row>
    <row r="136" spans="1:17" s="726" customFormat="1" ht="18.75" customHeight="1">
      <c r="A136" s="707" t="s">
        <v>66</v>
      </c>
      <c r="B136" s="692">
        <v>16801</v>
      </c>
      <c r="C136" s="693">
        <v>10.22</v>
      </c>
      <c r="D136" s="694">
        <v>9791</v>
      </c>
      <c r="E136" s="695">
        <v>5.27</v>
      </c>
      <c r="F136" s="696">
        <v>17752</v>
      </c>
      <c r="G136" s="697">
        <v>10.8</v>
      </c>
      <c r="H136" s="698">
        <v>66618</v>
      </c>
      <c r="I136" s="695">
        <v>35.88</v>
      </c>
      <c r="J136" s="696">
        <v>0</v>
      </c>
      <c r="K136" s="697">
        <v>0</v>
      </c>
      <c r="L136" s="698">
        <v>100440</v>
      </c>
      <c r="M136" s="695">
        <v>54.1</v>
      </c>
      <c r="N136" s="696">
        <v>0</v>
      </c>
      <c r="O136" s="697">
        <v>0</v>
      </c>
      <c r="P136" s="698">
        <v>5668</v>
      </c>
      <c r="Q136" s="695">
        <v>3.05</v>
      </c>
    </row>
    <row r="137" spans="1:17" s="726" customFormat="1" ht="18.75" customHeight="1">
      <c r="A137" s="707" t="s">
        <v>67</v>
      </c>
      <c r="B137" s="692">
        <v>16471</v>
      </c>
      <c r="C137" s="693">
        <v>10.24</v>
      </c>
      <c r="D137" s="694">
        <v>9423</v>
      </c>
      <c r="E137" s="695">
        <v>3.44</v>
      </c>
      <c r="F137" s="696">
        <v>16016</v>
      </c>
      <c r="G137" s="697">
        <v>9.96</v>
      </c>
      <c r="H137" s="698">
        <v>77862</v>
      </c>
      <c r="I137" s="695">
        <v>28.42</v>
      </c>
      <c r="J137" s="696">
        <v>0</v>
      </c>
      <c r="K137" s="697">
        <v>0</v>
      </c>
      <c r="L137" s="698">
        <v>180429</v>
      </c>
      <c r="M137" s="695">
        <v>65.86</v>
      </c>
      <c r="N137" s="696">
        <v>0</v>
      </c>
      <c r="O137" s="697">
        <v>0</v>
      </c>
      <c r="P137" s="698">
        <v>3012</v>
      </c>
      <c r="Q137" s="695">
        <v>1.1</v>
      </c>
    </row>
    <row r="138" spans="1:17" s="726" customFormat="1" ht="18.75" customHeight="1">
      <c r="A138" s="707" t="s">
        <v>68</v>
      </c>
      <c r="B138" s="692">
        <v>14591</v>
      </c>
      <c r="C138" s="693">
        <v>9.64</v>
      </c>
      <c r="D138" s="694">
        <v>5908</v>
      </c>
      <c r="E138" s="695">
        <v>2.82</v>
      </c>
      <c r="F138" s="696">
        <v>17096</v>
      </c>
      <c r="G138" s="697">
        <v>11.29</v>
      </c>
      <c r="H138" s="698">
        <v>46756</v>
      </c>
      <c r="I138" s="695">
        <v>22.3</v>
      </c>
      <c r="J138" s="696">
        <v>0</v>
      </c>
      <c r="K138" s="697">
        <v>0</v>
      </c>
      <c r="L138" s="698">
        <v>150619</v>
      </c>
      <c r="M138" s="695">
        <v>71.83</v>
      </c>
      <c r="N138" s="696">
        <v>0</v>
      </c>
      <c r="O138" s="697">
        <v>0</v>
      </c>
      <c r="P138" s="698">
        <v>4680</v>
      </c>
      <c r="Q138" s="695">
        <v>2.23</v>
      </c>
    </row>
    <row r="139" spans="1:17" ht="18.75" customHeight="1">
      <c r="A139" s="707" t="s">
        <v>69</v>
      </c>
      <c r="B139" s="692">
        <v>18719</v>
      </c>
      <c r="C139" s="693">
        <v>11.06</v>
      </c>
      <c r="D139" s="694">
        <v>7209</v>
      </c>
      <c r="E139" s="695">
        <v>3.65</v>
      </c>
      <c r="F139" s="696">
        <v>17748</v>
      </c>
      <c r="G139" s="697">
        <v>10.48</v>
      </c>
      <c r="H139" s="698">
        <v>65649</v>
      </c>
      <c r="I139" s="695">
        <v>33.22</v>
      </c>
      <c r="J139" s="696">
        <v>0</v>
      </c>
      <c r="K139" s="697">
        <v>0</v>
      </c>
      <c r="L139" s="698">
        <v>114312</v>
      </c>
      <c r="M139" s="695">
        <v>57.85</v>
      </c>
      <c r="N139" s="696">
        <v>0</v>
      </c>
      <c r="O139" s="697">
        <v>0</v>
      </c>
      <c r="P139" s="698">
        <v>8479</v>
      </c>
      <c r="Q139" s="695">
        <v>4.29</v>
      </c>
    </row>
    <row r="140" spans="1:17" ht="18.75" customHeight="1">
      <c r="A140" s="707" t="s">
        <v>70</v>
      </c>
      <c r="B140" s="692">
        <v>21533</v>
      </c>
      <c r="C140" s="693">
        <v>14.15</v>
      </c>
      <c r="D140" s="694">
        <v>9025</v>
      </c>
      <c r="E140" s="695">
        <v>5.92</v>
      </c>
      <c r="F140" s="696">
        <v>10490</v>
      </c>
      <c r="G140" s="697">
        <v>6.89</v>
      </c>
      <c r="H140" s="698">
        <v>46863</v>
      </c>
      <c r="I140" s="695">
        <v>30.74</v>
      </c>
      <c r="J140" s="696">
        <v>0</v>
      </c>
      <c r="K140" s="697">
        <v>0</v>
      </c>
      <c r="L140" s="698">
        <v>93714</v>
      </c>
      <c r="M140" s="695">
        <v>61.47</v>
      </c>
      <c r="N140" s="696">
        <v>0</v>
      </c>
      <c r="O140" s="697">
        <v>0</v>
      </c>
      <c r="P140" s="698">
        <v>1537</v>
      </c>
      <c r="Q140" s="695">
        <v>1.01</v>
      </c>
    </row>
    <row r="141" spans="1:17" ht="18.75" customHeight="1">
      <c r="A141" s="707" t="s">
        <v>71</v>
      </c>
      <c r="B141" s="692">
        <v>17779</v>
      </c>
      <c r="C141" s="693">
        <v>13.11</v>
      </c>
      <c r="D141" s="694">
        <v>7284</v>
      </c>
      <c r="E141" s="695">
        <v>4.3</v>
      </c>
      <c r="F141" s="696">
        <v>947</v>
      </c>
      <c r="G141" s="697">
        <v>0.7</v>
      </c>
      <c r="H141" s="698">
        <v>46009</v>
      </c>
      <c r="I141" s="695">
        <v>27.18</v>
      </c>
      <c r="J141" s="696">
        <v>0</v>
      </c>
      <c r="K141" s="697">
        <v>0</v>
      </c>
      <c r="L141" s="698">
        <v>110942</v>
      </c>
      <c r="M141" s="695">
        <v>65.53</v>
      </c>
      <c r="N141" s="696">
        <v>0</v>
      </c>
      <c r="O141" s="697">
        <v>0</v>
      </c>
      <c r="P141" s="698">
        <v>3887</v>
      </c>
      <c r="Q141" s="695">
        <v>2.3</v>
      </c>
    </row>
    <row r="142" spans="1:17" ht="18.75" customHeight="1">
      <c r="A142" s="707" t="s">
        <v>72</v>
      </c>
      <c r="B142" s="692">
        <v>27489</v>
      </c>
      <c r="C142" s="693">
        <v>16.78</v>
      </c>
      <c r="D142" s="694">
        <v>8114</v>
      </c>
      <c r="E142" s="695">
        <v>4.67</v>
      </c>
      <c r="F142" s="696">
        <v>279</v>
      </c>
      <c r="G142" s="697">
        <v>0.17</v>
      </c>
      <c r="H142" s="698">
        <v>51258</v>
      </c>
      <c r="I142" s="695">
        <v>29.51</v>
      </c>
      <c r="J142" s="696">
        <v>0</v>
      </c>
      <c r="K142" s="697">
        <v>0</v>
      </c>
      <c r="L142" s="698">
        <v>101893</v>
      </c>
      <c r="M142" s="695">
        <v>58.67</v>
      </c>
      <c r="N142" s="696">
        <v>0</v>
      </c>
      <c r="O142" s="697">
        <v>0</v>
      </c>
      <c r="P142" s="698">
        <v>3729</v>
      </c>
      <c r="Q142" s="695">
        <v>2.15</v>
      </c>
    </row>
    <row r="143" spans="1:17" ht="18.75" customHeight="1">
      <c r="A143" s="707" t="s">
        <v>73</v>
      </c>
      <c r="B143" s="692">
        <v>20730</v>
      </c>
      <c r="C143" s="693">
        <v>14.03</v>
      </c>
      <c r="D143" s="694">
        <v>7403</v>
      </c>
      <c r="E143" s="695">
        <v>4.64</v>
      </c>
      <c r="F143" s="696">
        <v>249</v>
      </c>
      <c r="G143" s="697">
        <v>0.17</v>
      </c>
      <c r="H143" s="698">
        <v>47084</v>
      </c>
      <c r="I143" s="695">
        <v>29.54</v>
      </c>
      <c r="J143" s="696">
        <v>0</v>
      </c>
      <c r="K143" s="697">
        <v>0</v>
      </c>
      <c r="L143" s="698">
        <v>85121</v>
      </c>
      <c r="M143" s="695">
        <v>53.4</v>
      </c>
      <c r="N143" s="696">
        <v>0</v>
      </c>
      <c r="O143" s="697">
        <v>0</v>
      </c>
      <c r="P143" s="698">
        <v>14435</v>
      </c>
      <c r="Q143" s="695">
        <v>9.06</v>
      </c>
    </row>
    <row r="144" spans="1:17" ht="18.75" customHeight="1">
      <c r="A144" s="707" t="s">
        <v>74</v>
      </c>
      <c r="B144" s="692">
        <v>16365</v>
      </c>
      <c r="C144" s="693">
        <v>11.22</v>
      </c>
      <c r="D144" s="694">
        <v>7051</v>
      </c>
      <c r="E144" s="695">
        <v>4.56</v>
      </c>
      <c r="F144" s="696">
        <v>688</v>
      </c>
      <c r="G144" s="697">
        <v>0.47</v>
      </c>
      <c r="H144" s="698">
        <v>48111</v>
      </c>
      <c r="I144" s="695">
        <v>31.14</v>
      </c>
      <c r="J144" s="696">
        <v>0</v>
      </c>
      <c r="K144" s="697">
        <v>0</v>
      </c>
      <c r="L144" s="698">
        <v>95903</v>
      </c>
      <c r="M144" s="695">
        <v>62.07</v>
      </c>
      <c r="N144" s="696">
        <v>0</v>
      </c>
      <c r="O144" s="697">
        <v>0</v>
      </c>
      <c r="P144" s="698">
        <v>1846</v>
      </c>
      <c r="Q144" s="695">
        <v>1.19</v>
      </c>
    </row>
    <row r="145" spans="1:17" ht="18.75" customHeight="1">
      <c r="A145" s="707" t="s">
        <v>75</v>
      </c>
      <c r="B145" s="692">
        <v>22314</v>
      </c>
      <c r="C145" s="693">
        <v>13.73</v>
      </c>
      <c r="D145" s="694">
        <v>9097</v>
      </c>
      <c r="E145" s="695">
        <v>5.38</v>
      </c>
      <c r="F145" s="696">
        <v>401</v>
      </c>
      <c r="G145" s="697">
        <v>0.25</v>
      </c>
      <c r="H145" s="698">
        <v>56143</v>
      </c>
      <c r="I145" s="695">
        <v>33.23</v>
      </c>
      <c r="J145" s="696">
        <v>0</v>
      </c>
      <c r="K145" s="697">
        <v>0</v>
      </c>
      <c r="L145" s="698">
        <v>99170</v>
      </c>
      <c r="M145" s="695">
        <v>58.7</v>
      </c>
      <c r="N145" s="696">
        <v>0</v>
      </c>
      <c r="O145" s="697">
        <v>0</v>
      </c>
      <c r="P145" s="698">
        <v>3128</v>
      </c>
      <c r="Q145" s="695">
        <v>1.85</v>
      </c>
    </row>
    <row r="146" spans="1:17" ht="18.75" customHeight="1">
      <c r="A146" s="707" t="s">
        <v>76</v>
      </c>
      <c r="B146" s="692">
        <v>19811</v>
      </c>
      <c r="C146" s="693">
        <v>15.3</v>
      </c>
      <c r="D146" s="694">
        <v>6118</v>
      </c>
      <c r="E146" s="695">
        <v>4.49</v>
      </c>
      <c r="F146" s="696">
        <v>423</v>
      </c>
      <c r="G146" s="697">
        <v>0.33</v>
      </c>
      <c r="H146" s="698">
        <v>50486</v>
      </c>
      <c r="I146" s="695">
        <v>37.01</v>
      </c>
      <c r="J146" s="696">
        <v>0</v>
      </c>
      <c r="K146" s="697">
        <v>0</v>
      </c>
      <c r="L146" s="698">
        <v>66250</v>
      </c>
      <c r="M146" s="695">
        <v>48.57</v>
      </c>
      <c r="N146" s="696">
        <v>0</v>
      </c>
      <c r="O146" s="697">
        <v>0</v>
      </c>
      <c r="P146" s="698">
        <v>12222</v>
      </c>
      <c r="Q146" s="695">
        <v>8.96</v>
      </c>
    </row>
    <row r="147" spans="1:17" ht="18.75" customHeight="1">
      <c r="A147" s="707" t="s">
        <v>77</v>
      </c>
      <c r="B147" s="692">
        <v>20384</v>
      </c>
      <c r="C147" s="693">
        <v>11.56</v>
      </c>
      <c r="D147" s="694">
        <v>4099</v>
      </c>
      <c r="E147" s="695">
        <v>2.57</v>
      </c>
      <c r="F147" s="696">
        <v>576</v>
      </c>
      <c r="G147" s="697">
        <v>0.33</v>
      </c>
      <c r="H147" s="698">
        <v>44512</v>
      </c>
      <c r="I147" s="695">
        <v>27.94</v>
      </c>
      <c r="J147" s="696">
        <v>181</v>
      </c>
      <c r="K147" s="697">
        <v>0.1</v>
      </c>
      <c r="L147" s="698">
        <v>103860</v>
      </c>
      <c r="M147" s="695">
        <v>65.19</v>
      </c>
      <c r="N147" s="696">
        <v>0</v>
      </c>
      <c r="O147" s="697">
        <v>0</v>
      </c>
      <c r="P147" s="698">
        <v>5716</v>
      </c>
      <c r="Q147" s="695">
        <v>3.59</v>
      </c>
    </row>
    <row r="148" spans="1:17" ht="18.75" customHeight="1">
      <c r="A148" s="707" t="s">
        <v>78</v>
      </c>
      <c r="B148" s="692">
        <v>24204</v>
      </c>
      <c r="C148" s="693">
        <v>12.1</v>
      </c>
      <c r="D148" s="694">
        <v>5025</v>
      </c>
      <c r="E148" s="695">
        <v>2.73</v>
      </c>
      <c r="F148" s="696">
        <v>719</v>
      </c>
      <c r="G148" s="697">
        <v>0.36</v>
      </c>
      <c r="H148" s="698">
        <v>60430</v>
      </c>
      <c r="I148" s="695">
        <v>32.8</v>
      </c>
      <c r="J148" s="696">
        <v>0</v>
      </c>
      <c r="K148" s="697">
        <v>0</v>
      </c>
      <c r="L148" s="698">
        <v>110624</v>
      </c>
      <c r="M148" s="695">
        <v>60.05</v>
      </c>
      <c r="N148" s="696">
        <v>0</v>
      </c>
      <c r="O148" s="697">
        <v>0</v>
      </c>
      <c r="P148" s="698">
        <v>5970</v>
      </c>
      <c r="Q148" s="695">
        <v>3.24</v>
      </c>
    </row>
    <row r="149" spans="1:17" ht="18.75" customHeight="1">
      <c r="A149" s="707" t="s">
        <v>67</v>
      </c>
      <c r="B149" s="692">
        <v>16597</v>
      </c>
      <c r="C149" s="693">
        <v>10.83</v>
      </c>
      <c r="D149" s="694">
        <v>5392</v>
      </c>
      <c r="E149" s="695">
        <v>2.28</v>
      </c>
      <c r="F149" s="696">
        <v>759</v>
      </c>
      <c r="G149" s="697">
        <v>0.5</v>
      </c>
      <c r="H149" s="698">
        <v>91564</v>
      </c>
      <c r="I149" s="695">
        <v>38.67</v>
      </c>
      <c r="J149" s="696">
        <v>1442</v>
      </c>
      <c r="K149" s="697">
        <v>0.94</v>
      </c>
      <c r="L149" s="698">
        <v>136722</v>
      </c>
      <c r="M149" s="695">
        <v>57.74</v>
      </c>
      <c r="N149" s="696">
        <v>0</v>
      </c>
      <c r="O149" s="697">
        <v>0</v>
      </c>
      <c r="P149" s="698">
        <v>1889</v>
      </c>
      <c r="Q149" s="695">
        <v>0.8</v>
      </c>
    </row>
    <row r="150" spans="1:17" ht="18.75" customHeight="1">
      <c r="A150" s="707" t="s">
        <v>68</v>
      </c>
      <c r="B150" s="692">
        <v>19437</v>
      </c>
      <c r="C150" s="693">
        <v>11.71</v>
      </c>
      <c r="D150" s="694">
        <v>3871</v>
      </c>
      <c r="E150" s="695">
        <v>2.19</v>
      </c>
      <c r="F150" s="696">
        <v>154</v>
      </c>
      <c r="G150" s="697">
        <v>0.09</v>
      </c>
      <c r="H150" s="698">
        <v>64608</v>
      </c>
      <c r="I150" s="695">
        <v>36.48</v>
      </c>
      <c r="J150" s="696">
        <v>0</v>
      </c>
      <c r="K150" s="697">
        <v>0</v>
      </c>
      <c r="L150" s="698">
        <v>104629</v>
      </c>
      <c r="M150" s="695">
        <v>59.08</v>
      </c>
      <c r="N150" s="696">
        <v>0</v>
      </c>
      <c r="O150" s="697">
        <v>0</v>
      </c>
      <c r="P150" s="698">
        <v>1776</v>
      </c>
      <c r="Q150" s="695">
        <v>1</v>
      </c>
    </row>
    <row r="151" spans="1:17" ht="18.75" customHeight="1">
      <c r="A151" s="707" t="s">
        <v>69</v>
      </c>
      <c r="B151" s="692">
        <v>26218</v>
      </c>
      <c r="C151" s="693">
        <v>13.68</v>
      </c>
      <c r="D151" s="694">
        <v>3913</v>
      </c>
      <c r="E151" s="695">
        <v>1.7</v>
      </c>
      <c r="F151" s="696">
        <v>440</v>
      </c>
      <c r="G151" s="697">
        <v>0.23</v>
      </c>
      <c r="H151" s="698">
        <v>95168</v>
      </c>
      <c r="I151" s="695">
        <v>41.45</v>
      </c>
      <c r="J151" s="696">
        <v>0</v>
      </c>
      <c r="K151" s="697">
        <v>0</v>
      </c>
      <c r="L151" s="698">
        <v>124336</v>
      </c>
      <c r="M151" s="695">
        <v>54.15</v>
      </c>
      <c r="N151" s="696">
        <v>0</v>
      </c>
      <c r="O151" s="697">
        <v>0</v>
      </c>
      <c r="P151" s="698">
        <v>1750</v>
      </c>
      <c r="Q151" s="695">
        <v>0.76</v>
      </c>
    </row>
    <row r="152" spans="1:17" ht="18.75" customHeight="1">
      <c r="A152" s="707" t="s">
        <v>70</v>
      </c>
      <c r="B152" s="692">
        <v>25570</v>
      </c>
      <c r="C152" s="693">
        <v>13.72</v>
      </c>
      <c r="D152" s="694">
        <v>4039</v>
      </c>
      <c r="E152" s="695">
        <v>2.25</v>
      </c>
      <c r="F152" s="696">
        <v>1175</v>
      </c>
      <c r="G152" s="697">
        <v>0.63</v>
      </c>
      <c r="H152" s="698">
        <v>51501</v>
      </c>
      <c r="I152" s="695">
        <v>28.69</v>
      </c>
      <c r="J152" s="696">
        <v>0</v>
      </c>
      <c r="K152" s="697">
        <v>0</v>
      </c>
      <c r="L152" s="698">
        <v>118530</v>
      </c>
      <c r="M152" s="695">
        <v>66.04</v>
      </c>
      <c r="N152" s="696">
        <v>0</v>
      </c>
      <c r="O152" s="697">
        <v>0</v>
      </c>
      <c r="P152" s="698">
        <v>1791</v>
      </c>
      <c r="Q152" s="695">
        <v>1</v>
      </c>
    </row>
    <row r="153" spans="1:17" ht="18.75" customHeight="1">
      <c r="A153" s="707" t="s">
        <v>71</v>
      </c>
      <c r="B153" s="692">
        <v>25201</v>
      </c>
      <c r="C153" s="693">
        <v>14.23</v>
      </c>
      <c r="D153" s="694">
        <v>4045</v>
      </c>
      <c r="E153" s="695">
        <v>2.57</v>
      </c>
      <c r="F153" s="696">
        <v>903</v>
      </c>
      <c r="G153" s="697">
        <v>0.51</v>
      </c>
      <c r="H153" s="698">
        <v>40483</v>
      </c>
      <c r="I153" s="695">
        <v>25.76</v>
      </c>
      <c r="J153" s="696">
        <v>0</v>
      </c>
      <c r="K153" s="697">
        <v>0</v>
      </c>
      <c r="L153" s="698">
        <v>105614</v>
      </c>
      <c r="M153" s="695">
        <v>67.2</v>
      </c>
      <c r="N153" s="696">
        <v>0</v>
      </c>
      <c r="O153" s="697">
        <v>0</v>
      </c>
      <c r="P153" s="698">
        <v>3155</v>
      </c>
      <c r="Q153" s="695">
        <v>2.01</v>
      </c>
    </row>
    <row r="154" spans="1:17" ht="18.75" customHeight="1">
      <c r="A154" s="707" t="s">
        <v>72</v>
      </c>
      <c r="B154" s="692">
        <v>30961</v>
      </c>
      <c r="C154" s="693">
        <v>15.38</v>
      </c>
      <c r="D154" s="694">
        <v>6271</v>
      </c>
      <c r="E154" s="695">
        <v>2.99</v>
      </c>
      <c r="F154" s="696">
        <v>1548</v>
      </c>
      <c r="G154" s="697">
        <v>0.77</v>
      </c>
      <c r="H154" s="698">
        <v>52498</v>
      </c>
      <c r="I154" s="695">
        <v>25.06</v>
      </c>
      <c r="J154" s="696">
        <v>0</v>
      </c>
      <c r="K154" s="697">
        <v>0</v>
      </c>
      <c r="L154" s="698">
        <v>144689</v>
      </c>
      <c r="M154" s="695">
        <v>69.07</v>
      </c>
      <c r="N154" s="696">
        <v>0</v>
      </c>
      <c r="O154" s="697">
        <v>0</v>
      </c>
      <c r="P154" s="698">
        <v>1484</v>
      </c>
      <c r="Q154" s="695">
        <v>0.71</v>
      </c>
    </row>
    <row r="155" spans="1:17" ht="18.75" customHeight="1">
      <c r="A155" s="707" t="s">
        <v>73</v>
      </c>
      <c r="B155" s="692">
        <v>34602</v>
      </c>
      <c r="C155" s="693">
        <v>18.43</v>
      </c>
      <c r="D155" s="694">
        <v>2761</v>
      </c>
      <c r="E155" s="695">
        <v>1.47</v>
      </c>
      <c r="F155" s="696">
        <v>770</v>
      </c>
      <c r="G155" s="697">
        <v>0.41</v>
      </c>
      <c r="H155" s="698">
        <v>55409</v>
      </c>
      <c r="I155" s="695">
        <v>29.41</v>
      </c>
      <c r="J155" s="696">
        <v>0</v>
      </c>
      <c r="K155" s="697">
        <v>0</v>
      </c>
      <c r="L155" s="698">
        <v>123460</v>
      </c>
      <c r="M155" s="695">
        <v>65.52</v>
      </c>
      <c r="N155" s="696">
        <v>0</v>
      </c>
      <c r="O155" s="697">
        <v>0</v>
      </c>
      <c r="P155" s="698">
        <v>3240</v>
      </c>
      <c r="Q155" s="695">
        <v>1.72</v>
      </c>
    </row>
    <row r="156" spans="1:17" ht="18.75" customHeight="1">
      <c r="A156" s="707" t="s">
        <v>74</v>
      </c>
      <c r="B156" s="692">
        <v>22850</v>
      </c>
      <c r="C156" s="693">
        <v>12.54</v>
      </c>
      <c r="D156" s="694">
        <v>8132</v>
      </c>
      <c r="E156" s="695">
        <v>4.84</v>
      </c>
      <c r="F156" s="696">
        <v>1933</v>
      </c>
      <c r="G156" s="697">
        <v>1.06</v>
      </c>
      <c r="H156" s="698">
        <v>55010</v>
      </c>
      <c r="I156" s="695">
        <v>32.71</v>
      </c>
      <c r="J156" s="696">
        <v>0</v>
      </c>
      <c r="K156" s="697">
        <v>0</v>
      </c>
      <c r="L156" s="698">
        <v>96514</v>
      </c>
      <c r="M156" s="695">
        <v>57.39</v>
      </c>
      <c r="N156" s="696">
        <v>0</v>
      </c>
      <c r="O156" s="697">
        <v>0</v>
      </c>
      <c r="P156" s="698">
        <v>2783</v>
      </c>
      <c r="Q156" s="695">
        <v>1.65</v>
      </c>
    </row>
    <row r="157" spans="1:17" ht="18.75" customHeight="1">
      <c r="A157" s="707" t="s">
        <v>75</v>
      </c>
      <c r="B157" s="692">
        <v>28906</v>
      </c>
      <c r="C157" s="693">
        <v>14.32</v>
      </c>
      <c r="D157" s="694">
        <v>9573</v>
      </c>
      <c r="E157" s="695">
        <v>4.93</v>
      </c>
      <c r="F157" s="696">
        <v>1417</v>
      </c>
      <c r="G157" s="697">
        <v>0.7</v>
      </c>
      <c r="H157" s="698">
        <v>69859</v>
      </c>
      <c r="I157" s="695">
        <v>35.97</v>
      </c>
      <c r="J157" s="696">
        <v>25</v>
      </c>
      <c r="K157" s="697">
        <v>0.01</v>
      </c>
      <c r="L157" s="698">
        <v>102836</v>
      </c>
      <c r="M157" s="695">
        <v>52.94</v>
      </c>
      <c r="N157" s="696">
        <v>0</v>
      </c>
      <c r="O157" s="697">
        <v>0</v>
      </c>
      <c r="P157" s="698">
        <v>3046</v>
      </c>
      <c r="Q157" s="695">
        <v>1.57</v>
      </c>
    </row>
    <row r="158" spans="1:17" s="375" customFormat="1" ht="18.75" customHeight="1">
      <c r="A158" s="707" t="s">
        <v>203</v>
      </c>
      <c r="B158" s="692">
        <v>27991</v>
      </c>
      <c r="C158" s="693">
        <v>13.92</v>
      </c>
      <c r="D158" s="694">
        <v>7625</v>
      </c>
      <c r="E158" s="695">
        <v>4.31</v>
      </c>
      <c r="F158" s="696">
        <v>1370</v>
      </c>
      <c r="G158" s="697">
        <v>0.68</v>
      </c>
      <c r="H158" s="698">
        <v>58331</v>
      </c>
      <c r="I158" s="695">
        <v>32.97</v>
      </c>
      <c r="J158" s="696">
        <v>0</v>
      </c>
      <c r="K158" s="697">
        <v>0</v>
      </c>
      <c r="L158" s="698">
        <v>102651</v>
      </c>
      <c r="M158" s="695">
        <v>58.01</v>
      </c>
      <c r="N158" s="696">
        <v>0</v>
      </c>
      <c r="O158" s="697">
        <v>0</v>
      </c>
      <c r="P158" s="698">
        <v>3185</v>
      </c>
      <c r="Q158" s="695">
        <v>1.8</v>
      </c>
    </row>
    <row r="159" spans="1:17" s="375" customFormat="1" ht="18.75" customHeight="1">
      <c r="A159" s="707" t="s">
        <v>77</v>
      </c>
      <c r="B159" s="692">
        <v>32166</v>
      </c>
      <c r="C159" s="693">
        <v>13.94</v>
      </c>
      <c r="D159" s="694">
        <v>5876</v>
      </c>
      <c r="E159" s="695">
        <v>2.98</v>
      </c>
      <c r="F159" s="696">
        <v>1368</v>
      </c>
      <c r="G159" s="697">
        <v>0.59</v>
      </c>
      <c r="H159" s="698">
        <v>63288</v>
      </c>
      <c r="I159" s="695">
        <v>32.1</v>
      </c>
      <c r="J159" s="696">
        <v>0</v>
      </c>
      <c r="K159" s="697">
        <v>0</v>
      </c>
      <c r="L159" s="698">
        <v>121692</v>
      </c>
      <c r="M159" s="695">
        <v>61.71</v>
      </c>
      <c r="N159" s="696">
        <v>0</v>
      </c>
      <c r="O159" s="697">
        <v>0</v>
      </c>
      <c r="P159" s="698">
        <v>2840</v>
      </c>
      <c r="Q159" s="695">
        <v>1.44</v>
      </c>
    </row>
    <row r="160" spans="1:17" ht="18.75" customHeight="1" thickBot="1">
      <c r="A160" s="708" t="s">
        <v>78</v>
      </c>
      <c r="B160" s="709">
        <v>39008</v>
      </c>
      <c r="C160" s="710">
        <v>13.95</v>
      </c>
      <c r="D160" s="711">
        <v>9140</v>
      </c>
      <c r="E160" s="712">
        <v>3.37</v>
      </c>
      <c r="F160" s="713">
        <v>1001</v>
      </c>
      <c r="G160" s="714">
        <v>0.36</v>
      </c>
      <c r="H160" s="715">
        <v>100219</v>
      </c>
      <c r="I160" s="712">
        <v>36.92</v>
      </c>
      <c r="J160" s="713">
        <v>346</v>
      </c>
      <c r="K160" s="714">
        <v>0.12</v>
      </c>
      <c r="L160" s="715">
        <v>149980</v>
      </c>
      <c r="M160" s="712">
        <v>55.25</v>
      </c>
      <c r="N160" s="713">
        <v>0</v>
      </c>
      <c r="O160" s="714">
        <v>0</v>
      </c>
      <c r="P160" s="715">
        <v>3944</v>
      </c>
      <c r="Q160" s="712">
        <v>1.45</v>
      </c>
    </row>
    <row r="161" spans="1:17" s="861" customFormat="1" ht="18.75" customHeight="1">
      <c r="A161" s="721" t="s">
        <v>655</v>
      </c>
      <c r="B161" s="722"/>
      <c r="C161" s="673"/>
      <c r="D161" s="722"/>
      <c r="E161" s="673"/>
      <c r="F161" s="722"/>
      <c r="G161" s="673"/>
      <c r="H161" s="722"/>
      <c r="I161" s="673"/>
      <c r="J161" s="722"/>
      <c r="K161" s="673"/>
      <c r="L161" s="722"/>
      <c r="M161" s="673"/>
      <c r="N161" s="673"/>
      <c r="O161" s="673"/>
      <c r="P161" s="673"/>
      <c r="Q161" s="673"/>
    </row>
    <row r="162" spans="1:17" s="861" customFormat="1" ht="18.75" customHeight="1">
      <c r="A162" s="721" t="s">
        <v>529</v>
      </c>
      <c r="B162" s="722"/>
      <c r="C162" s="673"/>
      <c r="D162" s="722"/>
      <c r="E162" s="673"/>
      <c r="F162" s="722"/>
      <c r="G162" s="673"/>
      <c r="H162" s="722"/>
      <c r="I162" s="673"/>
      <c r="J162" s="722"/>
      <c r="K162" s="673"/>
      <c r="L162" s="722"/>
      <c r="M162" s="673"/>
      <c r="N162" s="673"/>
      <c r="O162" s="673"/>
      <c r="P162" s="673"/>
      <c r="Q162" s="673"/>
    </row>
    <row r="163" spans="1:17" s="861" customFormat="1" ht="18.75" customHeight="1">
      <c r="A163" s="721" t="s">
        <v>183</v>
      </c>
      <c r="B163" s="722"/>
      <c r="C163" s="673"/>
      <c r="D163" s="722"/>
      <c r="E163" s="673"/>
      <c r="F163" s="722"/>
      <c r="G163" s="673"/>
      <c r="H163" s="722"/>
      <c r="I163" s="673"/>
      <c r="J163" s="722"/>
      <c r="K163" s="673"/>
      <c r="L163" s="722"/>
      <c r="M163" s="673"/>
      <c r="N163" s="673"/>
      <c r="O163" s="673"/>
      <c r="P163" s="673"/>
      <c r="Q163" s="673"/>
    </row>
    <row r="164" spans="1:17" s="861" customFormat="1" ht="18.75" customHeight="1">
      <c r="A164" s="721" t="s">
        <v>183</v>
      </c>
      <c r="B164" s="722"/>
      <c r="C164" s="673"/>
      <c r="D164" s="722"/>
      <c r="E164" s="673"/>
      <c r="F164" s="722"/>
      <c r="G164" s="673"/>
      <c r="H164" s="722"/>
      <c r="I164" s="673"/>
      <c r="J164" s="722"/>
      <c r="K164" s="673"/>
      <c r="L164" s="722"/>
      <c r="M164" s="673"/>
      <c r="N164" s="673"/>
      <c r="O164" s="673"/>
      <c r="P164" s="673"/>
      <c r="Q164" s="673"/>
    </row>
    <row r="165" spans="1:17" ht="28.5">
      <c r="A165" s="1467" t="s">
        <v>653</v>
      </c>
      <c r="B165" s="1467"/>
      <c r="C165" s="1467"/>
      <c r="D165" s="1467"/>
      <c r="E165" s="1467"/>
      <c r="F165" s="1467"/>
      <c r="G165" s="1467"/>
      <c r="H165" s="1467"/>
      <c r="I165" s="1467"/>
      <c r="J165" s="1467"/>
      <c r="K165" s="1467"/>
      <c r="L165" s="1467"/>
      <c r="M165" s="1467"/>
      <c r="N165" s="1467"/>
      <c r="O165" s="1467"/>
      <c r="P165" s="1467"/>
      <c r="Q165" s="1467"/>
    </row>
    <row r="166" spans="1:17" ht="25.5">
      <c r="A166" s="1468" t="s">
        <v>657</v>
      </c>
      <c r="B166" s="1468"/>
      <c r="C166" s="1468"/>
      <c r="D166" s="1468"/>
      <c r="E166" s="1468"/>
      <c r="F166" s="1468"/>
      <c r="G166" s="1468"/>
      <c r="H166" s="1468"/>
      <c r="I166" s="1468"/>
      <c r="J166" s="1468"/>
      <c r="K166" s="1468"/>
      <c r="L166" s="1468"/>
      <c r="M166" s="1468"/>
      <c r="N166" s="1468"/>
      <c r="O166" s="1468"/>
      <c r="P166" s="1468"/>
      <c r="Q166" s="1468"/>
    </row>
    <row r="167" spans="1:17" ht="25.5" customHeight="1">
      <c r="A167" s="143"/>
      <c r="B167" s="143"/>
      <c r="C167" s="143"/>
      <c r="D167" s="143"/>
      <c r="E167" s="143"/>
      <c r="F167" s="143"/>
      <c r="G167" s="143"/>
      <c r="H167" s="143"/>
      <c r="I167" s="143"/>
      <c r="J167" s="143"/>
      <c r="K167" s="143"/>
      <c r="L167" s="143"/>
      <c r="M167" s="143"/>
      <c r="N167" s="143"/>
      <c r="O167" s="143"/>
      <c r="P167" s="143"/>
      <c r="Q167" s="143"/>
    </row>
    <row r="168" spans="1:17" ht="25.5" customHeight="1">
      <c r="A168" s="143"/>
      <c r="B168" s="143"/>
      <c r="C168" s="143"/>
      <c r="D168" s="143"/>
      <c r="E168" s="143"/>
      <c r="F168" s="143"/>
      <c r="G168" s="143"/>
      <c r="H168" s="143"/>
      <c r="I168" s="143"/>
      <c r="J168" s="143"/>
      <c r="K168" s="143"/>
      <c r="L168" s="143"/>
      <c r="M168" s="143"/>
      <c r="N168" s="675"/>
      <c r="O168" s="675"/>
      <c r="P168" s="675"/>
      <c r="Q168" s="675"/>
    </row>
    <row r="169" spans="1:17" ht="25.5" customHeight="1" thickBot="1">
      <c r="A169" s="675" t="s">
        <v>166</v>
      </c>
      <c r="B169" s="674"/>
      <c r="C169" s="675"/>
      <c r="D169" s="674"/>
      <c r="E169" s="675"/>
      <c r="F169" s="674"/>
      <c r="G169" s="675"/>
      <c r="H169" s="674"/>
      <c r="I169" s="675"/>
      <c r="J169" s="674"/>
      <c r="K169" s="675"/>
      <c r="L169" s="674"/>
      <c r="M169" s="675"/>
      <c r="N169" s="675"/>
      <c r="O169" s="675"/>
      <c r="P169" s="675"/>
      <c r="Q169" s="675"/>
    </row>
    <row r="170" spans="1:17" ht="25.5" customHeight="1">
      <c r="A170" s="676"/>
      <c r="B170" s="1469" t="s">
        <v>517</v>
      </c>
      <c r="C170" s="1471"/>
      <c r="D170" s="1480" t="s">
        <v>518</v>
      </c>
      <c r="E170" s="1471"/>
      <c r="F170" s="1480" t="s">
        <v>519</v>
      </c>
      <c r="G170" s="1471"/>
      <c r="H170" s="1480" t="s">
        <v>520</v>
      </c>
      <c r="I170" s="1471"/>
      <c r="J170" s="1480" t="s">
        <v>524</v>
      </c>
      <c r="K170" s="1471"/>
      <c r="L170" s="1480" t="s">
        <v>525</v>
      </c>
      <c r="M170" s="1471"/>
      <c r="N170" s="1470" t="s">
        <v>526</v>
      </c>
      <c r="O170" s="1470"/>
      <c r="P170" s="1480" t="s">
        <v>527</v>
      </c>
      <c r="Q170" s="1471"/>
    </row>
    <row r="171" spans="1:17" ht="25.5" customHeight="1" thickBot="1">
      <c r="A171" s="677"/>
      <c r="B171" s="1476" t="s">
        <v>522</v>
      </c>
      <c r="C171" s="1466"/>
      <c r="D171" s="1464" t="s">
        <v>522</v>
      </c>
      <c r="E171" s="1466"/>
      <c r="F171" s="1477" t="s">
        <v>522</v>
      </c>
      <c r="G171" s="1479"/>
      <c r="H171" s="1465" t="s">
        <v>522</v>
      </c>
      <c r="I171" s="1479"/>
      <c r="J171" s="1465" t="s">
        <v>522</v>
      </c>
      <c r="K171" s="1479"/>
      <c r="L171" s="1477" t="s">
        <v>522</v>
      </c>
      <c r="M171" s="1479"/>
      <c r="N171" s="1464" t="s">
        <v>522</v>
      </c>
      <c r="O171" s="1464"/>
      <c r="P171" s="1481" t="s">
        <v>522</v>
      </c>
      <c r="Q171" s="1466"/>
    </row>
    <row r="172" spans="1:17" s="861" customFormat="1" ht="25.5" customHeight="1" thickTop="1">
      <c r="A172" s="731"/>
      <c r="B172" s="679" t="s">
        <v>97</v>
      </c>
      <c r="C172" s="732" t="s">
        <v>523</v>
      </c>
      <c r="D172" s="733" t="s">
        <v>97</v>
      </c>
      <c r="E172" s="682" t="s">
        <v>523</v>
      </c>
      <c r="F172" s="733" t="s">
        <v>97</v>
      </c>
      <c r="G172" s="732" t="s">
        <v>523</v>
      </c>
      <c r="H172" s="733" t="s">
        <v>97</v>
      </c>
      <c r="I172" s="682" t="s">
        <v>523</v>
      </c>
      <c r="J172" s="733" t="s">
        <v>97</v>
      </c>
      <c r="K172" s="732" t="s">
        <v>523</v>
      </c>
      <c r="L172" s="734" t="s">
        <v>97</v>
      </c>
      <c r="M172" s="682" t="s">
        <v>523</v>
      </c>
      <c r="N172" s="684" t="s">
        <v>97</v>
      </c>
      <c r="O172" s="735" t="s">
        <v>523</v>
      </c>
      <c r="P172" s="734" t="s">
        <v>97</v>
      </c>
      <c r="Q172" s="682" t="s">
        <v>523</v>
      </c>
    </row>
    <row r="173" spans="1:17" ht="25.5" customHeight="1">
      <c r="A173" s="981"/>
      <c r="B173" s="686"/>
      <c r="C173" s="736"/>
      <c r="D173" s="759"/>
      <c r="E173" s="689"/>
      <c r="F173" s="690"/>
      <c r="G173" s="736"/>
      <c r="H173" s="759"/>
      <c r="I173" s="689"/>
      <c r="J173" s="690"/>
      <c r="K173" s="736"/>
      <c r="L173" s="737"/>
      <c r="M173" s="689"/>
      <c r="N173" s="674"/>
      <c r="O173" s="760"/>
      <c r="P173" s="737"/>
      <c r="Q173" s="689"/>
    </row>
    <row r="174" spans="1:17" ht="25.5" customHeight="1">
      <c r="A174" s="691" t="s">
        <v>62</v>
      </c>
      <c r="B174" s="692">
        <v>163</v>
      </c>
      <c r="C174" s="695">
        <v>4.23</v>
      </c>
      <c r="D174" s="738">
        <v>157</v>
      </c>
      <c r="E174" s="695">
        <v>4.07</v>
      </c>
      <c r="F174" s="696">
        <v>45</v>
      </c>
      <c r="G174" s="695">
        <v>1.17</v>
      </c>
      <c r="H174" s="738">
        <v>85</v>
      </c>
      <c r="I174" s="695">
        <v>2.2</v>
      </c>
      <c r="J174" s="696">
        <v>222</v>
      </c>
      <c r="K174" s="695">
        <v>5.76</v>
      </c>
      <c r="L174" s="738">
        <v>1097</v>
      </c>
      <c r="M174" s="695">
        <v>28.44</v>
      </c>
      <c r="N174" s="696">
        <v>2029</v>
      </c>
      <c r="O174" s="695">
        <v>52.61</v>
      </c>
      <c r="P174" s="738">
        <v>59</v>
      </c>
      <c r="Q174" s="695">
        <v>1.53</v>
      </c>
    </row>
    <row r="175" spans="1:17" ht="25.5" customHeight="1">
      <c r="A175" s="691" t="s">
        <v>63</v>
      </c>
      <c r="B175" s="692">
        <v>143</v>
      </c>
      <c r="C175" s="695">
        <v>2.26</v>
      </c>
      <c r="D175" s="738">
        <v>179</v>
      </c>
      <c r="E175" s="695">
        <v>2.83</v>
      </c>
      <c r="F175" s="696">
        <v>97</v>
      </c>
      <c r="G175" s="695">
        <v>1.53</v>
      </c>
      <c r="H175" s="738">
        <v>70</v>
      </c>
      <c r="I175" s="695">
        <v>1.11</v>
      </c>
      <c r="J175" s="696">
        <v>149</v>
      </c>
      <c r="K175" s="695">
        <v>2.36</v>
      </c>
      <c r="L175" s="738">
        <v>2884</v>
      </c>
      <c r="M175" s="695">
        <v>45.63</v>
      </c>
      <c r="N175" s="696">
        <v>2653</v>
      </c>
      <c r="O175" s="695">
        <v>41.97</v>
      </c>
      <c r="P175" s="738">
        <v>146</v>
      </c>
      <c r="Q175" s="695">
        <v>2.31</v>
      </c>
    </row>
    <row r="176" spans="1:17" ht="25.5" customHeight="1">
      <c r="A176" s="691" t="s">
        <v>64</v>
      </c>
      <c r="B176" s="692">
        <v>177</v>
      </c>
      <c r="C176" s="695">
        <v>3</v>
      </c>
      <c r="D176" s="738">
        <v>111</v>
      </c>
      <c r="E176" s="695">
        <v>1.88</v>
      </c>
      <c r="F176" s="696">
        <v>48</v>
      </c>
      <c r="G176" s="695">
        <v>0.81</v>
      </c>
      <c r="H176" s="738">
        <v>74</v>
      </c>
      <c r="I176" s="695">
        <v>1.25</v>
      </c>
      <c r="J176" s="696">
        <v>328</v>
      </c>
      <c r="K176" s="695">
        <v>5.56</v>
      </c>
      <c r="L176" s="738">
        <v>3088</v>
      </c>
      <c r="M176" s="695">
        <v>52.37</v>
      </c>
      <c r="N176" s="696">
        <v>1863</v>
      </c>
      <c r="O176" s="695">
        <v>31.59</v>
      </c>
      <c r="P176" s="738">
        <v>208</v>
      </c>
      <c r="Q176" s="695">
        <v>3.53</v>
      </c>
    </row>
    <row r="177" spans="1:17" ht="25.5" customHeight="1">
      <c r="A177" s="691" t="s">
        <v>65</v>
      </c>
      <c r="B177" s="692">
        <v>289</v>
      </c>
      <c r="C177" s="695">
        <v>2.78</v>
      </c>
      <c r="D177" s="738">
        <v>205</v>
      </c>
      <c r="E177" s="695">
        <v>1.97</v>
      </c>
      <c r="F177" s="696">
        <v>65</v>
      </c>
      <c r="G177" s="695">
        <v>0.63</v>
      </c>
      <c r="H177" s="738">
        <v>51</v>
      </c>
      <c r="I177" s="695">
        <v>0.49</v>
      </c>
      <c r="J177" s="696">
        <v>292</v>
      </c>
      <c r="K177" s="695">
        <v>2.81</v>
      </c>
      <c r="L177" s="738">
        <v>4833</v>
      </c>
      <c r="M177" s="695">
        <v>46.49</v>
      </c>
      <c r="N177" s="696">
        <v>4560</v>
      </c>
      <c r="O177" s="695">
        <v>43.86</v>
      </c>
      <c r="P177" s="738">
        <v>101</v>
      </c>
      <c r="Q177" s="695">
        <v>0.97</v>
      </c>
    </row>
    <row r="178" spans="1:17" ht="25.5" customHeight="1">
      <c r="A178" s="982" t="s">
        <v>840</v>
      </c>
      <c r="B178" s="692">
        <v>285</v>
      </c>
      <c r="C178" s="695">
        <v>4.24</v>
      </c>
      <c r="D178" s="738">
        <v>318</v>
      </c>
      <c r="E178" s="695">
        <v>4.73</v>
      </c>
      <c r="F178" s="696">
        <v>335</v>
      </c>
      <c r="G178" s="695">
        <v>4.98</v>
      </c>
      <c r="H178" s="738">
        <v>64</v>
      </c>
      <c r="I178" s="695">
        <v>0.95</v>
      </c>
      <c r="J178" s="696">
        <v>165</v>
      </c>
      <c r="K178" s="695">
        <v>2.45</v>
      </c>
      <c r="L178" s="738">
        <v>1643</v>
      </c>
      <c r="M178" s="695">
        <v>24.44</v>
      </c>
      <c r="N178" s="696">
        <v>3869</v>
      </c>
      <c r="O178" s="695">
        <v>57.56</v>
      </c>
      <c r="P178" s="738">
        <v>43</v>
      </c>
      <c r="Q178" s="695">
        <v>0.64</v>
      </c>
    </row>
    <row r="179" spans="1:17" ht="25.5" customHeight="1">
      <c r="A179" s="981"/>
      <c r="B179" s="700"/>
      <c r="C179" s="703"/>
      <c r="D179" s="739"/>
      <c r="E179" s="703"/>
      <c r="F179" s="704"/>
      <c r="G179" s="703"/>
      <c r="H179" s="739"/>
      <c r="I179" s="703"/>
      <c r="J179" s="704"/>
      <c r="K179" s="703"/>
      <c r="L179" s="739"/>
      <c r="M179" s="703"/>
      <c r="N179" s="704"/>
      <c r="O179" s="703"/>
      <c r="P179" s="739"/>
      <c r="Q179" s="703"/>
    </row>
    <row r="180" spans="1:17" ht="25.5" customHeight="1">
      <c r="A180" s="707" t="s">
        <v>66</v>
      </c>
      <c r="B180" s="692">
        <v>743</v>
      </c>
      <c r="C180" s="695">
        <v>9.12</v>
      </c>
      <c r="D180" s="738">
        <v>46</v>
      </c>
      <c r="E180" s="695">
        <v>0.56</v>
      </c>
      <c r="F180" s="696">
        <v>43</v>
      </c>
      <c r="G180" s="695">
        <v>0.53</v>
      </c>
      <c r="H180" s="738">
        <v>207</v>
      </c>
      <c r="I180" s="695">
        <v>2.54</v>
      </c>
      <c r="J180" s="696">
        <v>186</v>
      </c>
      <c r="K180" s="695">
        <v>2.28</v>
      </c>
      <c r="L180" s="738">
        <v>5631</v>
      </c>
      <c r="M180" s="695">
        <v>69.15</v>
      </c>
      <c r="N180" s="696">
        <v>926</v>
      </c>
      <c r="O180" s="695">
        <v>11.37</v>
      </c>
      <c r="P180" s="738">
        <v>361</v>
      </c>
      <c r="Q180" s="695">
        <v>4.43</v>
      </c>
    </row>
    <row r="181" spans="1:17" ht="25.5" customHeight="1">
      <c r="A181" s="707" t="s">
        <v>67</v>
      </c>
      <c r="B181" s="692">
        <v>850</v>
      </c>
      <c r="C181" s="695">
        <v>14.96</v>
      </c>
      <c r="D181" s="738">
        <v>136</v>
      </c>
      <c r="E181" s="695">
        <v>2.39</v>
      </c>
      <c r="F181" s="746">
        <v>0</v>
      </c>
      <c r="G181" s="720">
        <v>0</v>
      </c>
      <c r="H181" s="738">
        <v>13</v>
      </c>
      <c r="I181" s="695">
        <v>0.23</v>
      </c>
      <c r="J181" s="696">
        <v>504</v>
      </c>
      <c r="K181" s="695">
        <v>8.87</v>
      </c>
      <c r="L181" s="738">
        <v>2212</v>
      </c>
      <c r="M181" s="695">
        <v>38.94</v>
      </c>
      <c r="N181" s="696">
        <v>1926</v>
      </c>
      <c r="O181" s="695">
        <v>33.9</v>
      </c>
      <c r="P181" s="738">
        <v>40</v>
      </c>
      <c r="Q181" s="695">
        <v>0.7</v>
      </c>
    </row>
    <row r="182" spans="1:17" ht="25.5" customHeight="1">
      <c r="A182" s="707" t="s">
        <v>68</v>
      </c>
      <c r="B182" s="692">
        <v>16</v>
      </c>
      <c r="C182" s="695">
        <v>0.94</v>
      </c>
      <c r="D182" s="738">
        <v>38</v>
      </c>
      <c r="E182" s="695">
        <v>2.24</v>
      </c>
      <c r="F182" s="696">
        <v>9</v>
      </c>
      <c r="G182" s="695">
        <v>0.53</v>
      </c>
      <c r="H182" s="738">
        <v>77</v>
      </c>
      <c r="I182" s="695">
        <v>4.55</v>
      </c>
      <c r="J182" s="696">
        <v>463</v>
      </c>
      <c r="K182" s="695">
        <v>27.33</v>
      </c>
      <c r="L182" s="738">
        <v>379</v>
      </c>
      <c r="M182" s="695">
        <v>22.37</v>
      </c>
      <c r="N182" s="696">
        <v>705</v>
      </c>
      <c r="O182" s="695">
        <v>41.62</v>
      </c>
      <c r="P182" s="738">
        <v>7</v>
      </c>
      <c r="Q182" s="695">
        <v>0.41</v>
      </c>
    </row>
    <row r="183" spans="1:17" ht="25.5" customHeight="1">
      <c r="A183" s="707" t="s">
        <v>69</v>
      </c>
      <c r="B183" s="692">
        <v>297</v>
      </c>
      <c r="C183" s="695">
        <v>0.89</v>
      </c>
      <c r="D183" s="738">
        <v>458</v>
      </c>
      <c r="E183" s="695">
        <v>1.37</v>
      </c>
      <c r="F183" s="696">
        <v>61</v>
      </c>
      <c r="G183" s="695">
        <v>0.18</v>
      </c>
      <c r="H183" s="738">
        <v>32</v>
      </c>
      <c r="I183" s="695">
        <v>0.1</v>
      </c>
      <c r="J183" s="696">
        <v>375</v>
      </c>
      <c r="K183" s="695">
        <v>1.12</v>
      </c>
      <c r="L183" s="738">
        <v>14958</v>
      </c>
      <c r="M183" s="695">
        <v>44.66</v>
      </c>
      <c r="N183" s="696">
        <v>17166</v>
      </c>
      <c r="O183" s="695">
        <v>51.25</v>
      </c>
      <c r="P183" s="738">
        <v>149</v>
      </c>
      <c r="Q183" s="695">
        <v>0.44</v>
      </c>
    </row>
    <row r="184" spans="1:17" ht="25.5" customHeight="1">
      <c r="A184" s="707" t="s">
        <v>70</v>
      </c>
      <c r="B184" s="692">
        <v>20</v>
      </c>
      <c r="C184" s="695">
        <v>0.62</v>
      </c>
      <c r="D184" s="738">
        <v>106</v>
      </c>
      <c r="E184" s="695">
        <v>3.3</v>
      </c>
      <c r="F184" s="696">
        <v>156</v>
      </c>
      <c r="G184" s="695">
        <v>4.85</v>
      </c>
      <c r="H184" s="738">
        <v>15</v>
      </c>
      <c r="I184" s="695">
        <v>0.47</v>
      </c>
      <c r="J184" s="696">
        <v>633</v>
      </c>
      <c r="K184" s="695">
        <v>19.7</v>
      </c>
      <c r="L184" s="738">
        <v>686</v>
      </c>
      <c r="M184" s="695">
        <v>21.34</v>
      </c>
      <c r="N184" s="696">
        <v>848</v>
      </c>
      <c r="O184" s="695">
        <v>26.38</v>
      </c>
      <c r="P184" s="738">
        <v>750</v>
      </c>
      <c r="Q184" s="695">
        <v>23.34</v>
      </c>
    </row>
    <row r="185" spans="1:17" ht="25.5" customHeight="1">
      <c r="A185" s="707" t="s">
        <v>71</v>
      </c>
      <c r="B185" s="692">
        <v>110</v>
      </c>
      <c r="C185" s="695">
        <v>0.38</v>
      </c>
      <c r="D185" s="738">
        <v>12</v>
      </c>
      <c r="E185" s="695">
        <v>0.04</v>
      </c>
      <c r="F185" s="696">
        <v>51</v>
      </c>
      <c r="G185" s="695">
        <v>0.18</v>
      </c>
      <c r="H185" s="738">
        <v>186</v>
      </c>
      <c r="I185" s="695">
        <v>0.65</v>
      </c>
      <c r="J185" s="696">
        <v>67</v>
      </c>
      <c r="K185" s="695">
        <v>0.23</v>
      </c>
      <c r="L185" s="738">
        <v>20318</v>
      </c>
      <c r="M185" s="695">
        <v>71.1</v>
      </c>
      <c r="N185" s="696">
        <v>7814</v>
      </c>
      <c r="O185" s="695">
        <v>27.34</v>
      </c>
      <c r="P185" s="738">
        <v>18</v>
      </c>
      <c r="Q185" s="695">
        <v>0.06</v>
      </c>
    </row>
    <row r="186" spans="1:17" ht="25.5" customHeight="1">
      <c r="A186" s="707" t="s">
        <v>72</v>
      </c>
      <c r="B186" s="692">
        <v>32</v>
      </c>
      <c r="C186" s="695">
        <v>0.77</v>
      </c>
      <c r="D186" s="738">
        <v>155</v>
      </c>
      <c r="E186" s="695">
        <v>3.72</v>
      </c>
      <c r="F186" s="696">
        <v>56</v>
      </c>
      <c r="G186" s="695">
        <v>1.34</v>
      </c>
      <c r="H186" s="738">
        <v>109</v>
      </c>
      <c r="I186" s="695">
        <v>2.62</v>
      </c>
      <c r="J186" s="696">
        <v>224</v>
      </c>
      <c r="K186" s="695">
        <v>5.37</v>
      </c>
      <c r="L186" s="738">
        <v>1043</v>
      </c>
      <c r="M186" s="695">
        <v>25.02</v>
      </c>
      <c r="N186" s="696">
        <v>2541</v>
      </c>
      <c r="O186" s="695">
        <v>60.96</v>
      </c>
      <c r="P186" s="738">
        <v>8</v>
      </c>
      <c r="Q186" s="695">
        <v>0.19</v>
      </c>
    </row>
    <row r="187" spans="1:17" ht="25.5" customHeight="1">
      <c r="A187" s="707" t="s">
        <v>73</v>
      </c>
      <c r="B187" s="692">
        <v>1370</v>
      </c>
      <c r="C187" s="695">
        <v>26.18</v>
      </c>
      <c r="D187" s="738">
        <v>108</v>
      </c>
      <c r="E187" s="695">
        <v>2.06</v>
      </c>
      <c r="F187" s="696">
        <v>16</v>
      </c>
      <c r="G187" s="695">
        <v>0.31</v>
      </c>
      <c r="H187" s="761">
        <v>0</v>
      </c>
      <c r="I187" s="720">
        <v>0</v>
      </c>
      <c r="J187" s="696">
        <v>517</v>
      </c>
      <c r="K187" s="695">
        <v>9.88</v>
      </c>
      <c r="L187" s="738">
        <v>1822</v>
      </c>
      <c r="M187" s="695">
        <v>34.81</v>
      </c>
      <c r="N187" s="696">
        <v>1401</v>
      </c>
      <c r="O187" s="695">
        <v>26.77</v>
      </c>
      <c r="P187" s="738">
        <v>0</v>
      </c>
      <c r="Q187" s="695">
        <v>0</v>
      </c>
    </row>
    <row r="188" spans="1:17" ht="25.5" customHeight="1">
      <c r="A188" s="707" t="s">
        <v>74</v>
      </c>
      <c r="B188" s="692">
        <v>99</v>
      </c>
      <c r="C188" s="695">
        <v>1.61</v>
      </c>
      <c r="D188" s="738">
        <v>164</v>
      </c>
      <c r="E188" s="695">
        <v>2.67</v>
      </c>
      <c r="F188" s="696">
        <v>13</v>
      </c>
      <c r="G188" s="695">
        <v>0.21</v>
      </c>
      <c r="H188" s="738">
        <v>68</v>
      </c>
      <c r="I188" s="695">
        <v>1.11</v>
      </c>
      <c r="J188" s="696">
        <v>302</v>
      </c>
      <c r="K188" s="695">
        <v>4.91</v>
      </c>
      <c r="L188" s="738">
        <v>4036</v>
      </c>
      <c r="M188" s="695">
        <v>65.67</v>
      </c>
      <c r="N188" s="696">
        <v>1431</v>
      </c>
      <c r="O188" s="695">
        <v>23.28</v>
      </c>
      <c r="P188" s="738">
        <v>33</v>
      </c>
      <c r="Q188" s="695">
        <v>0.54</v>
      </c>
    </row>
    <row r="189" spans="1:17" ht="25.5" customHeight="1">
      <c r="A189" s="707" t="s">
        <v>75</v>
      </c>
      <c r="B189" s="692">
        <v>66</v>
      </c>
      <c r="C189" s="695">
        <v>0.8</v>
      </c>
      <c r="D189" s="738">
        <v>23</v>
      </c>
      <c r="E189" s="695">
        <v>0.28</v>
      </c>
      <c r="F189" s="696">
        <v>86</v>
      </c>
      <c r="G189" s="695">
        <v>1.04</v>
      </c>
      <c r="H189" s="738">
        <v>25</v>
      </c>
      <c r="I189" s="695">
        <v>0.3</v>
      </c>
      <c r="J189" s="696">
        <v>162</v>
      </c>
      <c r="K189" s="695">
        <v>1.97</v>
      </c>
      <c r="L189" s="738">
        <v>4973</v>
      </c>
      <c r="M189" s="695">
        <v>60.41</v>
      </c>
      <c r="N189" s="696">
        <v>2897</v>
      </c>
      <c r="O189" s="695">
        <v>35.19</v>
      </c>
      <c r="P189" s="738">
        <v>0</v>
      </c>
      <c r="Q189" s="695">
        <v>0</v>
      </c>
    </row>
    <row r="190" spans="1:17" ht="25.5" customHeight="1">
      <c r="A190" s="707" t="s">
        <v>76</v>
      </c>
      <c r="B190" s="692">
        <v>0</v>
      </c>
      <c r="C190" s="695">
        <v>0</v>
      </c>
      <c r="D190" s="738">
        <v>444</v>
      </c>
      <c r="E190" s="695">
        <v>7.14</v>
      </c>
      <c r="F190" s="696">
        <v>117</v>
      </c>
      <c r="G190" s="695">
        <v>1.88</v>
      </c>
      <c r="H190" s="738">
        <v>24</v>
      </c>
      <c r="I190" s="695">
        <v>0.39</v>
      </c>
      <c r="J190" s="696">
        <v>13</v>
      </c>
      <c r="K190" s="695">
        <v>0.21</v>
      </c>
      <c r="L190" s="738">
        <v>762</v>
      </c>
      <c r="M190" s="695">
        <v>12.25</v>
      </c>
      <c r="N190" s="696">
        <v>4855</v>
      </c>
      <c r="O190" s="695">
        <v>78.03</v>
      </c>
      <c r="P190" s="738">
        <v>7</v>
      </c>
      <c r="Q190" s="695">
        <v>0.11</v>
      </c>
    </row>
    <row r="191" spans="1:17" ht="25.5" customHeight="1">
      <c r="A191" s="707" t="s">
        <v>77</v>
      </c>
      <c r="B191" s="692">
        <v>72</v>
      </c>
      <c r="C191" s="695">
        <v>3.36</v>
      </c>
      <c r="D191" s="738">
        <v>50</v>
      </c>
      <c r="E191" s="695">
        <v>2.33</v>
      </c>
      <c r="F191" s="696">
        <v>15</v>
      </c>
      <c r="G191" s="695">
        <v>0.7</v>
      </c>
      <c r="H191" s="761">
        <v>0</v>
      </c>
      <c r="I191" s="720">
        <v>0</v>
      </c>
      <c r="J191" s="696">
        <v>156</v>
      </c>
      <c r="K191" s="695">
        <v>7.28</v>
      </c>
      <c r="L191" s="738">
        <v>1157</v>
      </c>
      <c r="M191" s="695">
        <v>53.99</v>
      </c>
      <c r="N191" s="696">
        <v>693</v>
      </c>
      <c r="O191" s="695">
        <v>32.34</v>
      </c>
      <c r="P191" s="761">
        <v>0</v>
      </c>
      <c r="Q191" s="720">
        <v>0</v>
      </c>
    </row>
    <row r="192" spans="1:17" ht="25.5" customHeight="1">
      <c r="A192" s="707" t="s">
        <v>78</v>
      </c>
      <c r="B192" s="692">
        <v>509</v>
      </c>
      <c r="C192" s="695">
        <v>3.5</v>
      </c>
      <c r="D192" s="738">
        <v>720</v>
      </c>
      <c r="E192" s="695">
        <v>4.95</v>
      </c>
      <c r="F192" s="696">
        <v>181</v>
      </c>
      <c r="G192" s="695">
        <v>1.24</v>
      </c>
      <c r="H192" s="738">
        <v>52</v>
      </c>
      <c r="I192" s="695">
        <v>0.36</v>
      </c>
      <c r="J192" s="696">
        <v>118</v>
      </c>
      <c r="K192" s="695">
        <v>0.81</v>
      </c>
      <c r="L192" s="738">
        <v>2673</v>
      </c>
      <c r="M192" s="695">
        <v>18.38</v>
      </c>
      <c r="N192" s="696">
        <v>10094</v>
      </c>
      <c r="O192" s="695">
        <v>69.42</v>
      </c>
      <c r="P192" s="738">
        <v>194</v>
      </c>
      <c r="Q192" s="695">
        <v>1.33</v>
      </c>
    </row>
    <row r="193" spans="1:17" ht="25.5" customHeight="1">
      <c r="A193" s="707" t="s">
        <v>67</v>
      </c>
      <c r="B193" s="692">
        <v>16</v>
      </c>
      <c r="C193" s="695">
        <v>0.84</v>
      </c>
      <c r="D193" s="738">
        <v>7</v>
      </c>
      <c r="E193" s="695">
        <v>0.37</v>
      </c>
      <c r="F193" s="696">
        <v>1</v>
      </c>
      <c r="G193" s="695">
        <v>0.05</v>
      </c>
      <c r="H193" s="738">
        <v>0</v>
      </c>
      <c r="I193" s="695">
        <v>0</v>
      </c>
      <c r="J193" s="696">
        <v>13</v>
      </c>
      <c r="K193" s="695">
        <v>0.68</v>
      </c>
      <c r="L193" s="738">
        <v>846</v>
      </c>
      <c r="M193" s="695">
        <v>44.48</v>
      </c>
      <c r="N193" s="696">
        <v>1019</v>
      </c>
      <c r="O193" s="695">
        <v>53.58</v>
      </c>
      <c r="P193" s="738">
        <v>0</v>
      </c>
      <c r="Q193" s="695">
        <v>0</v>
      </c>
    </row>
    <row r="194" spans="1:17" ht="25.5" customHeight="1">
      <c r="A194" s="707" t="s">
        <v>68</v>
      </c>
      <c r="B194" s="692">
        <v>398</v>
      </c>
      <c r="C194" s="695">
        <v>5.71</v>
      </c>
      <c r="D194" s="738">
        <v>593</v>
      </c>
      <c r="E194" s="695">
        <v>8.51</v>
      </c>
      <c r="F194" s="696">
        <v>7</v>
      </c>
      <c r="G194" s="695">
        <v>0.1</v>
      </c>
      <c r="H194" s="761">
        <v>0</v>
      </c>
      <c r="I194" s="720">
        <v>0</v>
      </c>
      <c r="J194" s="696">
        <v>56</v>
      </c>
      <c r="K194" s="695">
        <v>0.8</v>
      </c>
      <c r="L194" s="738">
        <v>2426</v>
      </c>
      <c r="M194" s="695">
        <v>34.81</v>
      </c>
      <c r="N194" s="696">
        <v>3365</v>
      </c>
      <c r="O194" s="695">
        <v>48.29</v>
      </c>
      <c r="P194" s="738">
        <v>124</v>
      </c>
      <c r="Q194" s="695">
        <v>1.78</v>
      </c>
    </row>
    <row r="195" spans="1:17" ht="25.5" customHeight="1">
      <c r="A195" s="707" t="s">
        <v>69</v>
      </c>
      <c r="B195" s="692">
        <v>56</v>
      </c>
      <c r="C195" s="695">
        <v>1.3</v>
      </c>
      <c r="D195" s="738">
        <v>452</v>
      </c>
      <c r="E195" s="695">
        <v>10.5</v>
      </c>
      <c r="F195" s="696">
        <v>32</v>
      </c>
      <c r="G195" s="695">
        <v>0.74</v>
      </c>
      <c r="H195" s="738">
        <v>3</v>
      </c>
      <c r="I195" s="695">
        <v>0.07</v>
      </c>
      <c r="J195" s="696">
        <v>80</v>
      </c>
      <c r="K195" s="695">
        <v>1.86</v>
      </c>
      <c r="L195" s="738">
        <v>2201</v>
      </c>
      <c r="M195" s="695">
        <v>51.15</v>
      </c>
      <c r="N195" s="696">
        <v>1478</v>
      </c>
      <c r="O195" s="695">
        <v>34.35</v>
      </c>
      <c r="P195" s="738">
        <v>1</v>
      </c>
      <c r="Q195" s="695">
        <v>0.02</v>
      </c>
    </row>
    <row r="196" spans="1:17" ht="25.5" customHeight="1">
      <c r="A196" s="707" t="s">
        <v>70</v>
      </c>
      <c r="B196" s="692">
        <v>133</v>
      </c>
      <c r="C196" s="695">
        <v>2.15</v>
      </c>
      <c r="D196" s="738">
        <v>648</v>
      </c>
      <c r="E196" s="695">
        <v>10.5</v>
      </c>
      <c r="F196" s="696">
        <v>3165</v>
      </c>
      <c r="G196" s="695">
        <v>51.26</v>
      </c>
      <c r="H196" s="738">
        <v>66</v>
      </c>
      <c r="I196" s="695">
        <v>1.07</v>
      </c>
      <c r="J196" s="696">
        <v>373</v>
      </c>
      <c r="K196" s="695">
        <v>6.04</v>
      </c>
      <c r="L196" s="738">
        <v>1003</v>
      </c>
      <c r="M196" s="695">
        <v>16.25</v>
      </c>
      <c r="N196" s="696">
        <v>754</v>
      </c>
      <c r="O196" s="695">
        <v>12.21</v>
      </c>
      <c r="P196" s="738">
        <v>32</v>
      </c>
      <c r="Q196" s="695">
        <v>0.52</v>
      </c>
    </row>
    <row r="197" spans="1:17" ht="25.5" customHeight="1">
      <c r="A197" s="707" t="s">
        <v>71</v>
      </c>
      <c r="B197" s="692">
        <v>6</v>
      </c>
      <c r="C197" s="695">
        <v>0.23</v>
      </c>
      <c r="D197" s="738">
        <v>408</v>
      </c>
      <c r="E197" s="695">
        <v>15.87</v>
      </c>
      <c r="F197" s="696">
        <v>9</v>
      </c>
      <c r="G197" s="695">
        <v>0.35</v>
      </c>
      <c r="H197" s="738">
        <v>93</v>
      </c>
      <c r="I197" s="695">
        <v>3.62</v>
      </c>
      <c r="J197" s="696">
        <v>34</v>
      </c>
      <c r="K197" s="695">
        <v>1.32</v>
      </c>
      <c r="L197" s="738">
        <v>740</v>
      </c>
      <c r="M197" s="695">
        <v>28.78</v>
      </c>
      <c r="N197" s="696">
        <v>1273</v>
      </c>
      <c r="O197" s="695">
        <v>49.51</v>
      </c>
      <c r="P197" s="738">
        <v>8</v>
      </c>
      <c r="Q197" s="695">
        <v>0.31</v>
      </c>
    </row>
    <row r="198" spans="1:17" ht="25.5" customHeight="1">
      <c r="A198" s="707" t="s">
        <v>72</v>
      </c>
      <c r="B198" s="692">
        <v>29</v>
      </c>
      <c r="C198" s="695">
        <v>1.37</v>
      </c>
      <c r="D198" s="738">
        <v>64</v>
      </c>
      <c r="E198" s="695">
        <v>3.02</v>
      </c>
      <c r="F198" s="696">
        <v>36</v>
      </c>
      <c r="G198" s="695">
        <v>1.7</v>
      </c>
      <c r="H198" s="738">
        <v>66</v>
      </c>
      <c r="I198" s="695">
        <v>3.12</v>
      </c>
      <c r="J198" s="696">
        <v>107</v>
      </c>
      <c r="K198" s="695">
        <v>5.05</v>
      </c>
      <c r="L198" s="738">
        <v>1011</v>
      </c>
      <c r="M198" s="695">
        <v>47.76</v>
      </c>
      <c r="N198" s="696">
        <v>788</v>
      </c>
      <c r="O198" s="695">
        <v>37.22</v>
      </c>
      <c r="P198" s="738">
        <v>16</v>
      </c>
      <c r="Q198" s="695">
        <v>0.76</v>
      </c>
    </row>
    <row r="199" spans="1:17" ht="25.5" customHeight="1">
      <c r="A199" s="707" t="s">
        <v>73</v>
      </c>
      <c r="B199" s="692">
        <v>305</v>
      </c>
      <c r="C199" s="695">
        <v>1.78</v>
      </c>
      <c r="D199" s="738">
        <v>418</v>
      </c>
      <c r="E199" s="695">
        <v>2.44</v>
      </c>
      <c r="F199" s="696">
        <v>4</v>
      </c>
      <c r="G199" s="695">
        <v>0.02</v>
      </c>
      <c r="H199" s="761">
        <v>0</v>
      </c>
      <c r="I199" s="720">
        <v>0</v>
      </c>
      <c r="J199" s="696">
        <v>677</v>
      </c>
      <c r="K199" s="695">
        <v>3.95</v>
      </c>
      <c r="L199" s="738">
        <v>1325</v>
      </c>
      <c r="M199" s="695">
        <v>7.72</v>
      </c>
      <c r="N199" s="696">
        <v>14367</v>
      </c>
      <c r="O199" s="695">
        <v>83.72</v>
      </c>
      <c r="P199" s="738">
        <v>64</v>
      </c>
      <c r="Q199" s="695">
        <v>0.37</v>
      </c>
    </row>
    <row r="200" spans="1:17" ht="25.5" customHeight="1">
      <c r="A200" s="707" t="s">
        <v>74</v>
      </c>
      <c r="B200" s="692">
        <v>723</v>
      </c>
      <c r="C200" s="695">
        <v>4.49</v>
      </c>
      <c r="D200" s="738">
        <v>80</v>
      </c>
      <c r="E200" s="695">
        <v>0.5</v>
      </c>
      <c r="F200" s="696">
        <v>267</v>
      </c>
      <c r="G200" s="695">
        <v>1.66</v>
      </c>
      <c r="H200" s="738">
        <v>1</v>
      </c>
      <c r="I200" s="695">
        <v>0.01</v>
      </c>
      <c r="J200" s="696">
        <v>197</v>
      </c>
      <c r="K200" s="695">
        <v>1.22</v>
      </c>
      <c r="L200" s="738">
        <v>4800</v>
      </c>
      <c r="M200" s="695">
        <v>29.83</v>
      </c>
      <c r="N200" s="696">
        <v>9996</v>
      </c>
      <c r="O200" s="695">
        <v>62.11</v>
      </c>
      <c r="P200" s="738">
        <v>29</v>
      </c>
      <c r="Q200" s="695">
        <v>0.18</v>
      </c>
    </row>
    <row r="201" spans="1:17" ht="25.5" customHeight="1">
      <c r="A201" s="707" t="s">
        <v>75</v>
      </c>
      <c r="B201" s="692">
        <v>16</v>
      </c>
      <c r="C201" s="695">
        <v>0.22</v>
      </c>
      <c r="D201" s="738">
        <v>250</v>
      </c>
      <c r="E201" s="695">
        <v>3.48</v>
      </c>
      <c r="F201" s="696">
        <v>45</v>
      </c>
      <c r="G201" s="695">
        <v>0.63</v>
      </c>
      <c r="H201" s="761">
        <v>0</v>
      </c>
      <c r="I201" s="720">
        <v>0</v>
      </c>
      <c r="J201" s="696">
        <v>55</v>
      </c>
      <c r="K201" s="695">
        <v>0.77</v>
      </c>
      <c r="L201" s="738">
        <v>928</v>
      </c>
      <c r="M201" s="695">
        <v>12.93</v>
      </c>
      <c r="N201" s="696">
        <v>5729</v>
      </c>
      <c r="O201" s="695">
        <v>79.8</v>
      </c>
      <c r="P201" s="738">
        <v>156</v>
      </c>
      <c r="Q201" s="695">
        <v>2.17</v>
      </c>
    </row>
    <row r="202" spans="1:17" ht="25.5" customHeight="1">
      <c r="A202" s="707" t="s">
        <v>203</v>
      </c>
      <c r="B202" s="692">
        <v>271</v>
      </c>
      <c r="C202" s="695">
        <v>12.18</v>
      </c>
      <c r="D202" s="738">
        <v>258</v>
      </c>
      <c r="E202" s="695">
        <v>11.6</v>
      </c>
      <c r="F202" s="696">
        <v>75</v>
      </c>
      <c r="G202" s="695">
        <v>3.37</v>
      </c>
      <c r="H202" s="738">
        <v>8</v>
      </c>
      <c r="I202" s="695">
        <v>0.36</v>
      </c>
      <c r="J202" s="696">
        <v>132</v>
      </c>
      <c r="K202" s="695">
        <v>5.93</v>
      </c>
      <c r="L202" s="738">
        <v>640</v>
      </c>
      <c r="M202" s="695">
        <v>28.76</v>
      </c>
      <c r="N202" s="696">
        <v>828</v>
      </c>
      <c r="O202" s="695">
        <v>37.21</v>
      </c>
      <c r="P202" s="738">
        <v>13</v>
      </c>
      <c r="Q202" s="695">
        <v>0.58</v>
      </c>
    </row>
    <row r="203" spans="1:17" ht="25.5" customHeight="1">
      <c r="A203" s="707" t="s">
        <v>77</v>
      </c>
      <c r="B203" s="692">
        <v>52</v>
      </c>
      <c r="C203" s="695">
        <v>1.43</v>
      </c>
      <c r="D203" s="738">
        <v>165</v>
      </c>
      <c r="E203" s="695">
        <v>4.55</v>
      </c>
      <c r="F203" s="696">
        <v>386</v>
      </c>
      <c r="G203" s="695">
        <v>10.64</v>
      </c>
      <c r="H203" s="738">
        <v>549</v>
      </c>
      <c r="I203" s="695">
        <v>15.14</v>
      </c>
      <c r="J203" s="696">
        <v>129</v>
      </c>
      <c r="K203" s="695">
        <v>3.56</v>
      </c>
      <c r="L203" s="738">
        <v>797</v>
      </c>
      <c r="M203" s="695">
        <v>21.97</v>
      </c>
      <c r="N203" s="696">
        <v>1481</v>
      </c>
      <c r="O203" s="695">
        <v>40.83</v>
      </c>
      <c r="P203" s="738">
        <v>68</v>
      </c>
      <c r="Q203" s="695">
        <v>1.87</v>
      </c>
    </row>
    <row r="204" spans="1:17" ht="25.5" customHeight="1" thickBot="1">
      <c r="A204" s="708" t="s">
        <v>78</v>
      </c>
      <c r="B204" s="709">
        <v>1461</v>
      </c>
      <c r="C204" s="712">
        <v>14.48</v>
      </c>
      <c r="D204" s="740">
        <v>440</v>
      </c>
      <c r="E204" s="712">
        <v>4.36</v>
      </c>
      <c r="F204" s="713">
        <v>81</v>
      </c>
      <c r="G204" s="712">
        <v>0.8</v>
      </c>
      <c r="H204" s="740">
        <v>18</v>
      </c>
      <c r="I204" s="712">
        <v>0.18</v>
      </c>
      <c r="J204" s="713">
        <v>120</v>
      </c>
      <c r="K204" s="712">
        <v>1.19</v>
      </c>
      <c r="L204" s="740">
        <v>2994</v>
      </c>
      <c r="M204" s="712">
        <v>29.68</v>
      </c>
      <c r="N204" s="713">
        <v>4965</v>
      </c>
      <c r="O204" s="712">
        <v>49.22</v>
      </c>
      <c r="P204" s="740">
        <v>8</v>
      </c>
      <c r="Q204" s="712">
        <v>0.08</v>
      </c>
    </row>
    <row r="205" spans="1:17" s="861" customFormat="1" ht="18.75" customHeight="1">
      <c r="A205" s="721" t="s">
        <v>655</v>
      </c>
      <c r="B205" s="722"/>
      <c r="C205" s="673"/>
      <c r="D205" s="722"/>
      <c r="E205" s="673"/>
      <c r="F205" s="722"/>
      <c r="G205" s="673"/>
      <c r="H205" s="722"/>
      <c r="I205" s="673"/>
      <c r="J205" s="722"/>
      <c r="K205" s="673"/>
      <c r="L205" s="722"/>
      <c r="M205" s="673"/>
      <c r="N205" s="673"/>
      <c r="O205" s="673"/>
      <c r="P205" s="673"/>
      <c r="Q205" s="673"/>
    </row>
    <row r="206" spans="1:17" s="861" customFormat="1" ht="18.75" customHeight="1">
      <c r="A206" s="721" t="s">
        <v>529</v>
      </c>
      <c r="B206" s="722"/>
      <c r="C206" s="673"/>
      <c r="D206" s="722"/>
      <c r="E206" s="673"/>
      <c r="F206" s="722"/>
      <c r="G206" s="673"/>
      <c r="H206" s="722"/>
      <c r="I206" s="673"/>
      <c r="J206" s="722"/>
      <c r="K206" s="673"/>
      <c r="L206" s="722"/>
      <c r="M206" s="673"/>
      <c r="N206" s="673"/>
      <c r="O206" s="673"/>
      <c r="P206" s="673"/>
      <c r="Q206" s="673"/>
    </row>
    <row r="207" spans="1:17" s="861" customFormat="1" ht="18.75" customHeight="1">
      <c r="A207" s="721" t="s">
        <v>658</v>
      </c>
      <c r="B207" s="673"/>
      <c r="C207" s="673"/>
      <c r="D207" s="722"/>
      <c r="E207" s="673"/>
      <c r="F207" s="722"/>
      <c r="G207" s="673"/>
      <c r="H207" s="722"/>
      <c r="I207" s="673"/>
      <c r="J207" s="722"/>
      <c r="K207" s="673"/>
      <c r="L207" s="722"/>
      <c r="M207" s="673"/>
      <c r="N207" s="673"/>
      <c r="O207" s="673"/>
      <c r="P207" s="673"/>
      <c r="Q207" s="673"/>
    </row>
    <row r="208" spans="1:17" s="861" customFormat="1" ht="18.75" customHeight="1">
      <c r="A208" s="721" t="s">
        <v>183</v>
      </c>
      <c r="B208" s="673"/>
      <c r="C208" s="673"/>
      <c r="D208" s="722"/>
      <c r="E208" s="673"/>
      <c r="F208" s="722"/>
      <c r="G208" s="673"/>
      <c r="H208" s="722"/>
      <c r="I208" s="673"/>
      <c r="J208" s="722"/>
      <c r="K208" s="673"/>
      <c r="L208" s="722"/>
      <c r="M208" s="673"/>
      <c r="N208" s="673"/>
      <c r="O208" s="673"/>
      <c r="P208" s="673"/>
      <c r="Q208" s="673"/>
    </row>
    <row r="209" spans="1:17" s="861" customFormat="1" ht="18.75" customHeight="1">
      <c r="A209" s="721" t="s">
        <v>183</v>
      </c>
      <c r="B209" s="673"/>
      <c r="C209" s="673"/>
      <c r="D209" s="722"/>
      <c r="E209" s="673"/>
      <c r="F209" s="722"/>
      <c r="G209" s="673"/>
      <c r="H209" s="722"/>
      <c r="I209" s="673"/>
      <c r="J209" s="722"/>
      <c r="K209" s="673"/>
      <c r="L209" s="722"/>
      <c r="M209" s="673"/>
      <c r="N209" s="673"/>
      <c r="O209" s="673"/>
      <c r="P209" s="673"/>
      <c r="Q209" s="673"/>
    </row>
    <row r="210" spans="1:17" ht="28.5">
      <c r="A210" s="1467" t="s">
        <v>653</v>
      </c>
      <c r="B210" s="1467"/>
      <c r="C210" s="1467"/>
      <c r="D210" s="1467"/>
      <c r="E210" s="1467"/>
      <c r="F210" s="1467"/>
      <c r="G210" s="1467"/>
      <c r="H210" s="1467"/>
      <c r="I210" s="1467"/>
      <c r="J210" s="1467"/>
      <c r="K210" s="1467"/>
      <c r="L210" s="1467"/>
      <c r="M210" s="1467"/>
      <c r="N210" s="1467"/>
      <c r="O210" s="1467"/>
      <c r="P210" s="1467"/>
      <c r="Q210" s="1467"/>
    </row>
    <row r="211" spans="1:17" ht="25.5">
      <c r="A211" s="1468" t="s">
        <v>659</v>
      </c>
      <c r="B211" s="1468"/>
      <c r="C211" s="1468"/>
      <c r="D211" s="1468"/>
      <c r="E211" s="1468"/>
      <c r="F211" s="1468"/>
      <c r="G211" s="1468"/>
      <c r="H211" s="1468"/>
      <c r="I211" s="1468"/>
      <c r="J211" s="1468"/>
      <c r="K211" s="1468"/>
      <c r="L211" s="1468"/>
      <c r="M211" s="1468"/>
      <c r="N211" s="1468"/>
      <c r="O211" s="1468"/>
      <c r="P211" s="1468"/>
      <c r="Q211" s="1468"/>
    </row>
    <row r="212" spans="1:17" ht="25.5" customHeight="1">
      <c r="A212" s="143"/>
      <c r="B212" s="143"/>
      <c r="C212" s="143"/>
      <c r="D212" s="143"/>
      <c r="E212" s="143"/>
      <c r="F212" s="143"/>
      <c r="G212" s="143"/>
      <c r="H212" s="143"/>
      <c r="I212" s="143"/>
      <c r="J212" s="143"/>
      <c r="K212" s="143"/>
      <c r="L212" s="143"/>
      <c r="M212" s="143"/>
      <c r="N212" s="675"/>
      <c r="O212" s="675"/>
      <c r="P212" s="675"/>
      <c r="Q212" s="675"/>
    </row>
    <row r="213" spans="1:17" ht="25.5" customHeight="1">
      <c r="A213" s="143"/>
      <c r="B213" s="143"/>
      <c r="C213" s="143"/>
      <c r="D213" s="143"/>
      <c r="E213" s="143"/>
      <c r="F213" s="143"/>
      <c r="G213" s="143"/>
      <c r="H213" s="143"/>
      <c r="I213" s="143"/>
      <c r="J213" s="143"/>
      <c r="K213" s="143"/>
      <c r="L213" s="143"/>
      <c r="M213" s="143"/>
      <c r="N213" s="675"/>
      <c r="O213" s="675"/>
      <c r="P213" s="675"/>
      <c r="Q213" s="675"/>
    </row>
    <row r="214" spans="1:17" ht="25.5" customHeight="1" thickBot="1">
      <c r="A214" s="675" t="s">
        <v>166</v>
      </c>
      <c r="B214" s="674"/>
      <c r="C214" s="675"/>
      <c r="D214" s="674"/>
      <c r="E214" s="675"/>
      <c r="F214" s="674"/>
      <c r="G214" s="675"/>
      <c r="H214" s="674"/>
      <c r="I214" s="675"/>
      <c r="J214" s="674"/>
      <c r="K214" s="675"/>
      <c r="L214" s="674"/>
      <c r="M214" s="675"/>
      <c r="N214" s="675"/>
      <c r="O214" s="675"/>
      <c r="P214" s="675"/>
      <c r="Q214" s="675"/>
    </row>
    <row r="215" spans="1:17" ht="25.5" customHeight="1">
      <c r="A215" s="676"/>
      <c r="B215" s="1469" t="s">
        <v>517</v>
      </c>
      <c r="C215" s="1471"/>
      <c r="D215" s="1480" t="s">
        <v>518</v>
      </c>
      <c r="E215" s="1471"/>
      <c r="F215" s="1480" t="s">
        <v>519</v>
      </c>
      <c r="G215" s="1471"/>
      <c r="H215" s="1480" t="s">
        <v>520</v>
      </c>
      <c r="I215" s="1471"/>
      <c r="J215" s="1480" t="s">
        <v>524</v>
      </c>
      <c r="K215" s="1471"/>
      <c r="L215" s="1480" t="s">
        <v>525</v>
      </c>
      <c r="M215" s="1471"/>
      <c r="N215" s="1470" t="s">
        <v>526</v>
      </c>
      <c r="O215" s="1470"/>
      <c r="P215" s="1480" t="s">
        <v>527</v>
      </c>
      <c r="Q215" s="1471"/>
    </row>
    <row r="216" spans="1:17" ht="25.5" customHeight="1" thickBot="1">
      <c r="A216" s="677"/>
      <c r="B216" s="1476" t="s">
        <v>522</v>
      </c>
      <c r="C216" s="1466"/>
      <c r="D216" s="1464" t="s">
        <v>522</v>
      </c>
      <c r="E216" s="1466"/>
      <c r="F216" s="1477" t="s">
        <v>522</v>
      </c>
      <c r="G216" s="1479"/>
      <c r="H216" s="1465" t="s">
        <v>522</v>
      </c>
      <c r="I216" s="1479"/>
      <c r="J216" s="1465" t="s">
        <v>522</v>
      </c>
      <c r="K216" s="1479"/>
      <c r="L216" s="1477" t="s">
        <v>522</v>
      </c>
      <c r="M216" s="1479"/>
      <c r="N216" s="1464" t="s">
        <v>522</v>
      </c>
      <c r="O216" s="1464"/>
      <c r="P216" s="1481" t="s">
        <v>522</v>
      </c>
      <c r="Q216" s="1466"/>
    </row>
    <row r="217" spans="1:17" s="861" customFormat="1" ht="25.5" customHeight="1" thickTop="1">
      <c r="A217" s="731"/>
      <c r="B217" s="679" t="s">
        <v>97</v>
      </c>
      <c r="C217" s="732" t="s">
        <v>523</v>
      </c>
      <c r="D217" s="733" t="s">
        <v>97</v>
      </c>
      <c r="E217" s="682" t="s">
        <v>523</v>
      </c>
      <c r="F217" s="733" t="s">
        <v>97</v>
      </c>
      <c r="G217" s="732" t="s">
        <v>523</v>
      </c>
      <c r="H217" s="733" t="s">
        <v>97</v>
      </c>
      <c r="I217" s="682" t="s">
        <v>523</v>
      </c>
      <c r="J217" s="733" t="s">
        <v>97</v>
      </c>
      <c r="K217" s="732" t="s">
        <v>523</v>
      </c>
      <c r="L217" s="734" t="s">
        <v>97</v>
      </c>
      <c r="M217" s="682" t="s">
        <v>523</v>
      </c>
      <c r="N217" s="684" t="s">
        <v>97</v>
      </c>
      <c r="O217" s="735" t="s">
        <v>523</v>
      </c>
      <c r="P217" s="734" t="s">
        <v>97</v>
      </c>
      <c r="Q217" s="682" t="s">
        <v>523</v>
      </c>
    </row>
    <row r="218" spans="1:17" ht="25.5" customHeight="1">
      <c r="A218" s="981"/>
      <c r="B218" s="686"/>
      <c r="C218" s="736"/>
      <c r="D218" s="759"/>
      <c r="E218" s="689"/>
      <c r="F218" s="690"/>
      <c r="G218" s="736"/>
      <c r="H218" s="759"/>
      <c r="I218" s="689"/>
      <c r="J218" s="690"/>
      <c r="K218" s="736"/>
      <c r="L218" s="737"/>
      <c r="M218" s="689"/>
      <c r="N218" s="674"/>
      <c r="O218" s="760"/>
      <c r="P218" s="737"/>
      <c r="Q218" s="689"/>
    </row>
    <row r="219" spans="1:17" ht="25.5" customHeight="1">
      <c r="A219" s="691" t="s">
        <v>62</v>
      </c>
      <c r="B219" s="692">
        <v>69639</v>
      </c>
      <c r="C219" s="695">
        <v>93.23</v>
      </c>
      <c r="D219" s="738">
        <v>1257</v>
      </c>
      <c r="E219" s="695">
        <v>1.68</v>
      </c>
      <c r="F219" s="696">
        <v>180</v>
      </c>
      <c r="G219" s="695">
        <v>0.24</v>
      </c>
      <c r="H219" s="738">
        <v>347</v>
      </c>
      <c r="I219" s="695">
        <v>0.46</v>
      </c>
      <c r="J219" s="696">
        <v>464</v>
      </c>
      <c r="K219" s="695">
        <v>0.62</v>
      </c>
      <c r="L219" s="738">
        <v>920</v>
      </c>
      <c r="M219" s="695">
        <v>1.23</v>
      </c>
      <c r="N219" s="696">
        <v>1702</v>
      </c>
      <c r="O219" s="695">
        <v>2.28</v>
      </c>
      <c r="P219" s="738">
        <v>188</v>
      </c>
      <c r="Q219" s="695">
        <v>0.25</v>
      </c>
    </row>
    <row r="220" spans="1:17" ht="25.5" customHeight="1">
      <c r="A220" s="691" t="s">
        <v>63</v>
      </c>
      <c r="B220" s="692">
        <v>64692</v>
      </c>
      <c r="C220" s="695">
        <v>87.38</v>
      </c>
      <c r="D220" s="738">
        <v>7507</v>
      </c>
      <c r="E220" s="695">
        <v>10.14</v>
      </c>
      <c r="F220" s="696">
        <v>218</v>
      </c>
      <c r="G220" s="695">
        <v>0.29</v>
      </c>
      <c r="H220" s="738">
        <v>7</v>
      </c>
      <c r="I220" s="695">
        <v>0.01</v>
      </c>
      <c r="J220" s="696">
        <v>3</v>
      </c>
      <c r="K220" s="720">
        <v>0</v>
      </c>
      <c r="L220" s="738">
        <v>16</v>
      </c>
      <c r="M220" s="695">
        <v>0.02</v>
      </c>
      <c r="N220" s="696">
        <v>1509</v>
      </c>
      <c r="O220" s="695">
        <v>2.04</v>
      </c>
      <c r="P220" s="738">
        <v>82</v>
      </c>
      <c r="Q220" s="695">
        <v>0.11</v>
      </c>
    </row>
    <row r="221" spans="1:17" ht="25.5" customHeight="1">
      <c r="A221" s="691" t="s">
        <v>64</v>
      </c>
      <c r="B221" s="692">
        <v>79024</v>
      </c>
      <c r="C221" s="695">
        <v>94.42</v>
      </c>
      <c r="D221" s="738">
        <v>2626</v>
      </c>
      <c r="E221" s="695">
        <v>3.14</v>
      </c>
      <c r="F221" s="696">
        <v>366</v>
      </c>
      <c r="G221" s="695">
        <v>0.44</v>
      </c>
      <c r="H221" s="738">
        <v>12</v>
      </c>
      <c r="I221" s="695">
        <v>0.01</v>
      </c>
      <c r="J221" s="696">
        <v>32</v>
      </c>
      <c r="K221" s="695">
        <v>0.04</v>
      </c>
      <c r="L221" s="738">
        <v>19</v>
      </c>
      <c r="M221" s="695">
        <v>0.02</v>
      </c>
      <c r="N221" s="696">
        <v>1505</v>
      </c>
      <c r="O221" s="695">
        <v>1.8</v>
      </c>
      <c r="P221" s="738">
        <v>109</v>
      </c>
      <c r="Q221" s="695">
        <v>0.13</v>
      </c>
    </row>
    <row r="222" spans="1:17" ht="25.5" customHeight="1">
      <c r="A222" s="691" t="s">
        <v>65</v>
      </c>
      <c r="B222" s="692">
        <v>89425</v>
      </c>
      <c r="C222" s="695">
        <v>97.03</v>
      </c>
      <c r="D222" s="738">
        <v>973</v>
      </c>
      <c r="E222" s="695">
        <v>1.06</v>
      </c>
      <c r="F222" s="696">
        <v>12</v>
      </c>
      <c r="G222" s="695">
        <v>0.01</v>
      </c>
      <c r="H222" s="738">
        <v>12</v>
      </c>
      <c r="I222" s="695">
        <v>0.01</v>
      </c>
      <c r="J222" s="696">
        <v>149</v>
      </c>
      <c r="K222" s="695">
        <v>0.16</v>
      </c>
      <c r="L222" s="738">
        <v>191</v>
      </c>
      <c r="M222" s="695">
        <v>0.21</v>
      </c>
      <c r="N222" s="696">
        <v>1373</v>
      </c>
      <c r="O222" s="695">
        <v>1.49</v>
      </c>
      <c r="P222" s="738">
        <v>30</v>
      </c>
      <c r="Q222" s="695">
        <v>0.03</v>
      </c>
    </row>
    <row r="223" spans="1:17" ht="25.5" customHeight="1">
      <c r="A223" s="982" t="s">
        <v>840</v>
      </c>
      <c r="B223" s="692">
        <v>87657</v>
      </c>
      <c r="C223" s="695">
        <v>94.82</v>
      </c>
      <c r="D223" s="738">
        <v>1214</v>
      </c>
      <c r="E223" s="695">
        <v>1.31</v>
      </c>
      <c r="F223" s="696">
        <v>6</v>
      </c>
      <c r="G223" s="695">
        <v>0.01</v>
      </c>
      <c r="H223" s="738">
        <v>1851</v>
      </c>
      <c r="I223" s="695">
        <v>2</v>
      </c>
      <c r="J223" s="696">
        <v>11</v>
      </c>
      <c r="K223" s="695">
        <v>0.01</v>
      </c>
      <c r="L223" s="738">
        <v>61</v>
      </c>
      <c r="M223" s="695">
        <v>0.07</v>
      </c>
      <c r="N223" s="696">
        <v>1631</v>
      </c>
      <c r="O223" s="695">
        <v>1.76</v>
      </c>
      <c r="P223" s="738">
        <v>19</v>
      </c>
      <c r="Q223" s="695">
        <v>0.02</v>
      </c>
    </row>
    <row r="224" spans="1:17" ht="25.5" customHeight="1">
      <c r="A224" s="981"/>
      <c r="B224" s="700"/>
      <c r="C224" s="703"/>
      <c r="D224" s="739"/>
      <c r="E224" s="703"/>
      <c r="F224" s="704"/>
      <c r="G224" s="703"/>
      <c r="H224" s="739"/>
      <c r="I224" s="703"/>
      <c r="J224" s="704"/>
      <c r="K224" s="703"/>
      <c r="L224" s="739"/>
      <c r="M224" s="703"/>
      <c r="N224" s="704"/>
      <c r="O224" s="703"/>
      <c r="P224" s="739"/>
      <c r="Q224" s="703"/>
    </row>
    <row r="225" spans="1:17" ht="25.5" customHeight="1">
      <c r="A225" s="707" t="s">
        <v>66</v>
      </c>
      <c r="B225" s="692">
        <v>76198</v>
      </c>
      <c r="C225" s="695">
        <v>97.57</v>
      </c>
      <c r="D225" s="738">
        <v>204</v>
      </c>
      <c r="E225" s="695">
        <v>0.26</v>
      </c>
      <c r="F225" s="746">
        <v>0</v>
      </c>
      <c r="G225" s="720">
        <v>0</v>
      </c>
      <c r="H225" s="738">
        <v>46</v>
      </c>
      <c r="I225" s="695">
        <v>0.06</v>
      </c>
      <c r="J225" s="696">
        <v>3</v>
      </c>
      <c r="K225" s="720">
        <v>0</v>
      </c>
      <c r="L225" s="738">
        <v>50</v>
      </c>
      <c r="M225" s="695">
        <v>0.06</v>
      </c>
      <c r="N225" s="696">
        <v>1542</v>
      </c>
      <c r="O225" s="695">
        <v>1.97</v>
      </c>
      <c r="P225" s="738">
        <v>49</v>
      </c>
      <c r="Q225" s="695">
        <v>0.06</v>
      </c>
    </row>
    <row r="226" spans="1:17" ht="25.5" customHeight="1">
      <c r="A226" s="707" t="s">
        <v>67</v>
      </c>
      <c r="B226" s="692">
        <v>76481</v>
      </c>
      <c r="C226" s="695">
        <v>95.29</v>
      </c>
      <c r="D226" s="738">
        <v>2382</v>
      </c>
      <c r="E226" s="695">
        <v>2.97</v>
      </c>
      <c r="F226" s="696">
        <v>11</v>
      </c>
      <c r="G226" s="695">
        <v>0.01</v>
      </c>
      <c r="H226" s="738">
        <v>6</v>
      </c>
      <c r="I226" s="695">
        <v>0.01</v>
      </c>
      <c r="J226" s="696">
        <v>1</v>
      </c>
      <c r="K226" s="720">
        <v>0</v>
      </c>
      <c r="L226" s="738">
        <v>6</v>
      </c>
      <c r="M226" s="695">
        <v>0.01</v>
      </c>
      <c r="N226" s="696">
        <v>1314</v>
      </c>
      <c r="O226" s="695">
        <v>1.64</v>
      </c>
      <c r="P226" s="738">
        <v>63</v>
      </c>
      <c r="Q226" s="695">
        <v>0.08</v>
      </c>
    </row>
    <row r="227" spans="1:17" ht="25.5" customHeight="1">
      <c r="A227" s="707" t="s">
        <v>68</v>
      </c>
      <c r="B227" s="692">
        <v>101319</v>
      </c>
      <c r="C227" s="695">
        <v>95.39</v>
      </c>
      <c r="D227" s="738">
        <v>3374</v>
      </c>
      <c r="E227" s="695">
        <v>3.18</v>
      </c>
      <c r="F227" s="696">
        <v>1</v>
      </c>
      <c r="G227" s="720">
        <v>0</v>
      </c>
      <c r="H227" s="738">
        <v>1</v>
      </c>
      <c r="I227" s="720">
        <v>0</v>
      </c>
      <c r="J227" s="696">
        <v>72</v>
      </c>
      <c r="K227" s="695">
        <v>0.07</v>
      </c>
      <c r="L227" s="738">
        <v>48</v>
      </c>
      <c r="M227" s="695">
        <v>0.05</v>
      </c>
      <c r="N227" s="696">
        <v>1376</v>
      </c>
      <c r="O227" s="695">
        <v>1.3</v>
      </c>
      <c r="P227" s="738">
        <v>30</v>
      </c>
      <c r="Q227" s="695">
        <v>0.03</v>
      </c>
    </row>
    <row r="228" spans="1:17" ht="25.5" customHeight="1">
      <c r="A228" s="707" t="s">
        <v>69</v>
      </c>
      <c r="B228" s="692">
        <v>101289</v>
      </c>
      <c r="C228" s="695">
        <v>97.63</v>
      </c>
      <c r="D228" s="738">
        <v>898</v>
      </c>
      <c r="E228" s="695">
        <v>0.87</v>
      </c>
      <c r="F228" s="696">
        <v>44</v>
      </c>
      <c r="G228" s="695">
        <v>0.04</v>
      </c>
      <c r="H228" s="738">
        <v>6</v>
      </c>
      <c r="I228" s="695">
        <v>0.01</v>
      </c>
      <c r="J228" s="696">
        <v>48</v>
      </c>
      <c r="K228" s="695">
        <v>0.05</v>
      </c>
      <c r="L228" s="738">
        <v>7</v>
      </c>
      <c r="M228" s="695">
        <v>0.01</v>
      </c>
      <c r="N228" s="696">
        <v>1394</v>
      </c>
      <c r="O228" s="695">
        <v>1.34</v>
      </c>
      <c r="P228" s="738">
        <v>64</v>
      </c>
      <c r="Q228" s="695">
        <v>0.06</v>
      </c>
    </row>
    <row r="229" spans="1:17" ht="25.5" customHeight="1">
      <c r="A229" s="707" t="s">
        <v>70</v>
      </c>
      <c r="B229" s="692">
        <v>86260</v>
      </c>
      <c r="C229" s="695">
        <v>96.03</v>
      </c>
      <c r="D229" s="738">
        <v>528</v>
      </c>
      <c r="E229" s="695">
        <v>0.59</v>
      </c>
      <c r="F229" s="696">
        <v>4</v>
      </c>
      <c r="G229" s="720">
        <v>0</v>
      </c>
      <c r="H229" s="761">
        <v>0</v>
      </c>
      <c r="I229" s="720">
        <v>0</v>
      </c>
      <c r="J229" s="696">
        <v>1642</v>
      </c>
      <c r="K229" s="695">
        <v>1.83</v>
      </c>
      <c r="L229" s="738">
        <v>49</v>
      </c>
      <c r="M229" s="695">
        <v>0.05</v>
      </c>
      <c r="N229" s="696">
        <v>1314</v>
      </c>
      <c r="O229" s="695">
        <v>1.46</v>
      </c>
      <c r="P229" s="738">
        <v>27</v>
      </c>
      <c r="Q229" s="695">
        <v>0.03</v>
      </c>
    </row>
    <row r="230" spans="1:17" ht="25.5" customHeight="1">
      <c r="A230" s="707" t="s">
        <v>71</v>
      </c>
      <c r="B230" s="692">
        <v>77741</v>
      </c>
      <c r="C230" s="695">
        <v>97.2</v>
      </c>
      <c r="D230" s="738">
        <v>725</v>
      </c>
      <c r="E230" s="695">
        <v>0.91</v>
      </c>
      <c r="F230" s="696">
        <v>0</v>
      </c>
      <c r="G230" s="695">
        <v>0</v>
      </c>
      <c r="H230" s="738">
        <v>1</v>
      </c>
      <c r="I230" s="720">
        <v>0</v>
      </c>
      <c r="J230" s="696">
        <v>10</v>
      </c>
      <c r="K230" s="695">
        <v>0.01</v>
      </c>
      <c r="L230" s="738">
        <v>2</v>
      </c>
      <c r="M230" s="720">
        <v>0</v>
      </c>
      <c r="N230" s="696">
        <v>1474</v>
      </c>
      <c r="O230" s="695">
        <v>1.84</v>
      </c>
      <c r="P230" s="738">
        <v>27</v>
      </c>
      <c r="Q230" s="695">
        <v>0.03</v>
      </c>
    </row>
    <row r="231" spans="1:17" ht="25.5" customHeight="1">
      <c r="A231" s="707" t="s">
        <v>72</v>
      </c>
      <c r="B231" s="692">
        <v>80628</v>
      </c>
      <c r="C231" s="695">
        <v>97.8</v>
      </c>
      <c r="D231" s="738">
        <v>393</v>
      </c>
      <c r="E231" s="695">
        <v>0.48</v>
      </c>
      <c r="F231" s="746">
        <v>0</v>
      </c>
      <c r="G231" s="720">
        <v>0</v>
      </c>
      <c r="H231" s="738">
        <v>1</v>
      </c>
      <c r="I231" s="720">
        <v>0</v>
      </c>
      <c r="J231" s="696">
        <v>5</v>
      </c>
      <c r="K231" s="695">
        <v>0.01</v>
      </c>
      <c r="L231" s="738">
        <v>76</v>
      </c>
      <c r="M231" s="695">
        <v>0.09</v>
      </c>
      <c r="N231" s="696">
        <v>1309</v>
      </c>
      <c r="O231" s="695">
        <v>1.59</v>
      </c>
      <c r="P231" s="738">
        <v>31</v>
      </c>
      <c r="Q231" s="695">
        <v>0.04</v>
      </c>
    </row>
    <row r="232" spans="1:17" ht="25.5" customHeight="1">
      <c r="A232" s="707" t="s">
        <v>73</v>
      </c>
      <c r="B232" s="692">
        <v>90586</v>
      </c>
      <c r="C232" s="695">
        <v>97.95</v>
      </c>
      <c r="D232" s="738">
        <v>552</v>
      </c>
      <c r="E232" s="695">
        <v>0.6</v>
      </c>
      <c r="F232" s="746">
        <v>0</v>
      </c>
      <c r="G232" s="720">
        <v>0</v>
      </c>
      <c r="H232" s="738">
        <v>2</v>
      </c>
      <c r="I232" s="720">
        <v>0</v>
      </c>
      <c r="J232" s="696">
        <v>3</v>
      </c>
      <c r="K232" s="720">
        <v>0</v>
      </c>
      <c r="L232" s="738">
        <v>7</v>
      </c>
      <c r="M232" s="695">
        <v>0.01</v>
      </c>
      <c r="N232" s="696">
        <v>1327</v>
      </c>
      <c r="O232" s="695">
        <v>1.43</v>
      </c>
      <c r="P232" s="738">
        <v>6</v>
      </c>
      <c r="Q232" s="695">
        <v>0.01</v>
      </c>
    </row>
    <row r="233" spans="1:17" ht="25.5" customHeight="1">
      <c r="A233" s="707" t="s">
        <v>74</v>
      </c>
      <c r="B233" s="692">
        <v>79382</v>
      </c>
      <c r="C233" s="695">
        <v>97.49</v>
      </c>
      <c r="D233" s="738">
        <v>642</v>
      </c>
      <c r="E233" s="695">
        <v>0.79</v>
      </c>
      <c r="F233" s="696">
        <v>2</v>
      </c>
      <c r="G233" s="720">
        <v>0</v>
      </c>
      <c r="H233" s="738">
        <v>1</v>
      </c>
      <c r="I233" s="720">
        <v>0</v>
      </c>
      <c r="J233" s="696">
        <v>3</v>
      </c>
      <c r="K233" s="720">
        <v>0</v>
      </c>
      <c r="L233" s="738">
        <v>4</v>
      </c>
      <c r="M233" s="720">
        <v>0</v>
      </c>
      <c r="N233" s="696">
        <v>1378</v>
      </c>
      <c r="O233" s="695">
        <v>1.69</v>
      </c>
      <c r="P233" s="738">
        <v>14</v>
      </c>
      <c r="Q233" s="695">
        <v>0.02</v>
      </c>
    </row>
    <row r="234" spans="1:17" ht="25.5" customHeight="1">
      <c r="A234" s="707" t="s">
        <v>75</v>
      </c>
      <c r="B234" s="692">
        <v>118526</v>
      </c>
      <c r="C234" s="695">
        <v>98.15</v>
      </c>
      <c r="D234" s="738">
        <v>503</v>
      </c>
      <c r="E234" s="695">
        <v>0.42</v>
      </c>
      <c r="F234" s="696">
        <v>8</v>
      </c>
      <c r="G234" s="695">
        <v>0.01</v>
      </c>
      <c r="H234" s="738">
        <v>80</v>
      </c>
      <c r="I234" s="695">
        <v>0.07</v>
      </c>
      <c r="J234" s="696">
        <v>11</v>
      </c>
      <c r="K234" s="695">
        <v>0.01</v>
      </c>
      <c r="L234" s="738">
        <v>27</v>
      </c>
      <c r="M234" s="695">
        <v>0.02</v>
      </c>
      <c r="N234" s="696">
        <v>1586</v>
      </c>
      <c r="O234" s="695">
        <v>1.31</v>
      </c>
      <c r="P234" s="738">
        <v>15</v>
      </c>
      <c r="Q234" s="695">
        <v>0.01</v>
      </c>
    </row>
    <row r="235" spans="1:17" ht="25.5" customHeight="1">
      <c r="A235" s="707" t="s">
        <v>76</v>
      </c>
      <c r="B235" s="692">
        <v>97781</v>
      </c>
      <c r="C235" s="695">
        <v>97.22</v>
      </c>
      <c r="D235" s="738">
        <v>1100</v>
      </c>
      <c r="E235" s="695">
        <v>1.09</v>
      </c>
      <c r="F235" s="696">
        <v>49</v>
      </c>
      <c r="G235" s="695">
        <v>0.05</v>
      </c>
      <c r="H235" s="738">
        <v>4</v>
      </c>
      <c r="I235" s="720">
        <v>0</v>
      </c>
      <c r="J235" s="696">
        <v>9</v>
      </c>
      <c r="K235" s="695">
        <v>0.01</v>
      </c>
      <c r="L235" s="738">
        <v>30</v>
      </c>
      <c r="M235" s="695">
        <v>0.03</v>
      </c>
      <c r="N235" s="696">
        <v>1582</v>
      </c>
      <c r="O235" s="695">
        <v>1.57</v>
      </c>
      <c r="P235" s="738">
        <v>20</v>
      </c>
      <c r="Q235" s="695">
        <v>0.02</v>
      </c>
    </row>
    <row r="236" spans="1:17" ht="25.5" customHeight="1">
      <c r="A236" s="707" t="s">
        <v>77</v>
      </c>
      <c r="B236" s="692">
        <v>72939</v>
      </c>
      <c r="C236" s="695">
        <v>97.92</v>
      </c>
      <c r="D236" s="738">
        <v>476</v>
      </c>
      <c r="E236" s="695">
        <v>0.64</v>
      </c>
      <c r="F236" s="746">
        <v>0</v>
      </c>
      <c r="G236" s="720">
        <v>0</v>
      </c>
      <c r="H236" s="738">
        <v>23</v>
      </c>
      <c r="I236" s="695">
        <v>0.03</v>
      </c>
      <c r="J236" s="696">
        <v>15</v>
      </c>
      <c r="K236" s="695">
        <v>0.02</v>
      </c>
      <c r="L236" s="738">
        <v>7</v>
      </c>
      <c r="M236" s="695">
        <v>0.01</v>
      </c>
      <c r="N236" s="696">
        <v>1003</v>
      </c>
      <c r="O236" s="695">
        <v>1.35</v>
      </c>
      <c r="P236" s="738">
        <v>27</v>
      </c>
      <c r="Q236" s="695">
        <v>0.04</v>
      </c>
    </row>
    <row r="237" spans="1:17" ht="25.5" customHeight="1">
      <c r="A237" s="707" t="s">
        <v>78</v>
      </c>
      <c r="B237" s="692">
        <v>87609</v>
      </c>
      <c r="C237" s="695">
        <v>95.98</v>
      </c>
      <c r="D237" s="738">
        <v>344</v>
      </c>
      <c r="E237" s="695">
        <v>0.38</v>
      </c>
      <c r="F237" s="696">
        <v>25</v>
      </c>
      <c r="G237" s="695">
        <v>0.03</v>
      </c>
      <c r="H237" s="738">
        <v>9</v>
      </c>
      <c r="I237" s="695">
        <v>0.01</v>
      </c>
      <c r="J237" s="696">
        <v>3</v>
      </c>
      <c r="K237" s="720">
        <v>0</v>
      </c>
      <c r="L237" s="738">
        <v>1888</v>
      </c>
      <c r="M237" s="695">
        <v>2.07</v>
      </c>
      <c r="N237" s="696">
        <v>1374</v>
      </c>
      <c r="O237" s="695">
        <v>1.51</v>
      </c>
      <c r="P237" s="738">
        <v>31</v>
      </c>
      <c r="Q237" s="695">
        <v>0.03</v>
      </c>
    </row>
    <row r="238" spans="1:17" ht="25.5" customHeight="1">
      <c r="A238" s="707" t="s">
        <v>67</v>
      </c>
      <c r="B238" s="692">
        <v>55977</v>
      </c>
      <c r="C238" s="695">
        <v>96.2</v>
      </c>
      <c r="D238" s="738">
        <v>963</v>
      </c>
      <c r="E238" s="695">
        <v>1.65</v>
      </c>
      <c r="F238" s="696">
        <v>3</v>
      </c>
      <c r="G238" s="695">
        <v>0.01</v>
      </c>
      <c r="H238" s="761">
        <v>0</v>
      </c>
      <c r="I238" s="720">
        <v>0</v>
      </c>
      <c r="J238" s="696">
        <v>2</v>
      </c>
      <c r="K238" s="720">
        <v>0</v>
      </c>
      <c r="L238" s="738">
        <v>56</v>
      </c>
      <c r="M238" s="695">
        <v>0.1</v>
      </c>
      <c r="N238" s="696">
        <v>1151</v>
      </c>
      <c r="O238" s="695">
        <v>1.98</v>
      </c>
      <c r="P238" s="738">
        <v>37</v>
      </c>
      <c r="Q238" s="695">
        <v>0.06</v>
      </c>
    </row>
    <row r="239" spans="1:17" s="675" customFormat="1" ht="25.5" customHeight="1">
      <c r="A239" s="707" t="s">
        <v>68</v>
      </c>
      <c r="B239" s="692">
        <v>72967</v>
      </c>
      <c r="C239" s="695">
        <v>96.92</v>
      </c>
      <c r="D239" s="738">
        <v>731</v>
      </c>
      <c r="E239" s="695">
        <v>0.97</v>
      </c>
      <c r="F239" s="696">
        <v>5</v>
      </c>
      <c r="G239" s="695">
        <v>0.01</v>
      </c>
      <c r="H239" s="738">
        <v>3</v>
      </c>
      <c r="I239" s="720">
        <v>0</v>
      </c>
      <c r="J239" s="696">
        <v>30</v>
      </c>
      <c r="K239" s="695">
        <v>0.04</v>
      </c>
      <c r="L239" s="738">
        <v>24</v>
      </c>
      <c r="M239" s="695">
        <v>0.03</v>
      </c>
      <c r="N239" s="696">
        <v>1523</v>
      </c>
      <c r="O239" s="695">
        <v>2.02</v>
      </c>
      <c r="P239" s="738">
        <v>2</v>
      </c>
      <c r="Q239" s="720">
        <v>0</v>
      </c>
    </row>
    <row r="240" spans="1:17" s="675" customFormat="1" ht="25.5" customHeight="1">
      <c r="A240" s="707" t="s">
        <v>69</v>
      </c>
      <c r="B240" s="692">
        <v>82144</v>
      </c>
      <c r="C240" s="695">
        <v>96.74</v>
      </c>
      <c r="D240" s="738">
        <v>1158</v>
      </c>
      <c r="E240" s="695">
        <v>1.36</v>
      </c>
      <c r="F240" s="696">
        <v>7</v>
      </c>
      <c r="G240" s="695">
        <v>0.01</v>
      </c>
      <c r="H240" s="761">
        <v>0</v>
      </c>
      <c r="I240" s="720">
        <v>0</v>
      </c>
      <c r="J240" s="696">
        <v>5</v>
      </c>
      <c r="K240" s="695">
        <v>0.01</v>
      </c>
      <c r="L240" s="738">
        <v>67</v>
      </c>
      <c r="M240" s="695">
        <v>0.08</v>
      </c>
      <c r="N240" s="696">
        <v>1505</v>
      </c>
      <c r="O240" s="695">
        <v>1.77</v>
      </c>
      <c r="P240" s="738">
        <v>23</v>
      </c>
      <c r="Q240" s="695">
        <v>0.03</v>
      </c>
    </row>
    <row r="241" spans="1:17" ht="25.5" customHeight="1">
      <c r="A241" s="707" t="s">
        <v>70</v>
      </c>
      <c r="B241" s="692">
        <v>117307</v>
      </c>
      <c r="C241" s="695">
        <v>85.62</v>
      </c>
      <c r="D241" s="738">
        <v>3847</v>
      </c>
      <c r="E241" s="695">
        <v>2.81</v>
      </c>
      <c r="F241" s="696">
        <v>3</v>
      </c>
      <c r="G241" s="720">
        <v>0</v>
      </c>
      <c r="H241" s="738">
        <v>13999</v>
      </c>
      <c r="I241" s="695">
        <v>10.22</v>
      </c>
      <c r="J241" s="696">
        <v>12</v>
      </c>
      <c r="K241" s="695">
        <v>0.01</v>
      </c>
      <c r="L241" s="738">
        <v>91</v>
      </c>
      <c r="M241" s="695">
        <v>0.07</v>
      </c>
      <c r="N241" s="696">
        <v>1736</v>
      </c>
      <c r="O241" s="695">
        <v>1.27</v>
      </c>
      <c r="P241" s="738">
        <v>18</v>
      </c>
      <c r="Q241" s="695">
        <v>0.01</v>
      </c>
    </row>
    <row r="242" spans="1:17" ht="25.5" customHeight="1">
      <c r="A242" s="707" t="s">
        <v>71</v>
      </c>
      <c r="B242" s="692">
        <v>75027</v>
      </c>
      <c r="C242" s="695">
        <v>93.74</v>
      </c>
      <c r="D242" s="738">
        <v>3500</v>
      </c>
      <c r="E242" s="695">
        <v>4.37</v>
      </c>
      <c r="F242" s="696">
        <v>2</v>
      </c>
      <c r="G242" s="720">
        <v>0</v>
      </c>
      <c r="H242" s="738">
        <v>6</v>
      </c>
      <c r="I242" s="695">
        <v>0.01</v>
      </c>
      <c r="J242" s="696">
        <v>14</v>
      </c>
      <c r="K242" s="695">
        <v>0.02</v>
      </c>
      <c r="L242" s="738">
        <v>3</v>
      </c>
      <c r="M242" s="720">
        <v>0</v>
      </c>
      <c r="N242" s="696">
        <v>1480</v>
      </c>
      <c r="O242" s="695">
        <v>1.85</v>
      </c>
      <c r="P242" s="738">
        <v>7</v>
      </c>
      <c r="Q242" s="695">
        <v>0.01</v>
      </c>
    </row>
    <row r="243" spans="1:17" ht="25.5" customHeight="1">
      <c r="A243" s="707" t="s">
        <v>72</v>
      </c>
      <c r="B243" s="692">
        <v>74093</v>
      </c>
      <c r="C243" s="695">
        <v>96.91</v>
      </c>
      <c r="D243" s="738">
        <v>749</v>
      </c>
      <c r="E243" s="695">
        <v>0.98</v>
      </c>
      <c r="F243" s="696">
        <v>42</v>
      </c>
      <c r="G243" s="695">
        <v>0.05</v>
      </c>
      <c r="H243" s="761">
        <v>0</v>
      </c>
      <c r="I243" s="720">
        <v>0</v>
      </c>
      <c r="J243" s="696">
        <v>10</v>
      </c>
      <c r="K243" s="695">
        <v>0.01</v>
      </c>
      <c r="L243" s="738">
        <v>74</v>
      </c>
      <c r="M243" s="695">
        <v>0.1</v>
      </c>
      <c r="N243" s="696">
        <v>1464</v>
      </c>
      <c r="O243" s="695">
        <v>1.91</v>
      </c>
      <c r="P243" s="738">
        <v>20</v>
      </c>
      <c r="Q243" s="695">
        <v>0.03</v>
      </c>
    </row>
    <row r="244" spans="1:17" ht="25.5" customHeight="1">
      <c r="A244" s="707" t="s">
        <v>73</v>
      </c>
      <c r="B244" s="692">
        <v>94560</v>
      </c>
      <c r="C244" s="695">
        <v>97.9</v>
      </c>
      <c r="D244" s="738">
        <v>443</v>
      </c>
      <c r="E244" s="695">
        <v>0.46</v>
      </c>
      <c r="F244" s="696">
        <v>2</v>
      </c>
      <c r="G244" s="720">
        <v>0</v>
      </c>
      <c r="H244" s="738">
        <v>4</v>
      </c>
      <c r="I244" s="720">
        <v>0</v>
      </c>
      <c r="J244" s="696">
        <v>2</v>
      </c>
      <c r="K244" s="720">
        <v>0</v>
      </c>
      <c r="L244" s="738">
        <v>59</v>
      </c>
      <c r="M244" s="695">
        <v>0.06</v>
      </c>
      <c r="N244" s="696">
        <v>1488</v>
      </c>
      <c r="O244" s="695">
        <v>1.54</v>
      </c>
      <c r="P244" s="738">
        <v>28</v>
      </c>
      <c r="Q244" s="695">
        <v>0.03</v>
      </c>
    </row>
    <row r="245" spans="1:17" ht="25.5" customHeight="1">
      <c r="A245" s="707" t="s">
        <v>74</v>
      </c>
      <c r="B245" s="692">
        <v>89783</v>
      </c>
      <c r="C245" s="695">
        <v>97.13</v>
      </c>
      <c r="D245" s="738">
        <v>774</v>
      </c>
      <c r="E245" s="695">
        <v>0.84</v>
      </c>
      <c r="F245" s="696">
        <v>1</v>
      </c>
      <c r="G245" s="720">
        <v>0</v>
      </c>
      <c r="H245" s="761">
        <v>0</v>
      </c>
      <c r="I245" s="720">
        <v>0</v>
      </c>
      <c r="J245" s="696">
        <v>27</v>
      </c>
      <c r="K245" s="695">
        <v>0.03</v>
      </c>
      <c r="L245" s="738">
        <v>91</v>
      </c>
      <c r="M245" s="695">
        <v>0.1</v>
      </c>
      <c r="N245" s="696">
        <v>1755</v>
      </c>
      <c r="O245" s="695">
        <v>1.9</v>
      </c>
      <c r="P245" s="738">
        <v>6</v>
      </c>
      <c r="Q245" s="695">
        <v>0.01</v>
      </c>
    </row>
    <row r="246" spans="1:17" ht="25.5" customHeight="1">
      <c r="A246" s="707" t="s">
        <v>75</v>
      </c>
      <c r="B246" s="692">
        <v>79184</v>
      </c>
      <c r="C246" s="695">
        <v>97.32</v>
      </c>
      <c r="D246" s="738">
        <v>395</v>
      </c>
      <c r="E246" s="695">
        <v>0.49</v>
      </c>
      <c r="F246" s="696">
        <v>4</v>
      </c>
      <c r="G246" s="720">
        <v>0</v>
      </c>
      <c r="H246" s="738">
        <v>2</v>
      </c>
      <c r="I246" s="720">
        <v>0</v>
      </c>
      <c r="J246" s="696">
        <v>6</v>
      </c>
      <c r="K246" s="695">
        <v>0.01</v>
      </c>
      <c r="L246" s="738">
        <v>126</v>
      </c>
      <c r="M246" s="695">
        <v>0.15</v>
      </c>
      <c r="N246" s="696">
        <v>1630</v>
      </c>
      <c r="O246" s="695">
        <v>2</v>
      </c>
      <c r="P246" s="738">
        <v>19</v>
      </c>
      <c r="Q246" s="695">
        <v>0.02</v>
      </c>
    </row>
    <row r="247" spans="1:17" ht="25.5" customHeight="1">
      <c r="A247" s="707" t="s">
        <v>203</v>
      </c>
      <c r="B247" s="692">
        <v>117525</v>
      </c>
      <c r="C247" s="695">
        <v>90.76</v>
      </c>
      <c r="D247" s="738">
        <v>804</v>
      </c>
      <c r="E247" s="695">
        <v>0.62</v>
      </c>
      <c r="F247" s="696">
        <v>3</v>
      </c>
      <c r="G247" s="720">
        <v>0</v>
      </c>
      <c r="H247" s="738">
        <v>9015</v>
      </c>
      <c r="I247" s="695">
        <v>6.96</v>
      </c>
      <c r="J247" s="696">
        <v>14</v>
      </c>
      <c r="K247" s="695">
        <v>0.01</v>
      </c>
      <c r="L247" s="738">
        <v>92</v>
      </c>
      <c r="M247" s="695">
        <v>0.07</v>
      </c>
      <c r="N247" s="696">
        <v>2025</v>
      </c>
      <c r="O247" s="695">
        <v>1.56</v>
      </c>
      <c r="P247" s="738">
        <v>15</v>
      </c>
      <c r="Q247" s="695">
        <v>0.01</v>
      </c>
    </row>
    <row r="248" spans="1:17" ht="25.5" customHeight="1">
      <c r="A248" s="707" t="s">
        <v>77</v>
      </c>
      <c r="B248" s="692">
        <v>98724</v>
      </c>
      <c r="C248" s="695">
        <v>97.13</v>
      </c>
      <c r="D248" s="738">
        <v>816</v>
      </c>
      <c r="E248" s="695">
        <v>0.8</v>
      </c>
      <c r="F248" s="696">
        <v>2</v>
      </c>
      <c r="G248" s="720">
        <v>0</v>
      </c>
      <c r="H248" s="738">
        <v>1</v>
      </c>
      <c r="I248" s="720">
        <v>0</v>
      </c>
      <c r="J248" s="696">
        <v>5</v>
      </c>
      <c r="K248" s="720">
        <v>0</v>
      </c>
      <c r="L248" s="738">
        <v>13</v>
      </c>
      <c r="M248" s="695">
        <v>0.01</v>
      </c>
      <c r="N248" s="696">
        <v>2080</v>
      </c>
      <c r="O248" s="695">
        <v>2.05</v>
      </c>
      <c r="P248" s="738">
        <v>5</v>
      </c>
      <c r="Q248" s="720">
        <v>0</v>
      </c>
    </row>
    <row r="249" spans="1:17" ht="25.5" customHeight="1" thickBot="1">
      <c r="A249" s="708" t="s">
        <v>78</v>
      </c>
      <c r="B249" s="709">
        <v>98535</v>
      </c>
      <c r="C249" s="712">
        <v>97.9</v>
      </c>
      <c r="D249" s="740">
        <v>202</v>
      </c>
      <c r="E249" s="712">
        <v>0.2</v>
      </c>
      <c r="F249" s="713">
        <v>2</v>
      </c>
      <c r="G249" s="748">
        <v>0</v>
      </c>
      <c r="H249" s="740">
        <v>1</v>
      </c>
      <c r="I249" s="748">
        <v>0</v>
      </c>
      <c r="J249" s="713">
        <v>4</v>
      </c>
      <c r="K249" s="748">
        <v>0</v>
      </c>
      <c r="L249" s="740">
        <v>34</v>
      </c>
      <c r="M249" s="712">
        <v>0.03</v>
      </c>
      <c r="N249" s="713">
        <v>1818</v>
      </c>
      <c r="O249" s="712">
        <v>1.81</v>
      </c>
      <c r="P249" s="740">
        <v>51</v>
      </c>
      <c r="Q249" s="712">
        <v>0.05</v>
      </c>
    </row>
    <row r="250" spans="1:17" s="861" customFormat="1" ht="18.75" customHeight="1">
      <c r="A250" s="721" t="s">
        <v>655</v>
      </c>
      <c r="B250" s="722"/>
      <c r="C250" s="673"/>
      <c r="D250" s="722"/>
      <c r="E250" s="673"/>
      <c r="F250" s="722"/>
      <c r="G250" s="673"/>
      <c r="H250" s="722"/>
      <c r="I250" s="673"/>
      <c r="J250" s="722"/>
      <c r="K250" s="673"/>
      <c r="L250" s="722"/>
      <c r="M250" s="673"/>
      <c r="N250" s="673"/>
      <c r="O250" s="673"/>
      <c r="P250" s="673"/>
      <c r="Q250" s="673"/>
    </row>
    <row r="251" spans="1:17" s="861" customFormat="1" ht="18.75" customHeight="1">
      <c r="A251" s="721" t="s">
        <v>529</v>
      </c>
      <c r="B251" s="722"/>
      <c r="C251" s="673"/>
      <c r="D251" s="722"/>
      <c r="E251" s="673"/>
      <c r="F251" s="722"/>
      <c r="G251" s="673"/>
      <c r="H251" s="722"/>
      <c r="I251" s="673"/>
      <c r="J251" s="722"/>
      <c r="K251" s="673"/>
      <c r="L251" s="722"/>
      <c r="M251" s="673"/>
      <c r="N251" s="673"/>
      <c r="O251" s="673"/>
      <c r="P251" s="673"/>
      <c r="Q251" s="673"/>
    </row>
    <row r="252" spans="1:17" s="861" customFormat="1" ht="18.75" customHeight="1">
      <c r="A252" s="721" t="s">
        <v>660</v>
      </c>
      <c r="B252" s="673"/>
      <c r="C252" s="673"/>
      <c r="D252" s="722"/>
      <c r="E252" s="673"/>
      <c r="F252" s="722"/>
      <c r="G252" s="673"/>
      <c r="H252" s="722"/>
      <c r="I252" s="673"/>
      <c r="J252" s="722"/>
      <c r="K252" s="673"/>
      <c r="L252" s="722"/>
      <c r="M252" s="673"/>
      <c r="N252" s="673"/>
      <c r="O252" s="673"/>
      <c r="P252" s="673"/>
      <c r="Q252" s="673"/>
    </row>
    <row r="253" spans="1:17" s="861" customFormat="1" ht="18.75" customHeight="1">
      <c r="A253" s="721" t="s">
        <v>183</v>
      </c>
      <c r="B253" s="673"/>
      <c r="C253" s="673"/>
      <c r="D253" s="722"/>
      <c r="E253" s="673"/>
      <c r="F253" s="722"/>
      <c r="G253" s="673"/>
      <c r="H253" s="722"/>
      <c r="I253" s="673"/>
      <c r="J253" s="722"/>
      <c r="K253" s="673"/>
      <c r="L253" s="722"/>
      <c r="M253" s="673"/>
      <c r="N253" s="673"/>
      <c r="O253" s="673"/>
      <c r="P253" s="673"/>
      <c r="Q253" s="673"/>
    </row>
    <row r="254" spans="1:17" s="861" customFormat="1" ht="18.75" customHeight="1">
      <c r="A254" s="721" t="s">
        <v>183</v>
      </c>
      <c r="B254" s="673"/>
      <c r="C254" s="673"/>
      <c r="D254" s="722"/>
      <c r="E254" s="673"/>
      <c r="F254" s="722"/>
      <c r="G254" s="673"/>
      <c r="H254" s="722"/>
      <c r="I254" s="673"/>
      <c r="J254" s="722"/>
      <c r="K254" s="673"/>
      <c r="L254" s="722"/>
      <c r="M254" s="673"/>
      <c r="N254" s="673"/>
      <c r="O254" s="673"/>
      <c r="P254" s="673"/>
      <c r="Q254" s="673"/>
    </row>
    <row r="255" spans="1:17" s="726" customFormat="1" ht="28.5">
      <c r="A255" s="1467" t="s">
        <v>661</v>
      </c>
      <c r="B255" s="1467"/>
      <c r="C255" s="1467"/>
      <c r="D255" s="1467"/>
      <c r="E255" s="1467"/>
      <c r="F255" s="1467"/>
      <c r="G255" s="1467"/>
      <c r="H255" s="1467"/>
      <c r="I255" s="1467"/>
      <c r="J255" s="1467"/>
      <c r="K255" s="1467"/>
      <c r="L255" s="1467"/>
      <c r="M255" s="1467"/>
      <c r="N255" s="1467"/>
      <c r="O255" s="1467"/>
      <c r="P255" s="1467"/>
      <c r="Q255" s="1467"/>
    </row>
    <row r="256" spans="1:17" s="726" customFormat="1" ht="25.5">
      <c r="A256" s="1468" t="s">
        <v>662</v>
      </c>
      <c r="B256" s="1468"/>
      <c r="C256" s="1468"/>
      <c r="D256" s="1468"/>
      <c r="E256" s="1468"/>
      <c r="F256" s="1468"/>
      <c r="G256" s="1468"/>
      <c r="H256" s="1468"/>
      <c r="I256" s="1468"/>
      <c r="J256" s="1468"/>
      <c r="K256" s="1468"/>
      <c r="L256" s="1468"/>
      <c r="M256" s="1468"/>
      <c r="N256" s="1468"/>
      <c r="O256" s="1468"/>
      <c r="P256" s="1468"/>
      <c r="Q256" s="1468"/>
    </row>
    <row r="257" spans="1:17" ht="18.75" customHeight="1">
      <c r="A257" s="144"/>
      <c r="B257" s="144"/>
      <c r="C257" s="144"/>
      <c r="D257" s="144"/>
      <c r="E257" s="144"/>
      <c r="F257" s="144"/>
      <c r="G257" s="144"/>
      <c r="H257" s="144"/>
      <c r="I257" s="144"/>
      <c r="J257" s="144"/>
      <c r="K257" s="144"/>
      <c r="L257" s="144"/>
      <c r="M257" s="144"/>
      <c r="N257" s="673"/>
      <c r="O257" s="673"/>
      <c r="P257" s="673"/>
      <c r="Q257" s="673"/>
    </row>
    <row r="258" spans="1:17" ht="18.75" customHeight="1">
      <c r="A258" s="144"/>
      <c r="B258" s="980"/>
      <c r="C258" s="144"/>
      <c r="D258" s="980"/>
      <c r="E258" s="144"/>
      <c r="F258" s="980"/>
      <c r="G258" s="144"/>
      <c r="H258" s="980"/>
      <c r="I258" s="144"/>
      <c r="J258" s="980"/>
      <c r="K258" s="144"/>
      <c r="L258" s="980"/>
      <c r="M258" s="144"/>
      <c r="N258" s="673"/>
      <c r="O258" s="673"/>
      <c r="P258" s="673"/>
      <c r="Q258" s="673"/>
    </row>
    <row r="259" spans="1:17" ht="18.75" customHeight="1" thickBot="1">
      <c r="A259" s="673" t="s">
        <v>44</v>
      </c>
      <c r="B259" s="722"/>
      <c r="C259" s="673"/>
      <c r="D259" s="722"/>
      <c r="E259" s="673"/>
      <c r="F259" s="722"/>
      <c r="G259" s="673"/>
      <c r="H259" s="722"/>
      <c r="I259" s="673"/>
      <c r="J259" s="722"/>
      <c r="K259" s="673"/>
      <c r="L259" s="722"/>
      <c r="M259" s="673"/>
      <c r="N259" s="673"/>
      <c r="O259" s="673"/>
      <c r="P259" s="673"/>
      <c r="Q259" s="673"/>
    </row>
    <row r="260" spans="1:17" ht="18.75" customHeight="1">
      <c r="A260" s="676"/>
      <c r="B260" s="1469" t="s">
        <v>517</v>
      </c>
      <c r="C260" s="1470"/>
      <c r="D260" s="1470"/>
      <c r="E260" s="1471"/>
      <c r="F260" s="1472" t="s">
        <v>518</v>
      </c>
      <c r="G260" s="1473"/>
      <c r="H260" s="1473"/>
      <c r="I260" s="1474"/>
      <c r="J260" s="1472" t="s">
        <v>519</v>
      </c>
      <c r="K260" s="1473"/>
      <c r="L260" s="1473"/>
      <c r="M260" s="1474"/>
      <c r="N260" s="1470" t="s">
        <v>520</v>
      </c>
      <c r="O260" s="1470"/>
      <c r="P260" s="1470"/>
      <c r="Q260" s="1471"/>
    </row>
    <row r="261" spans="1:17" ht="18.75" customHeight="1" thickBot="1">
      <c r="A261" s="677"/>
      <c r="B261" s="1476" t="s">
        <v>521</v>
      </c>
      <c r="C261" s="1465"/>
      <c r="D261" s="1464" t="s">
        <v>522</v>
      </c>
      <c r="E261" s="1466"/>
      <c r="F261" s="1477" t="s">
        <v>521</v>
      </c>
      <c r="G261" s="1478"/>
      <c r="H261" s="1478" t="s">
        <v>522</v>
      </c>
      <c r="I261" s="1479"/>
      <c r="J261" s="1477" t="s">
        <v>521</v>
      </c>
      <c r="K261" s="1478"/>
      <c r="L261" s="1478" t="s">
        <v>522</v>
      </c>
      <c r="M261" s="1479"/>
      <c r="N261" s="1464" t="s">
        <v>521</v>
      </c>
      <c r="O261" s="1465"/>
      <c r="P261" s="1464" t="s">
        <v>522</v>
      </c>
      <c r="Q261" s="1466"/>
    </row>
    <row r="262" spans="1:17" ht="18.75" customHeight="1" thickTop="1">
      <c r="A262" s="678"/>
      <c r="B262" s="679" t="s">
        <v>60</v>
      </c>
      <c r="C262" s="680" t="s">
        <v>523</v>
      </c>
      <c r="D262" s="681" t="s">
        <v>60</v>
      </c>
      <c r="E262" s="682" t="s">
        <v>523</v>
      </c>
      <c r="F262" s="683" t="s">
        <v>60</v>
      </c>
      <c r="G262" s="680" t="s">
        <v>523</v>
      </c>
      <c r="H262" s="681" t="s">
        <v>60</v>
      </c>
      <c r="I262" s="682" t="s">
        <v>523</v>
      </c>
      <c r="J262" s="683" t="s">
        <v>60</v>
      </c>
      <c r="K262" s="680" t="s">
        <v>523</v>
      </c>
      <c r="L262" s="681" t="s">
        <v>60</v>
      </c>
      <c r="M262" s="682" t="s">
        <v>523</v>
      </c>
      <c r="N262" s="683" t="s">
        <v>60</v>
      </c>
      <c r="O262" s="680" t="s">
        <v>523</v>
      </c>
      <c r="P262" s="681" t="s">
        <v>60</v>
      </c>
      <c r="Q262" s="682" t="s">
        <v>523</v>
      </c>
    </row>
    <row r="263" spans="1:17" ht="18.75" customHeight="1">
      <c r="A263" s="981"/>
      <c r="B263" s="686"/>
      <c r="C263" s="687"/>
      <c r="D263" s="688"/>
      <c r="E263" s="689"/>
      <c r="F263" s="690"/>
      <c r="G263" s="687"/>
      <c r="H263" s="688"/>
      <c r="I263" s="689"/>
      <c r="J263" s="690"/>
      <c r="K263" s="687"/>
      <c r="L263" s="688"/>
      <c r="M263" s="689"/>
      <c r="N263" s="674"/>
      <c r="O263" s="687"/>
      <c r="P263" s="688"/>
      <c r="Q263" s="689"/>
    </row>
    <row r="264" spans="1:17" ht="18.75" customHeight="1">
      <c r="A264" s="691" t="s">
        <v>62</v>
      </c>
      <c r="B264" s="692">
        <v>20</v>
      </c>
      <c r="C264" s="697">
        <v>0.68</v>
      </c>
      <c r="D264" s="698">
        <v>3</v>
      </c>
      <c r="E264" s="693">
        <v>0.03</v>
      </c>
      <c r="F264" s="696">
        <v>441</v>
      </c>
      <c r="G264" s="697">
        <v>15.01</v>
      </c>
      <c r="H264" s="698">
        <v>64</v>
      </c>
      <c r="I264" s="695">
        <v>0.56</v>
      </c>
      <c r="J264" s="696">
        <v>802</v>
      </c>
      <c r="K264" s="697">
        <v>27.3</v>
      </c>
      <c r="L264" s="698">
        <v>643</v>
      </c>
      <c r="M264" s="695">
        <v>5.67</v>
      </c>
      <c r="N264" s="696">
        <v>1175</v>
      </c>
      <c r="O264" s="697">
        <v>39.99</v>
      </c>
      <c r="P264" s="698">
        <v>167</v>
      </c>
      <c r="Q264" s="695">
        <v>1.47</v>
      </c>
    </row>
    <row r="265" spans="1:17" ht="18.75" customHeight="1">
      <c r="A265" s="691" t="s">
        <v>63</v>
      </c>
      <c r="B265" s="692">
        <v>23</v>
      </c>
      <c r="C265" s="697">
        <v>0.7</v>
      </c>
      <c r="D265" s="698">
        <v>2</v>
      </c>
      <c r="E265" s="693">
        <v>0.02</v>
      </c>
      <c r="F265" s="696">
        <v>446</v>
      </c>
      <c r="G265" s="697">
        <v>13.66</v>
      </c>
      <c r="H265" s="698">
        <v>83</v>
      </c>
      <c r="I265" s="695">
        <v>0.65</v>
      </c>
      <c r="J265" s="696">
        <v>938</v>
      </c>
      <c r="K265" s="697">
        <v>28.72</v>
      </c>
      <c r="L265" s="698">
        <v>690</v>
      </c>
      <c r="M265" s="695">
        <v>5.4</v>
      </c>
      <c r="N265" s="696">
        <v>1264</v>
      </c>
      <c r="O265" s="697">
        <v>38.7</v>
      </c>
      <c r="P265" s="698">
        <v>205</v>
      </c>
      <c r="Q265" s="695">
        <v>1.61</v>
      </c>
    </row>
    <row r="266" spans="1:17" ht="18.75" customHeight="1">
      <c r="A266" s="691" t="s">
        <v>64</v>
      </c>
      <c r="B266" s="692">
        <v>32</v>
      </c>
      <c r="C266" s="697">
        <v>0.89</v>
      </c>
      <c r="D266" s="698">
        <v>3</v>
      </c>
      <c r="E266" s="693">
        <v>0.02</v>
      </c>
      <c r="F266" s="696">
        <v>466</v>
      </c>
      <c r="G266" s="697">
        <v>12.99</v>
      </c>
      <c r="H266" s="698">
        <v>307</v>
      </c>
      <c r="I266" s="695">
        <v>2.12</v>
      </c>
      <c r="J266" s="696">
        <v>1001</v>
      </c>
      <c r="K266" s="697">
        <v>27.9</v>
      </c>
      <c r="L266" s="698">
        <v>705</v>
      </c>
      <c r="M266" s="695">
        <v>4.88</v>
      </c>
      <c r="N266" s="696">
        <v>1418</v>
      </c>
      <c r="O266" s="697">
        <v>39.52</v>
      </c>
      <c r="P266" s="698">
        <v>181</v>
      </c>
      <c r="Q266" s="695">
        <v>1.25</v>
      </c>
    </row>
    <row r="267" spans="1:17" ht="18.75" customHeight="1">
      <c r="A267" s="691" t="s">
        <v>65</v>
      </c>
      <c r="B267" s="692">
        <v>35</v>
      </c>
      <c r="C267" s="697">
        <v>0.97</v>
      </c>
      <c r="D267" s="698">
        <v>4</v>
      </c>
      <c r="E267" s="693">
        <v>0.03</v>
      </c>
      <c r="F267" s="696">
        <v>407</v>
      </c>
      <c r="G267" s="697">
        <v>11.31</v>
      </c>
      <c r="H267" s="698">
        <v>344</v>
      </c>
      <c r="I267" s="695">
        <v>2.38</v>
      </c>
      <c r="J267" s="696">
        <v>1011</v>
      </c>
      <c r="K267" s="697">
        <v>28.09</v>
      </c>
      <c r="L267" s="698">
        <v>730</v>
      </c>
      <c r="M267" s="695">
        <v>5.04</v>
      </c>
      <c r="N267" s="696">
        <v>1432</v>
      </c>
      <c r="O267" s="697">
        <v>39.79</v>
      </c>
      <c r="P267" s="698">
        <v>160</v>
      </c>
      <c r="Q267" s="695">
        <v>1.11</v>
      </c>
    </row>
    <row r="268" spans="1:17" ht="18.75" customHeight="1">
      <c r="A268" s="982" t="s">
        <v>840</v>
      </c>
      <c r="B268" s="983">
        <v>40</v>
      </c>
      <c r="C268" s="984">
        <v>1.06</v>
      </c>
      <c r="D268" s="698">
        <v>3</v>
      </c>
      <c r="E268" s="693">
        <v>0.02</v>
      </c>
      <c r="F268" s="696">
        <v>423</v>
      </c>
      <c r="G268" s="697">
        <v>11.17</v>
      </c>
      <c r="H268" s="698">
        <v>365</v>
      </c>
      <c r="I268" s="695">
        <v>2.37</v>
      </c>
      <c r="J268" s="696">
        <v>971</v>
      </c>
      <c r="K268" s="697">
        <v>25.64</v>
      </c>
      <c r="L268" s="698">
        <v>807</v>
      </c>
      <c r="M268" s="695">
        <v>5.25</v>
      </c>
      <c r="N268" s="696">
        <v>1418</v>
      </c>
      <c r="O268" s="697">
        <v>37.44</v>
      </c>
      <c r="P268" s="698">
        <v>208</v>
      </c>
      <c r="Q268" s="695">
        <v>1.35</v>
      </c>
    </row>
    <row r="269" spans="1:17" ht="18.75" customHeight="1">
      <c r="A269" s="981"/>
      <c r="B269" s="700"/>
      <c r="C269" s="701"/>
      <c r="D269" s="702"/>
      <c r="E269" s="703"/>
      <c r="F269" s="704"/>
      <c r="G269" s="705"/>
      <c r="H269" s="706"/>
      <c r="I269" s="703"/>
      <c r="J269" s="704"/>
      <c r="K269" s="705"/>
      <c r="L269" s="706"/>
      <c r="M269" s="703"/>
      <c r="N269" s="704"/>
      <c r="O269" s="705"/>
      <c r="P269" s="706"/>
      <c r="Q269" s="703"/>
    </row>
    <row r="270" spans="1:17" ht="18.75" customHeight="1">
      <c r="A270" s="707" t="s">
        <v>66</v>
      </c>
      <c r="B270" s="692">
        <v>26</v>
      </c>
      <c r="C270" s="697">
        <v>0.71</v>
      </c>
      <c r="D270" s="985">
        <v>3</v>
      </c>
      <c r="E270" s="695">
        <v>0.02</v>
      </c>
      <c r="F270" s="696">
        <v>424</v>
      </c>
      <c r="G270" s="697">
        <v>11.61</v>
      </c>
      <c r="H270" s="698">
        <v>349</v>
      </c>
      <c r="I270" s="695">
        <v>2.29</v>
      </c>
      <c r="J270" s="696">
        <v>1029</v>
      </c>
      <c r="K270" s="697">
        <v>28.18</v>
      </c>
      <c r="L270" s="698">
        <v>763</v>
      </c>
      <c r="M270" s="695">
        <v>5</v>
      </c>
      <c r="N270" s="696">
        <v>1618</v>
      </c>
      <c r="O270" s="697">
        <v>44.32</v>
      </c>
      <c r="P270" s="698">
        <v>177</v>
      </c>
      <c r="Q270" s="695">
        <v>1.16</v>
      </c>
    </row>
    <row r="271" spans="1:17" ht="18.75" customHeight="1">
      <c r="A271" s="707" t="s">
        <v>67</v>
      </c>
      <c r="B271" s="692">
        <v>30</v>
      </c>
      <c r="C271" s="697">
        <v>0.87</v>
      </c>
      <c r="D271" s="985">
        <v>3</v>
      </c>
      <c r="E271" s="695">
        <v>0.02</v>
      </c>
      <c r="F271" s="696">
        <v>391</v>
      </c>
      <c r="G271" s="697">
        <v>11.32</v>
      </c>
      <c r="H271" s="698">
        <v>344</v>
      </c>
      <c r="I271" s="695">
        <v>2.43</v>
      </c>
      <c r="J271" s="696">
        <v>1075</v>
      </c>
      <c r="K271" s="697">
        <v>31.12</v>
      </c>
      <c r="L271" s="698">
        <v>695</v>
      </c>
      <c r="M271" s="695">
        <v>4.91</v>
      </c>
      <c r="N271" s="696">
        <v>1385</v>
      </c>
      <c r="O271" s="697">
        <v>40.1</v>
      </c>
      <c r="P271" s="698">
        <v>155</v>
      </c>
      <c r="Q271" s="695">
        <v>1.09</v>
      </c>
    </row>
    <row r="272" spans="1:17" ht="18.75" customHeight="1">
      <c r="A272" s="707" t="s">
        <v>68</v>
      </c>
      <c r="B272" s="692">
        <v>30</v>
      </c>
      <c r="C272" s="697">
        <v>0.82</v>
      </c>
      <c r="D272" s="985">
        <v>4</v>
      </c>
      <c r="E272" s="695">
        <v>0.03</v>
      </c>
      <c r="F272" s="696">
        <v>456</v>
      </c>
      <c r="G272" s="697">
        <v>12.4</v>
      </c>
      <c r="H272" s="698">
        <v>347</v>
      </c>
      <c r="I272" s="695">
        <v>2.3</v>
      </c>
      <c r="J272" s="696">
        <v>1044</v>
      </c>
      <c r="K272" s="697">
        <v>28.39</v>
      </c>
      <c r="L272" s="698">
        <v>785</v>
      </c>
      <c r="M272" s="695">
        <v>5.2</v>
      </c>
      <c r="N272" s="696">
        <v>1643</v>
      </c>
      <c r="O272" s="697">
        <v>44.68</v>
      </c>
      <c r="P272" s="698">
        <v>161</v>
      </c>
      <c r="Q272" s="695">
        <v>1.07</v>
      </c>
    </row>
    <row r="273" spans="1:17" ht="18.75" customHeight="1">
      <c r="A273" s="707" t="s">
        <v>69</v>
      </c>
      <c r="B273" s="692">
        <v>35</v>
      </c>
      <c r="C273" s="697">
        <v>1.02</v>
      </c>
      <c r="D273" s="985">
        <v>4</v>
      </c>
      <c r="E273" s="695">
        <v>0.03</v>
      </c>
      <c r="F273" s="696">
        <v>423</v>
      </c>
      <c r="G273" s="697">
        <v>12.35</v>
      </c>
      <c r="H273" s="698">
        <v>341</v>
      </c>
      <c r="I273" s="695">
        <v>2.45</v>
      </c>
      <c r="J273" s="696">
        <v>1037</v>
      </c>
      <c r="K273" s="697">
        <v>30.27</v>
      </c>
      <c r="L273" s="698">
        <v>701</v>
      </c>
      <c r="M273" s="695">
        <v>5.04</v>
      </c>
      <c r="N273" s="696">
        <v>1484</v>
      </c>
      <c r="O273" s="697">
        <v>43.32</v>
      </c>
      <c r="P273" s="698">
        <v>139</v>
      </c>
      <c r="Q273" s="695">
        <v>1</v>
      </c>
    </row>
    <row r="274" spans="1:17" ht="18.75" customHeight="1">
      <c r="A274" s="707" t="s">
        <v>70</v>
      </c>
      <c r="B274" s="692">
        <v>34</v>
      </c>
      <c r="C274" s="697">
        <v>0.97</v>
      </c>
      <c r="D274" s="985">
        <v>6</v>
      </c>
      <c r="E274" s="695">
        <v>0.04</v>
      </c>
      <c r="F274" s="696">
        <v>386</v>
      </c>
      <c r="G274" s="697">
        <v>11.02</v>
      </c>
      <c r="H274" s="698">
        <v>338</v>
      </c>
      <c r="I274" s="695">
        <v>2.39</v>
      </c>
      <c r="J274" s="696">
        <v>1002</v>
      </c>
      <c r="K274" s="697">
        <v>28.61</v>
      </c>
      <c r="L274" s="698">
        <v>687</v>
      </c>
      <c r="M274" s="695">
        <v>4.86</v>
      </c>
      <c r="N274" s="696">
        <v>1654</v>
      </c>
      <c r="O274" s="697">
        <v>47.23</v>
      </c>
      <c r="P274" s="698">
        <v>148</v>
      </c>
      <c r="Q274" s="695">
        <v>1.05</v>
      </c>
    </row>
    <row r="275" spans="1:17" ht="18.75" customHeight="1">
      <c r="A275" s="707" t="s">
        <v>71</v>
      </c>
      <c r="B275" s="692">
        <v>36</v>
      </c>
      <c r="C275" s="697">
        <v>1</v>
      </c>
      <c r="D275" s="985">
        <v>5</v>
      </c>
      <c r="E275" s="695">
        <v>0.03</v>
      </c>
      <c r="F275" s="696">
        <v>389</v>
      </c>
      <c r="G275" s="697">
        <v>10.83</v>
      </c>
      <c r="H275" s="698">
        <v>336</v>
      </c>
      <c r="I275" s="695">
        <v>2.34</v>
      </c>
      <c r="J275" s="696">
        <v>959</v>
      </c>
      <c r="K275" s="697">
        <v>26.71</v>
      </c>
      <c r="L275" s="698">
        <v>754</v>
      </c>
      <c r="M275" s="695">
        <v>5.26</v>
      </c>
      <c r="N275" s="696">
        <v>1509</v>
      </c>
      <c r="O275" s="697">
        <v>42.02</v>
      </c>
      <c r="P275" s="698">
        <v>124</v>
      </c>
      <c r="Q275" s="695">
        <v>0.86</v>
      </c>
    </row>
    <row r="276" spans="1:17" ht="18.75" customHeight="1">
      <c r="A276" s="707" t="s">
        <v>72</v>
      </c>
      <c r="B276" s="692">
        <v>35</v>
      </c>
      <c r="C276" s="697">
        <v>0.93</v>
      </c>
      <c r="D276" s="985">
        <v>5</v>
      </c>
      <c r="E276" s="695">
        <v>0.03</v>
      </c>
      <c r="F276" s="696">
        <v>419</v>
      </c>
      <c r="G276" s="697">
        <v>11.18</v>
      </c>
      <c r="H276" s="698">
        <v>333</v>
      </c>
      <c r="I276" s="695">
        <v>2.19</v>
      </c>
      <c r="J276" s="696">
        <v>1010</v>
      </c>
      <c r="K276" s="697">
        <v>26.94</v>
      </c>
      <c r="L276" s="698">
        <v>720</v>
      </c>
      <c r="M276" s="695">
        <v>4.73</v>
      </c>
      <c r="N276" s="696">
        <v>1329</v>
      </c>
      <c r="O276" s="697">
        <v>35.45</v>
      </c>
      <c r="P276" s="698">
        <v>229</v>
      </c>
      <c r="Q276" s="695">
        <v>1.5</v>
      </c>
    </row>
    <row r="277" spans="1:17" ht="18.75" customHeight="1">
      <c r="A277" s="707" t="s">
        <v>73</v>
      </c>
      <c r="B277" s="692">
        <v>36</v>
      </c>
      <c r="C277" s="697">
        <v>0.97</v>
      </c>
      <c r="D277" s="985">
        <v>4</v>
      </c>
      <c r="E277" s="695">
        <v>0.03</v>
      </c>
      <c r="F277" s="696">
        <v>407</v>
      </c>
      <c r="G277" s="697">
        <v>10.97</v>
      </c>
      <c r="H277" s="698">
        <v>344</v>
      </c>
      <c r="I277" s="695">
        <v>2.33</v>
      </c>
      <c r="J277" s="696">
        <v>1008</v>
      </c>
      <c r="K277" s="697">
        <v>27.17</v>
      </c>
      <c r="L277" s="698">
        <v>737</v>
      </c>
      <c r="M277" s="695">
        <v>4.99</v>
      </c>
      <c r="N277" s="696">
        <v>1626</v>
      </c>
      <c r="O277" s="697">
        <v>43.83</v>
      </c>
      <c r="P277" s="698">
        <v>170</v>
      </c>
      <c r="Q277" s="695">
        <v>1.15</v>
      </c>
    </row>
    <row r="278" spans="1:17" ht="18.75" customHeight="1">
      <c r="A278" s="707" t="s">
        <v>74</v>
      </c>
      <c r="B278" s="692">
        <v>43</v>
      </c>
      <c r="C278" s="697">
        <v>1.2</v>
      </c>
      <c r="D278" s="985">
        <v>5</v>
      </c>
      <c r="E278" s="695">
        <v>0.04</v>
      </c>
      <c r="F278" s="696">
        <v>393</v>
      </c>
      <c r="G278" s="697">
        <v>10.94</v>
      </c>
      <c r="H278" s="698">
        <v>355</v>
      </c>
      <c r="I278" s="695">
        <v>2.49</v>
      </c>
      <c r="J278" s="696">
        <v>1095</v>
      </c>
      <c r="K278" s="697">
        <v>30.49</v>
      </c>
      <c r="L278" s="698">
        <v>727</v>
      </c>
      <c r="M278" s="695">
        <v>5.09</v>
      </c>
      <c r="N278" s="696">
        <v>1400</v>
      </c>
      <c r="O278" s="697">
        <v>38.99</v>
      </c>
      <c r="P278" s="698">
        <v>138</v>
      </c>
      <c r="Q278" s="695">
        <v>0.97</v>
      </c>
    </row>
    <row r="279" spans="1:17" ht="18.75" customHeight="1">
      <c r="A279" s="707" t="s">
        <v>75</v>
      </c>
      <c r="B279" s="692">
        <v>38</v>
      </c>
      <c r="C279" s="697">
        <v>1.05</v>
      </c>
      <c r="D279" s="985">
        <v>4</v>
      </c>
      <c r="E279" s="695">
        <v>0.03</v>
      </c>
      <c r="F279" s="696">
        <v>446</v>
      </c>
      <c r="G279" s="697">
        <v>12.3</v>
      </c>
      <c r="H279" s="698">
        <v>355</v>
      </c>
      <c r="I279" s="695">
        <v>2.47</v>
      </c>
      <c r="J279" s="696">
        <v>964</v>
      </c>
      <c r="K279" s="697">
        <v>26.58</v>
      </c>
      <c r="L279" s="698">
        <v>704</v>
      </c>
      <c r="M279" s="695">
        <v>4.9</v>
      </c>
      <c r="N279" s="696">
        <v>1433</v>
      </c>
      <c r="O279" s="697">
        <v>39.51</v>
      </c>
      <c r="P279" s="698">
        <v>177</v>
      </c>
      <c r="Q279" s="695">
        <v>1.23</v>
      </c>
    </row>
    <row r="280" spans="1:17" ht="18.75" customHeight="1">
      <c r="A280" s="707" t="s">
        <v>76</v>
      </c>
      <c r="B280" s="692">
        <v>34</v>
      </c>
      <c r="C280" s="697">
        <v>0.96</v>
      </c>
      <c r="D280" s="985">
        <v>5</v>
      </c>
      <c r="E280" s="695">
        <v>0.04</v>
      </c>
      <c r="F280" s="696">
        <v>382</v>
      </c>
      <c r="G280" s="697">
        <v>10.79</v>
      </c>
      <c r="H280" s="698">
        <v>341</v>
      </c>
      <c r="I280" s="695">
        <v>2.42</v>
      </c>
      <c r="J280" s="696">
        <v>1028</v>
      </c>
      <c r="K280" s="697">
        <v>29.04</v>
      </c>
      <c r="L280" s="698">
        <v>736</v>
      </c>
      <c r="M280" s="695">
        <v>5.22</v>
      </c>
      <c r="N280" s="696">
        <v>1279</v>
      </c>
      <c r="O280" s="697">
        <v>36.13</v>
      </c>
      <c r="P280" s="698">
        <v>130</v>
      </c>
      <c r="Q280" s="695">
        <v>0.92</v>
      </c>
    </row>
    <row r="281" spans="1:17" ht="18.75" customHeight="1">
      <c r="A281" s="707" t="s">
        <v>77</v>
      </c>
      <c r="B281" s="692">
        <v>35</v>
      </c>
      <c r="C281" s="697">
        <v>0.97</v>
      </c>
      <c r="D281" s="985">
        <v>4</v>
      </c>
      <c r="E281" s="695">
        <v>0.03</v>
      </c>
      <c r="F281" s="696">
        <v>400</v>
      </c>
      <c r="G281" s="697">
        <v>11.08</v>
      </c>
      <c r="H281" s="698">
        <v>319</v>
      </c>
      <c r="I281" s="695">
        <v>2.25</v>
      </c>
      <c r="J281" s="696">
        <v>997</v>
      </c>
      <c r="K281" s="697">
        <v>27.61</v>
      </c>
      <c r="L281" s="698">
        <v>768</v>
      </c>
      <c r="M281" s="695">
        <v>5.42</v>
      </c>
      <c r="N281" s="696">
        <v>1101</v>
      </c>
      <c r="O281" s="697">
        <v>30.49</v>
      </c>
      <c r="P281" s="698">
        <v>128</v>
      </c>
      <c r="Q281" s="695">
        <v>0.9</v>
      </c>
    </row>
    <row r="282" spans="1:17" ht="18.75" customHeight="1">
      <c r="A282" s="707" t="s">
        <v>78</v>
      </c>
      <c r="B282" s="692">
        <v>35</v>
      </c>
      <c r="C282" s="697">
        <v>0.94</v>
      </c>
      <c r="D282" s="985">
        <v>4</v>
      </c>
      <c r="E282" s="695">
        <v>0.03</v>
      </c>
      <c r="F282" s="696">
        <v>394</v>
      </c>
      <c r="G282" s="697">
        <v>10.57</v>
      </c>
      <c r="H282" s="698">
        <v>377</v>
      </c>
      <c r="I282" s="695">
        <v>2.48</v>
      </c>
      <c r="J282" s="696">
        <v>932</v>
      </c>
      <c r="K282" s="697">
        <v>24.99</v>
      </c>
      <c r="L282" s="698">
        <v>753</v>
      </c>
      <c r="M282" s="695">
        <v>4.96</v>
      </c>
      <c r="N282" s="696">
        <v>1325</v>
      </c>
      <c r="O282" s="697">
        <v>35.53</v>
      </c>
      <c r="P282" s="698">
        <v>215</v>
      </c>
      <c r="Q282" s="695">
        <v>1.42</v>
      </c>
    </row>
    <row r="283" spans="1:17" ht="18.75" customHeight="1">
      <c r="A283" s="707" t="s">
        <v>67</v>
      </c>
      <c r="B283" s="692">
        <v>41</v>
      </c>
      <c r="C283" s="697">
        <v>1.22</v>
      </c>
      <c r="D283" s="985">
        <v>3</v>
      </c>
      <c r="E283" s="695">
        <v>0.02</v>
      </c>
      <c r="F283" s="696">
        <v>350</v>
      </c>
      <c r="G283" s="697">
        <v>10.43</v>
      </c>
      <c r="H283" s="698">
        <v>334</v>
      </c>
      <c r="I283" s="695">
        <v>2.49</v>
      </c>
      <c r="J283" s="696">
        <v>861</v>
      </c>
      <c r="K283" s="697">
        <v>25.66</v>
      </c>
      <c r="L283" s="698">
        <v>654</v>
      </c>
      <c r="M283" s="695">
        <v>4.87</v>
      </c>
      <c r="N283" s="696">
        <v>1163</v>
      </c>
      <c r="O283" s="697">
        <v>34.66</v>
      </c>
      <c r="P283" s="698">
        <v>173</v>
      </c>
      <c r="Q283" s="695">
        <v>1.29</v>
      </c>
    </row>
    <row r="284" spans="1:17" ht="18.75" customHeight="1">
      <c r="A284" s="707" t="s">
        <v>68</v>
      </c>
      <c r="B284" s="692">
        <v>37</v>
      </c>
      <c r="C284" s="697">
        <v>1.08</v>
      </c>
      <c r="D284" s="985">
        <v>2</v>
      </c>
      <c r="E284" s="695">
        <v>0.01</v>
      </c>
      <c r="F284" s="696">
        <v>381</v>
      </c>
      <c r="G284" s="697">
        <v>11.16</v>
      </c>
      <c r="H284" s="698">
        <v>360</v>
      </c>
      <c r="I284" s="695">
        <v>2.55</v>
      </c>
      <c r="J284" s="696">
        <v>902</v>
      </c>
      <c r="K284" s="697">
        <v>26.43</v>
      </c>
      <c r="L284" s="698">
        <v>729</v>
      </c>
      <c r="M284" s="695">
        <v>5.17</v>
      </c>
      <c r="N284" s="696">
        <v>1160</v>
      </c>
      <c r="O284" s="697">
        <v>33.99</v>
      </c>
      <c r="P284" s="698">
        <v>146</v>
      </c>
      <c r="Q284" s="695">
        <v>1.04</v>
      </c>
    </row>
    <row r="285" spans="1:17" ht="18.75" customHeight="1">
      <c r="A285" s="707" t="s">
        <v>69</v>
      </c>
      <c r="B285" s="692">
        <v>44</v>
      </c>
      <c r="C285" s="697">
        <v>1.18</v>
      </c>
      <c r="D285" s="985">
        <v>2</v>
      </c>
      <c r="E285" s="695">
        <v>0.01</v>
      </c>
      <c r="F285" s="696">
        <v>434</v>
      </c>
      <c r="G285" s="697">
        <v>11.59</v>
      </c>
      <c r="H285" s="698">
        <v>384</v>
      </c>
      <c r="I285" s="695">
        <v>2.51</v>
      </c>
      <c r="J285" s="696">
        <v>1076</v>
      </c>
      <c r="K285" s="697">
        <v>28.75</v>
      </c>
      <c r="L285" s="698">
        <v>772</v>
      </c>
      <c r="M285" s="695">
        <v>5.05</v>
      </c>
      <c r="N285" s="696">
        <v>1406</v>
      </c>
      <c r="O285" s="697">
        <v>37.56</v>
      </c>
      <c r="P285" s="698">
        <v>190</v>
      </c>
      <c r="Q285" s="695">
        <v>1.24</v>
      </c>
    </row>
    <row r="286" spans="1:17" ht="18.75" customHeight="1">
      <c r="A286" s="707" t="s">
        <v>70</v>
      </c>
      <c r="B286" s="692">
        <v>43</v>
      </c>
      <c r="C286" s="697">
        <v>1.14</v>
      </c>
      <c r="D286" s="985">
        <v>3</v>
      </c>
      <c r="E286" s="695">
        <v>0.02</v>
      </c>
      <c r="F286" s="696">
        <v>425</v>
      </c>
      <c r="G286" s="697">
        <v>11.28</v>
      </c>
      <c r="H286" s="698">
        <v>365</v>
      </c>
      <c r="I286" s="695">
        <v>2.35</v>
      </c>
      <c r="J286" s="696">
        <v>970</v>
      </c>
      <c r="K286" s="697">
        <v>25.75</v>
      </c>
      <c r="L286" s="698">
        <v>815</v>
      </c>
      <c r="M286" s="695">
        <v>5.25</v>
      </c>
      <c r="N286" s="696">
        <v>1724</v>
      </c>
      <c r="O286" s="697">
        <v>45.77</v>
      </c>
      <c r="P286" s="698">
        <v>199</v>
      </c>
      <c r="Q286" s="695">
        <v>1.28</v>
      </c>
    </row>
    <row r="287" spans="1:17" ht="18.75" customHeight="1">
      <c r="A287" s="707" t="s">
        <v>71</v>
      </c>
      <c r="B287" s="692">
        <v>44</v>
      </c>
      <c r="C287" s="697">
        <v>1.18</v>
      </c>
      <c r="D287" s="985">
        <v>4</v>
      </c>
      <c r="E287" s="695">
        <v>0.03</v>
      </c>
      <c r="F287" s="696">
        <v>430</v>
      </c>
      <c r="G287" s="697">
        <v>11.57</v>
      </c>
      <c r="H287" s="698">
        <v>387</v>
      </c>
      <c r="I287" s="695">
        <v>2.51</v>
      </c>
      <c r="J287" s="696">
        <v>998</v>
      </c>
      <c r="K287" s="697">
        <v>26.85</v>
      </c>
      <c r="L287" s="698">
        <v>794</v>
      </c>
      <c r="M287" s="695">
        <v>5.15</v>
      </c>
      <c r="N287" s="696">
        <v>1371</v>
      </c>
      <c r="O287" s="697">
        <v>36.88</v>
      </c>
      <c r="P287" s="698">
        <v>217</v>
      </c>
      <c r="Q287" s="695">
        <v>1.41</v>
      </c>
    </row>
    <row r="288" spans="1:17" ht="18.75" customHeight="1">
      <c r="A288" s="707" t="s">
        <v>72</v>
      </c>
      <c r="B288" s="692">
        <v>32</v>
      </c>
      <c r="C288" s="697">
        <v>0.86</v>
      </c>
      <c r="D288" s="985">
        <v>3</v>
      </c>
      <c r="E288" s="695">
        <v>0.02</v>
      </c>
      <c r="F288" s="696">
        <v>406</v>
      </c>
      <c r="G288" s="697">
        <v>10.91</v>
      </c>
      <c r="H288" s="698">
        <v>359</v>
      </c>
      <c r="I288" s="695">
        <v>2.31</v>
      </c>
      <c r="J288" s="696">
        <v>931</v>
      </c>
      <c r="K288" s="697">
        <v>25.02</v>
      </c>
      <c r="L288" s="698">
        <v>780</v>
      </c>
      <c r="M288" s="695">
        <v>5.03</v>
      </c>
      <c r="N288" s="696">
        <v>1687</v>
      </c>
      <c r="O288" s="697">
        <v>45.34</v>
      </c>
      <c r="P288" s="698">
        <v>238</v>
      </c>
      <c r="Q288" s="695">
        <v>1.53</v>
      </c>
    </row>
    <row r="289" spans="1:17" ht="18.75" customHeight="1">
      <c r="A289" s="707" t="s">
        <v>73</v>
      </c>
      <c r="B289" s="692">
        <v>35</v>
      </c>
      <c r="C289" s="697">
        <v>0.93</v>
      </c>
      <c r="D289" s="985">
        <v>3</v>
      </c>
      <c r="E289" s="695">
        <v>0.02</v>
      </c>
      <c r="F289" s="696">
        <v>424</v>
      </c>
      <c r="G289" s="697">
        <v>11.32</v>
      </c>
      <c r="H289" s="698">
        <v>377</v>
      </c>
      <c r="I289" s="695">
        <v>2.45</v>
      </c>
      <c r="J289" s="696">
        <v>924</v>
      </c>
      <c r="K289" s="697">
        <v>24.67</v>
      </c>
      <c r="L289" s="698">
        <v>802</v>
      </c>
      <c r="M289" s="695">
        <v>5.2</v>
      </c>
      <c r="N289" s="696">
        <v>1541</v>
      </c>
      <c r="O289" s="697">
        <v>41.14</v>
      </c>
      <c r="P289" s="698">
        <v>201</v>
      </c>
      <c r="Q289" s="695">
        <v>1.3</v>
      </c>
    </row>
    <row r="290" spans="1:17" ht="18.75" customHeight="1">
      <c r="A290" s="707" t="s">
        <v>74</v>
      </c>
      <c r="B290" s="692">
        <v>39</v>
      </c>
      <c r="C290" s="697">
        <v>1.03</v>
      </c>
      <c r="D290" s="985">
        <v>3</v>
      </c>
      <c r="E290" s="695">
        <v>0.02</v>
      </c>
      <c r="F290" s="696">
        <v>414</v>
      </c>
      <c r="G290" s="697">
        <v>10.91</v>
      </c>
      <c r="H290" s="698">
        <v>366</v>
      </c>
      <c r="I290" s="695">
        <v>2.38</v>
      </c>
      <c r="J290" s="696">
        <v>862</v>
      </c>
      <c r="K290" s="697">
        <v>22.73</v>
      </c>
      <c r="L290" s="698">
        <v>797</v>
      </c>
      <c r="M290" s="695">
        <v>5.17</v>
      </c>
      <c r="N290" s="696">
        <v>1637</v>
      </c>
      <c r="O290" s="697">
        <v>43.16</v>
      </c>
      <c r="P290" s="698">
        <v>226</v>
      </c>
      <c r="Q290" s="695">
        <v>1.47</v>
      </c>
    </row>
    <row r="291" spans="1:17" ht="18.75" customHeight="1">
      <c r="A291" s="707" t="s">
        <v>75</v>
      </c>
      <c r="B291" s="692">
        <v>41</v>
      </c>
      <c r="C291" s="697">
        <v>1.08</v>
      </c>
      <c r="D291" s="985">
        <v>3</v>
      </c>
      <c r="E291" s="695">
        <v>0.02</v>
      </c>
      <c r="F291" s="696">
        <v>441</v>
      </c>
      <c r="G291" s="697">
        <v>11.62</v>
      </c>
      <c r="H291" s="698">
        <v>360</v>
      </c>
      <c r="I291" s="695">
        <v>2.39</v>
      </c>
      <c r="J291" s="696">
        <v>1013</v>
      </c>
      <c r="K291" s="697">
        <v>26.69</v>
      </c>
      <c r="L291" s="698">
        <v>816</v>
      </c>
      <c r="M291" s="695">
        <v>5.43</v>
      </c>
      <c r="N291" s="696">
        <v>1165</v>
      </c>
      <c r="O291" s="697">
        <v>30.7</v>
      </c>
      <c r="P291" s="698">
        <v>161</v>
      </c>
      <c r="Q291" s="695">
        <v>1.07</v>
      </c>
    </row>
    <row r="292" spans="1:17" ht="18.75" customHeight="1">
      <c r="A292" s="707" t="s">
        <v>203</v>
      </c>
      <c r="B292" s="692">
        <v>35</v>
      </c>
      <c r="C292" s="697">
        <v>0.86</v>
      </c>
      <c r="D292" s="985">
        <v>3</v>
      </c>
      <c r="E292" s="695">
        <v>0.02</v>
      </c>
      <c r="F292" s="696">
        <v>456</v>
      </c>
      <c r="G292" s="697">
        <v>11.21</v>
      </c>
      <c r="H292" s="698">
        <v>347</v>
      </c>
      <c r="I292" s="695">
        <v>2.13</v>
      </c>
      <c r="J292" s="696">
        <v>1033</v>
      </c>
      <c r="K292" s="697">
        <v>25.39</v>
      </c>
      <c r="L292" s="698">
        <v>885</v>
      </c>
      <c r="M292" s="695">
        <v>5.44</v>
      </c>
      <c r="N292" s="696">
        <v>1450</v>
      </c>
      <c r="O292" s="697">
        <v>35.64</v>
      </c>
      <c r="P292" s="698">
        <v>290</v>
      </c>
      <c r="Q292" s="695">
        <v>1.78</v>
      </c>
    </row>
    <row r="293" spans="1:17" ht="18.75" customHeight="1">
      <c r="A293" s="707" t="s">
        <v>77</v>
      </c>
      <c r="B293" s="692">
        <v>46</v>
      </c>
      <c r="C293" s="697">
        <v>1.12</v>
      </c>
      <c r="D293" s="985">
        <v>2</v>
      </c>
      <c r="E293" s="695">
        <v>0.01</v>
      </c>
      <c r="F293" s="696">
        <v>454</v>
      </c>
      <c r="G293" s="697">
        <v>11.08</v>
      </c>
      <c r="H293" s="698">
        <v>369</v>
      </c>
      <c r="I293" s="695">
        <v>2.26</v>
      </c>
      <c r="J293" s="696">
        <v>1089</v>
      </c>
      <c r="K293" s="697">
        <v>26.57</v>
      </c>
      <c r="L293" s="698">
        <v>934</v>
      </c>
      <c r="M293" s="695">
        <v>5.72</v>
      </c>
      <c r="N293" s="696">
        <v>1481</v>
      </c>
      <c r="O293" s="697">
        <v>36.14</v>
      </c>
      <c r="P293" s="698">
        <v>208</v>
      </c>
      <c r="Q293" s="695">
        <v>1.27</v>
      </c>
    </row>
    <row r="294" spans="1:17" ht="18.75" customHeight="1" thickBot="1">
      <c r="A294" s="708" t="s">
        <v>78</v>
      </c>
      <c r="B294" s="709">
        <v>44</v>
      </c>
      <c r="C294" s="714">
        <v>1.03</v>
      </c>
      <c r="D294" s="986">
        <v>3</v>
      </c>
      <c r="E294" s="712">
        <v>0.02</v>
      </c>
      <c r="F294" s="713">
        <v>459</v>
      </c>
      <c r="G294" s="714">
        <v>10.76</v>
      </c>
      <c r="H294" s="715">
        <v>365</v>
      </c>
      <c r="I294" s="712">
        <v>2.16</v>
      </c>
      <c r="J294" s="713">
        <v>986</v>
      </c>
      <c r="K294" s="714">
        <v>23.11</v>
      </c>
      <c r="L294" s="715">
        <v>915</v>
      </c>
      <c r="M294" s="712">
        <v>5.41</v>
      </c>
      <c r="N294" s="713">
        <v>1244</v>
      </c>
      <c r="O294" s="714">
        <v>29.16</v>
      </c>
      <c r="P294" s="715">
        <v>256</v>
      </c>
      <c r="Q294" s="712">
        <v>1.51</v>
      </c>
    </row>
    <row r="295" spans="1:17" ht="18.75" customHeight="1">
      <c r="A295" s="716"/>
      <c r="B295" s="717"/>
      <c r="C295" s="718"/>
      <c r="D295" s="717"/>
      <c r="E295" s="718"/>
      <c r="F295" s="717"/>
      <c r="G295" s="718"/>
      <c r="H295" s="717"/>
      <c r="I295" s="718"/>
      <c r="J295" s="717"/>
      <c r="K295" s="718"/>
      <c r="L295" s="717"/>
      <c r="M295" s="718"/>
      <c r="N295" s="717"/>
      <c r="O295" s="718"/>
      <c r="P295" s="717"/>
      <c r="Q295" s="718"/>
    </row>
    <row r="296" spans="1:13" ht="18.75" customHeight="1">
      <c r="A296" s="719"/>
      <c r="B296" s="674"/>
      <c r="C296" s="675"/>
      <c r="D296" s="674"/>
      <c r="E296" s="675"/>
      <c r="F296" s="674"/>
      <c r="G296" s="675"/>
      <c r="H296" s="674"/>
      <c r="I296" s="675"/>
      <c r="J296" s="674"/>
      <c r="K296" s="675"/>
      <c r="L296" s="674"/>
      <c r="M296" s="675"/>
    </row>
    <row r="297" spans="1:13" ht="18.75" customHeight="1" thickBot="1">
      <c r="A297" s="675"/>
      <c r="B297" s="674"/>
      <c r="C297" s="675"/>
      <c r="D297" s="674"/>
      <c r="E297" s="675"/>
      <c r="F297" s="674"/>
      <c r="G297" s="675"/>
      <c r="H297" s="674"/>
      <c r="I297" s="675"/>
      <c r="J297" s="674"/>
      <c r="K297" s="675"/>
      <c r="L297" s="674"/>
      <c r="M297" s="675"/>
    </row>
    <row r="298" spans="1:17" ht="18.75" customHeight="1">
      <c r="A298" s="676"/>
      <c r="B298" s="1469" t="s">
        <v>524</v>
      </c>
      <c r="C298" s="1470"/>
      <c r="D298" s="1470"/>
      <c r="E298" s="1471"/>
      <c r="F298" s="1472" t="s">
        <v>525</v>
      </c>
      <c r="G298" s="1473"/>
      <c r="H298" s="1473"/>
      <c r="I298" s="1474"/>
      <c r="J298" s="1475" t="s">
        <v>526</v>
      </c>
      <c r="K298" s="1473"/>
      <c r="L298" s="1473"/>
      <c r="M298" s="1474"/>
      <c r="N298" s="1475" t="s">
        <v>527</v>
      </c>
      <c r="O298" s="1473"/>
      <c r="P298" s="1473"/>
      <c r="Q298" s="1474"/>
    </row>
    <row r="299" spans="1:17" ht="18.75" customHeight="1" thickBot="1">
      <c r="A299" s="677"/>
      <c r="B299" s="1476" t="s">
        <v>521</v>
      </c>
      <c r="C299" s="1465"/>
      <c r="D299" s="1464" t="s">
        <v>522</v>
      </c>
      <c r="E299" s="1466"/>
      <c r="F299" s="1477" t="s">
        <v>521</v>
      </c>
      <c r="G299" s="1478"/>
      <c r="H299" s="1478" t="s">
        <v>522</v>
      </c>
      <c r="I299" s="1479"/>
      <c r="J299" s="1465" t="s">
        <v>521</v>
      </c>
      <c r="K299" s="1478"/>
      <c r="L299" s="1478" t="s">
        <v>522</v>
      </c>
      <c r="M299" s="1479"/>
      <c r="N299" s="1465" t="s">
        <v>521</v>
      </c>
      <c r="O299" s="1478"/>
      <c r="P299" s="1478" t="s">
        <v>522</v>
      </c>
      <c r="Q299" s="1479"/>
    </row>
    <row r="300" spans="1:17" ht="18.75" customHeight="1" thickTop="1">
      <c r="A300" s="678"/>
      <c r="B300" s="679" t="s">
        <v>60</v>
      </c>
      <c r="C300" s="680" t="s">
        <v>523</v>
      </c>
      <c r="D300" s="681" t="s">
        <v>60</v>
      </c>
      <c r="E300" s="682" t="s">
        <v>523</v>
      </c>
      <c r="F300" s="683" t="s">
        <v>60</v>
      </c>
      <c r="G300" s="680" t="s">
        <v>523</v>
      </c>
      <c r="H300" s="681" t="s">
        <v>60</v>
      </c>
      <c r="I300" s="682" t="s">
        <v>523</v>
      </c>
      <c r="J300" s="683" t="s">
        <v>60</v>
      </c>
      <c r="K300" s="680" t="s">
        <v>523</v>
      </c>
      <c r="L300" s="681" t="s">
        <v>60</v>
      </c>
      <c r="M300" s="682" t="s">
        <v>523</v>
      </c>
      <c r="N300" s="683" t="s">
        <v>60</v>
      </c>
      <c r="O300" s="680" t="s">
        <v>523</v>
      </c>
      <c r="P300" s="681" t="s">
        <v>60</v>
      </c>
      <c r="Q300" s="682" t="s">
        <v>523</v>
      </c>
    </row>
    <row r="301" spans="1:17" ht="18.75" customHeight="1">
      <c r="A301" s="981"/>
      <c r="B301" s="686"/>
      <c r="C301" s="687"/>
      <c r="D301" s="688"/>
      <c r="E301" s="689"/>
      <c r="F301" s="690"/>
      <c r="G301" s="687"/>
      <c r="H301" s="688"/>
      <c r="I301" s="689"/>
      <c r="J301" s="674"/>
      <c r="K301" s="687"/>
      <c r="L301" s="688"/>
      <c r="M301" s="689"/>
      <c r="N301" s="674"/>
      <c r="O301" s="687"/>
      <c r="P301" s="688"/>
      <c r="Q301" s="689"/>
    </row>
    <row r="302" spans="1:17" ht="18.75" customHeight="1">
      <c r="A302" s="691" t="s">
        <v>62</v>
      </c>
      <c r="B302" s="692">
        <v>419</v>
      </c>
      <c r="C302" s="693">
        <v>14.26</v>
      </c>
      <c r="D302" s="694">
        <v>407</v>
      </c>
      <c r="E302" s="695">
        <v>3.59</v>
      </c>
      <c r="F302" s="696">
        <v>74</v>
      </c>
      <c r="G302" s="697">
        <v>2.52</v>
      </c>
      <c r="H302" s="698">
        <v>4197</v>
      </c>
      <c r="I302" s="695">
        <v>36.98</v>
      </c>
      <c r="J302" s="696">
        <v>7</v>
      </c>
      <c r="K302" s="697">
        <v>0.24</v>
      </c>
      <c r="L302" s="698">
        <v>5825</v>
      </c>
      <c r="M302" s="695">
        <v>51.32</v>
      </c>
      <c r="N302" s="746">
        <v>0</v>
      </c>
      <c r="O302" s="728">
        <v>0</v>
      </c>
      <c r="P302" s="698">
        <v>44</v>
      </c>
      <c r="Q302" s="695">
        <v>0.39</v>
      </c>
    </row>
    <row r="303" spans="1:17" ht="18.75" customHeight="1">
      <c r="A303" s="691" t="s">
        <v>63</v>
      </c>
      <c r="B303" s="692">
        <v>491</v>
      </c>
      <c r="C303" s="693">
        <v>15.03</v>
      </c>
      <c r="D303" s="694">
        <v>458</v>
      </c>
      <c r="E303" s="695">
        <v>3.59</v>
      </c>
      <c r="F303" s="696">
        <v>101</v>
      </c>
      <c r="G303" s="697">
        <v>3.09</v>
      </c>
      <c r="H303" s="698">
        <v>4357</v>
      </c>
      <c r="I303" s="695">
        <v>34.12</v>
      </c>
      <c r="J303" s="696">
        <v>3</v>
      </c>
      <c r="K303" s="697">
        <v>0.09</v>
      </c>
      <c r="L303" s="698">
        <v>6896</v>
      </c>
      <c r="M303" s="695">
        <v>54.01</v>
      </c>
      <c r="N303" s="746">
        <v>0</v>
      </c>
      <c r="O303" s="728">
        <v>0</v>
      </c>
      <c r="P303" s="698">
        <v>77</v>
      </c>
      <c r="Q303" s="695">
        <v>0.6</v>
      </c>
    </row>
    <row r="304" spans="1:17" ht="18.75" customHeight="1">
      <c r="A304" s="691" t="s">
        <v>64</v>
      </c>
      <c r="B304" s="692">
        <v>570</v>
      </c>
      <c r="C304" s="693">
        <v>15.89</v>
      </c>
      <c r="D304" s="694">
        <v>691</v>
      </c>
      <c r="E304" s="695">
        <v>4.78</v>
      </c>
      <c r="F304" s="696">
        <v>96</v>
      </c>
      <c r="G304" s="697">
        <v>2.68</v>
      </c>
      <c r="H304" s="698">
        <v>5269</v>
      </c>
      <c r="I304" s="695">
        <v>36.46</v>
      </c>
      <c r="J304" s="696">
        <v>5</v>
      </c>
      <c r="K304" s="697">
        <v>0.14</v>
      </c>
      <c r="L304" s="698">
        <v>7271</v>
      </c>
      <c r="M304" s="695">
        <v>50.31</v>
      </c>
      <c r="N304" s="746">
        <v>0</v>
      </c>
      <c r="O304" s="728">
        <v>0</v>
      </c>
      <c r="P304" s="698">
        <v>24</v>
      </c>
      <c r="Q304" s="695">
        <v>0.17</v>
      </c>
    </row>
    <row r="305" spans="1:17" ht="18.75" customHeight="1">
      <c r="A305" s="691" t="s">
        <v>65</v>
      </c>
      <c r="B305" s="692">
        <v>598</v>
      </c>
      <c r="C305" s="693">
        <v>16.62</v>
      </c>
      <c r="D305" s="694">
        <v>755</v>
      </c>
      <c r="E305" s="695">
        <v>5.22</v>
      </c>
      <c r="F305" s="696">
        <v>116</v>
      </c>
      <c r="G305" s="697">
        <v>3.22</v>
      </c>
      <c r="H305" s="698">
        <v>4311</v>
      </c>
      <c r="I305" s="695">
        <v>29.78</v>
      </c>
      <c r="J305" s="746">
        <v>0</v>
      </c>
      <c r="K305" s="728">
        <v>0</v>
      </c>
      <c r="L305" s="698">
        <v>8112</v>
      </c>
      <c r="M305" s="695">
        <v>56.03</v>
      </c>
      <c r="N305" s="746">
        <v>0</v>
      </c>
      <c r="O305" s="728">
        <v>0</v>
      </c>
      <c r="P305" s="698">
        <v>61</v>
      </c>
      <c r="Q305" s="695">
        <v>0.42</v>
      </c>
    </row>
    <row r="306" spans="1:17" ht="18.75" customHeight="1">
      <c r="A306" s="982" t="s">
        <v>840</v>
      </c>
      <c r="B306" s="692">
        <v>799</v>
      </c>
      <c r="C306" s="693">
        <v>21.1</v>
      </c>
      <c r="D306" s="694">
        <v>735</v>
      </c>
      <c r="E306" s="695">
        <v>4.78</v>
      </c>
      <c r="F306" s="696">
        <v>127</v>
      </c>
      <c r="G306" s="697">
        <v>3.35</v>
      </c>
      <c r="H306" s="698">
        <v>4366</v>
      </c>
      <c r="I306" s="695">
        <v>28.39</v>
      </c>
      <c r="J306" s="696">
        <v>9</v>
      </c>
      <c r="K306" s="697">
        <v>0.24</v>
      </c>
      <c r="L306" s="698">
        <v>8768</v>
      </c>
      <c r="M306" s="695">
        <v>57.01</v>
      </c>
      <c r="N306" s="746">
        <v>0</v>
      </c>
      <c r="O306" s="728">
        <v>0</v>
      </c>
      <c r="P306" s="698">
        <v>129</v>
      </c>
      <c r="Q306" s="695">
        <v>0.84</v>
      </c>
    </row>
    <row r="307" spans="1:17" ht="18.75" customHeight="1">
      <c r="A307" s="981"/>
      <c r="B307" s="700"/>
      <c r="C307" s="701"/>
      <c r="D307" s="702"/>
      <c r="E307" s="703"/>
      <c r="F307" s="704"/>
      <c r="G307" s="705"/>
      <c r="H307" s="706"/>
      <c r="I307" s="703"/>
      <c r="J307" s="704"/>
      <c r="K307" s="705"/>
      <c r="L307" s="706"/>
      <c r="M307" s="703"/>
      <c r="N307" s="704"/>
      <c r="O307" s="705"/>
      <c r="P307" s="706"/>
      <c r="Q307" s="703"/>
    </row>
    <row r="308" spans="1:17" ht="18.75" customHeight="1">
      <c r="A308" s="707" t="s">
        <v>66</v>
      </c>
      <c r="B308" s="692">
        <v>452</v>
      </c>
      <c r="C308" s="693">
        <v>12.38</v>
      </c>
      <c r="D308" s="694">
        <v>738</v>
      </c>
      <c r="E308" s="695">
        <v>4.84</v>
      </c>
      <c r="F308" s="696">
        <v>102</v>
      </c>
      <c r="G308" s="697">
        <v>2.79</v>
      </c>
      <c r="H308" s="698">
        <v>4771</v>
      </c>
      <c r="I308" s="695">
        <v>31.26</v>
      </c>
      <c r="J308" s="746">
        <v>0</v>
      </c>
      <c r="K308" s="728">
        <v>0</v>
      </c>
      <c r="L308" s="698">
        <v>8460</v>
      </c>
      <c r="M308" s="695">
        <v>55.44</v>
      </c>
      <c r="N308" s="746">
        <v>0</v>
      </c>
      <c r="O308" s="728">
        <v>0</v>
      </c>
      <c r="P308" s="745">
        <v>0</v>
      </c>
      <c r="Q308" s="720">
        <v>0</v>
      </c>
    </row>
    <row r="309" spans="1:17" ht="18.75" customHeight="1">
      <c r="A309" s="707" t="s">
        <v>67</v>
      </c>
      <c r="B309" s="692">
        <v>462</v>
      </c>
      <c r="C309" s="693">
        <v>13.38</v>
      </c>
      <c r="D309" s="694">
        <v>575</v>
      </c>
      <c r="E309" s="695">
        <v>4.06</v>
      </c>
      <c r="F309" s="696">
        <v>111</v>
      </c>
      <c r="G309" s="697">
        <v>3.21</v>
      </c>
      <c r="H309" s="698">
        <v>4841</v>
      </c>
      <c r="I309" s="695">
        <v>34.18</v>
      </c>
      <c r="J309" s="746">
        <v>0</v>
      </c>
      <c r="K309" s="728">
        <v>0</v>
      </c>
      <c r="L309" s="698">
        <v>7460</v>
      </c>
      <c r="M309" s="695">
        <v>52.67</v>
      </c>
      <c r="N309" s="746">
        <v>0</v>
      </c>
      <c r="O309" s="728">
        <v>0</v>
      </c>
      <c r="P309" s="698">
        <v>91</v>
      </c>
      <c r="Q309" s="695">
        <v>0.64</v>
      </c>
    </row>
    <row r="310" spans="1:17" ht="18.75" customHeight="1">
      <c r="A310" s="707" t="s">
        <v>68</v>
      </c>
      <c r="B310" s="692">
        <v>339</v>
      </c>
      <c r="C310" s="693">
        <v>9.22</v>
      </c>
      <c r="D310" s="694">
        <v>637</v>
      </c>
      <c r="E310" s="695">
        <v>4.22</v>
      </c>
      <c r="F310" s="696">
        <v>165</v>
      </c>
      <c r="G310" s="697">
        <v>4.49</v>
      </c>
      <c r="H310" s="698">
        <v>4483</v>
      </c>
      <c r="I310" s="695">
        <v>29.72</v>
      </c>
      <c r="J310" s="746">
        <v>0</v>
      </c>
      <c r="K310" s="728">
        <v>0</v>
      </c>
      <c r="L310" s="698">
        <v>8373</v>
      </c>
      <c r="M310" s="695">
        <v>55.51</v>
      </c>
      <c r="N310" s="746">
        <v>0</v>
      </c>
      <c r="O310" s="728">
        <v>0</v>
      </c>
      <c r="P310" s="698">
        <v>295</v>
      </c>
      <c r="Q310" s="695">
        <v>1.96</v>
      </c>
    </row>
    <row r="311" spans="1:17" ht="18.75" customHeight="1">
      <c r="A311" s="707" t="s">
        <v>69</v>
      </c>
      <c r="B311" s="692">
        <v>296</v>
      </c>
      <c r="C311" s="693">
        <v>8.64</v>
      </c>
      <c r="D311" s="694">
        <v>634</v>
      </c>
      <c r="E311" s="695">
        <v>4.56</v>
      </c>
      <c r="F311" s="696">
        <v>150</v>
      </c>
      <c r="G311" s="697">
        <v>4.38</v>
      </c>
      <c r="H311" s="698">
        <v>3969</v>
      </c>
      <c r="I311" s="695">
        <v>28.52</v>
      </c>
      <c r="J311" s="696">
        <v>1</v>
      </c>
      <c r="K311" s="697">
        <v>0.03</v>
      </c>
      <c r="L311" s="698">
        <v>8117</v>
      </c>
      <c r="M311" s="695">
        <v>58.33</v>
      </c>
      <c r="N311" s="746">
        <v>0</v>
      </c>
      <c r="O311" s="728">
        <v>0</v>
      </c>
      <c r="P311" s="698">
        <v>10</v>
      </c>
      <c r="Q311" s="695">
        <v>0.07</v>
      </c>
    </row>
    <row r="312" spans="1:17" ht="18.75" customHeight="1">
      <c r="A312" s="707" t="s">
        <v>70</v>
      </c>
      <c r="B312" s="692">
        <v>299</v>
      </c>
      <c r="C312" s="693">
        <v>8.54</v>
      </c>
      <c r="D312" s="694">
        <v>567</v>
      </c>
      <c r="E312" s="695">
        <v>4.01</v>
      </c>
      <c r="F312" s="696">
        <v>126</v>
      </c>
      <c r="G312" s="697">
        <v>3.6</v>
      </c>
      <c r="H312" s="698">
        <v>4156</v>
      </c>
      <c r="I312" s="695">
        <v>29.42</v>
      </c>
      <c r="J312" s="696">
        <v>1</v>
      </c>
      <c r="K312" s="697">
        <v>0.03</v>
      </c>
      <c r="L312" s="698">
        <v>8224</v>
      </c>
      <c r="M312" s="695">
        <v>58.21</v>
      </c>
      <c r="N312" s="696">
        <v>0</v>
      </c>
      <c r="O312" s="697">
        <v>0</v>
      </c>
      <c r="P312" s="698">
        <v>1</v>
      </c>
      <c r="Q312" s="695">
        <v>0.01</v>
      </c>
    </row>
    <row r="313" spans="1:17" ht="18.75" customHeight="1">
      <c r="A313" s="707" t="s">
        <v>71</v>
      </c>
      <c r="B313" s="692">
        <v>586</v>
      </c>
      <c r="C313" s="693">
        <v>16.32</v>
      </c>
      <c r="D313" s="694">
        <v>580</v>
      </c>
      <c r="E313" s="695">
        <v>4.04</v>
      </c>
      <c r="F313" s="696">
        <v>112</v>
      </c>
      <c r="G313" s="697">
        <v>3.12</v>
      </c>
      <c r="H313" s="698">
        <v>4604</v>
      </c>
      <c r="I313" s="695">
        <v>32.09</v>
      </c>
      <c r="J313" s="746">
        <v>0</v>
      </c>
      <c r="K313" s="728">
        <v>0</v>
      </c>
      <c r="L313" s="698">
        <v>7851</v>
      </c>
      <c r="M313" s="695">
        <v>54.73</v>
      </c>
      <c r="N313" s="746">
        <v>0</v>
      </c>
      <c r="O313" s="728">
        <v>0</v>
      </c>
      <c r="P313" s="698">
        <v>92</v>
      </c>
      <c r="Q313" s="695">
        <v>0.64</v>
      </c>
    </row>
    <row r="314" spans="1:17" ht="18.75" customHeight="1">
      <c r="A314" s="707" t="s">
        <v>72</v>
      </c>
      <c r="B314" s="692">
        <v>846</v>
      </c>
      <c r="C314" s="693">
        <v>22.57</v>
      </c>
      <c r="D314" s="694">
        <v>745</v>
      </c>
      <c r="E314" s="695">
        <v>4.9</v>
      </c>
      <c r="F314" s="696">
        <v>110</v>
      </c>
      <c r="G314" s="697">
        <v>2.93</v>
      </c>
      <c r="H314" s="698">
        <v>4206</v>
      </c>
      <c r="I314" s="695">
        <v>27.64</v>
      </c>
      <c r="J314" s="746">
        <v>0</v>
      </c>
      <c r="K314" s="728">
        <v>0</v>
      </c>
      <c r="L314" s="698">
        <v>8813</v>
      </c>
      <c r="M314" s="695">
        <v>57.91</v>
      </c>
      <c r="N314" s="746">
        <v>0</v>
      </c>
      <c r="O314" s="728">
        <v>0</v>
      </c>
      <c r="P314" s="698">
        <v>168</v>
      </c>
      <c r="Q314" s="695">
        <v>1.1</v>
      </c>
    </row>
    <row r="315" spans="1:17" ht="18.75" customHeight="1">
      <c r="A315" s="707" t="s">
        <v>73</v>
      </c>
      <c r="B315" s="692">
        <v>517</v>
      </c>
      <c r="C315" s="693">
        <v>13.94</v>
      </c>
      <c r="D315" s="694">
        <v>825</v>
      </c>
      <c r="E315" s="695">
        <v>5.58</v>
      </c>
      <c r="F315" s="696">
        <v>116</v>
      </c>
      <c r="G315" s="697">
        <v>3.13</v>
      </c>
      <c r="H315" s="698">
        <v>4706</v>
      </c>
      <c r="I315" s="695">
        <v>31.85</v>
      </c>
      <c r="J315" s="746">
        <v>0</v>
      </c>
      <c r="K315" s="728">
        <v>0</v>
      </c>
      <c r="L315" s="698">
        <v>7989</v>
      </c>
      <c r="M315" s="695">
        <v>54.07</v>
      </c>
      <c r="N315" s="746">
        <v>0</v>
      </c>
      <c r="O315" s="728">
        <v>0</v>
      </c>
      <c r="P315" s="698">
        <v>1</v>
      </c>
      <c r="Q315" s="695">
        <v>0.01</v>
      </c>
    </row>
    <row r="316" spans="1:17" ht="18.75" customHeight="1">
      <c r="A316" s="707" t="s">
        <v>74</v>
      </c>
      <c r="B316" s="692">
        <v>534</v>
      </c>
      <c r="C316" s="693">
        <v>14.87</v>
      </c>
      <c r="D316" s="694">
        <v>999</v>
      </c>
      <c r="E316" s="695">
        <v>7</v>
      </c>
      <c r="F316" s="696">
        <v>126</v>
      </c>
      <c r="G316" s="697">
        <v>3.51</v>
      </c>
      <c r="H316" s="698">
        <v>3784</v>
      </c>
      <c r="I316" s="695">
        <v>26.52</v>
      </c>
      <c r="J316" s="746">
        <v>0</v>
      </c>
      <c r="K316" s="728">
        <v>0</v>
      </c>
      <c r="L316" s="698">
        <v>8256</v>
      </c>
      <c r="M316" s="695">
        <v>57.86</v>
      </c>
      <c r="N316" s="746">
        <v>0</v>
      </c>
      <c r="O316" s="728">
        <v>0</v>
      </c>
      <c r="P316" s="698">
        <v>5</v>
      </c>
      <c r="Q316" s="695">
        <v>0.04</v>
      </c>
    </row>
    <row r="317" spans="1:17" ht="18.75" customHeight="1">
      <c r="A317" s="707" t="s">
        <v>75</v>
      </c>
      <c r="B317" s="692">
        <v>646</v>
      </c>
      <c r="C317" s="693">
        <v>17.81</v>
      </c>
      <c r="D317" s="694">
        <v>988</v>
      </c>
      <c r="E317" s="695">
        <v>6.87</v>
      </c>
      <c r="F317" s="696">
        <v>99</v>
      </c>
      <c r="G317" s="697">
        <v>2.73</v>
      </c>
      <c r="H317" s="698">
        <v>4412</v>
      </c>
      <c r="I317" s="695">
        <v>30.68</v>
      </c>
      <c r="J317" s="696">
        <v>1</v>
      </c>
      <c r="K317" s="697">
        <v>0.03</v>
      </c>
      <c r="L317" s="698">
        <v>7734</v>
      </c>
      <c r="M317" s="695">
        <v>53.78</v>
      </c>
      <c r="N317" s="746">
        <v>0</v>
      </c>
      <c r="O317" s="728">
        <v>0</v>
      </c>
      <c r="P317" s="698">
        <v>8</v>
      </c>
      <c r="Q317" s="695">
        <v>0.06</v>
      </c>
    </row>
    <row r="318" spans="1:17" ht="18.75" customHeight="1">
      <c r="A318" s="707" t="s">
        <v>76</v>
      </c>
      <c r="B318" s="692">
        <v>732</v>
      </c>
      <c r="C318" s="693">
        <v>20.68</v>
      </c>
      <c r="D318" s="694">
        <v>791</v>
      </c>
      <c r="E318" s="695">
        <v>5.61</v>
      </c>
      <c r="F318" s="696">
        <v>85</v>
      </c>
      <c r="G318" s="697">
        <v>2.4</v>
      </c>
      <c r="H318" s="698">
        <v>4132</v>
      </c>
      <c r="I318" s="695">
        <v>29.33</v>
      </c>
      <c r="J318" s="746">
        <v>0</v>
      </c>
      <c r="K318" s="728">
        <v>0</v>
      </c>
      <c r="L318" s="698">
        <v>7954</v>
      </c>
      <c r="M318" s="695">
        <v>56.46</v>
      </c>
      <c r="N318" s="746">
        <v>0</v>
      </c>
      <c r="O318" s="728">
        <v>0</v>
      </c>
      <c r="P318" s="745">
        <v>0</v>
      </c>
      <c r="Q318" s="720">
        <v>0</v>
      </c>
    </row>
    <row r="319" spans="1:17" ht="18.75" customHeight="1">
      <c r="A319" s="707" t="s">
        <v>77</v>
      </c>
      <c r="B319" s="692">
        <v>967</v>
      </c>
      <c r="C319" s="693">
        <v>26.78</v>
      </c>
      <c r="D319" s="694">
        <v>828</v>
      </c>
      <c r="E319" s="695">
        <v>5.84</v>
      </c>
      <c r="F319" s="696">
        <v>111</v>
      </c>
      <c r="G319" s="697">
        <v>3.07</v>
      </c>
      <c r="H319" s="698">
        <v>4182</v>
      </c>
      <c r="I319" s="695">
        <v>29.5</v>
      </c>
      <c r="J319" s="746">
        <v>0</v>
      </c>
      <c r="K319" s="728">
        <v>0</v>
      </c>
      <c r="L319" s="698">
        <v>7945</v>
      </c>
      <c r="M319" s="695">
        <v>56.05</v>
      </c>
      <c r="N319" s="746">
        <v>0</v>
      </c>
      <c r="O319" s="728">
        <v>0</v>
      </c>
      <c r="P319" s="698">
        <v>0</v>
      </c>
      <c r="Q319" s="695">
        <v>0</v>
      </c>
    </row>
    <row r="320" spans="1:17" ht="18.75" customHeight="1">
      <c r="A320" s="707" t="s">
        <v>78</v>
      </c>
      <c r="B320" s="692">
        <v>957</v>
      </c>
      <c r="C320" s="693">
        <v>25.66</v>
      </c>
      <c r="D320" s="694">
        <v>879</v>
      </c>
      <c r="E320" s="695">
        <v>5.79</v>
      </c>
      <c r="F320" s="696">
        <v>86</v>
      </c>
      <c r="G320" s="697">
        <v>2.31</v>
      </c>
      <c r="H320" s="698">
        <v>4251</v>
      </c>
      <c r="I320" s="695">
        <v>27.99</v>
      </c>
      <c r="J320" s="746">
        <v>0</v>
      </c>
      <c r="K320" s="728">
        <v>0</v>
      </c>
      <c r="L320" s="698">
        <v>8632</v>
      </c>
      <c r="M320" s="695">
        <v>56.84</v>
      </c>
      <c r="N320" s="746">
        <v>0</v>
      </c>
      <c r="O320" s="728">
        <v>0</v>
      </c>
      <c r="P320" s="698">
        <v>76</v>
      </c>
      <c r="Q320" s="695">
        <v>0.5</v>
      </c>
    </row>
    <row r="321" spans="1:17" ht="18.75" customHeight="1">
      <c r="A321" s="707" t="s">
        <v>67</v>
      </c>
      <c r="B321" s="692">
        <v>742</v>
      </c>
      <c r="C321" s="693">
        <v>22.12</v>
      </c>
      <c r="D321" s="694">
        <v>785</v>
      </c>
      <c r="E321" s="695">
        <v>5.85</v>
      </c>
      <c r="F321" s="696">
        <v>88</v>
      </c>
      <c r="G321" s="697">
        <v>2.62</v>
      </c>
      <c r="H321" s="698">
        <v>3626</v>
      </c>
      <c r="I321" s="695">
        <v>27.01</v>
      </c>
      <c r="J321" s="696">
        <v>104</v>
      </c>
      <c r="K321" s="697">
        <v>3.1</v>
      </c>
      <c r="L321" s="698">
        <v>7641</v>
      </c>
      <c r="M321" s="695">
        <v>56.91</v>
      </c>
      <c r="N321" s="696">
        <v>6</v>
      </c>
      <c r="O321" s="697">
        <v>0.18</v>
      </c>
      <c r="P321" s="698">
        <v>210</v>
      </c>
      <c r="Q321" s="695">
        <v>1.56</v>
      </c>
    </row>
    <row r="322" spans="1:17" ht="18.75" customHeight="1">
      <c r="A322" s="707" t="s">
        <v>68</v>
      </c>
      <c r="B322" s="692">
        <v>845</v>
      </c>
      <c r="C322" s="693">
        <v>24.76</v>
      </c>
      <c r="D322" s="694">
        <v>886</v>
      </c>
      <c r="E322" s="695">
        <v>6.28</v>
      </c>
      <c r="F322" s="696">
        <v>88</v>
      </c>
      <c r="G322" s="697">
        <v>2.58</v>
      </c>
      <c r="H322" s="698">
        <v>4057</v>
      </c>
      <c r="I322" s="695">
        <v>28.76</v>
      </c>
      <c r="J322" s="746">
        <v>0</v>
      </c>
      <c r="K322" s="728">
        <v>0</v>
      </c>
      <c r="L322" s="698">
        <v>7924</v>
      </c>
      <c r="M322" s="695">
        <v>56.18</v>
      </c>
      <c r="N322" s="746">
        <v>0</v>
      </c>
      <c r="O322" s="728">
        <v>0</v>
      </c>
      <c r="P322" s="745">
        <v>0</v>
      </c>
      <c r="Q322" s="720">
        <v>0</v>
      </c>
    </row>
    <row r="323" spans="1:17" ht="18.75" customHeight="1">
      <c r="A323" s="707" t="s">
        <v>69</v>
      </c>
      <c r="B323" s="692">
        <v>693</v>
      </c>
      <c r="C323" s="693">
        <v>18.51</v>
      </c>
      <c r="D323" s="694">
        <v>632</v>
      </c>
      <c r="E323" s="695">
        <v>4.13</v>
      </c>
      <c r="F323" s="696">
        <v>90</v>
      </c>
      <c r="G323" s="697">
        <v>2.4</v>
      </c>
      <c r="H323" s="698">
        <v>4525</v>
      </c>
      <c r="I323" s="695">
        <v>29.6</v>
      </c>
      <c r="J323" s="746">
        <v>0</v>
      </c>
      <c r="K323" s="728">
        <v>0</v>
      </c>
      <c r="L323" s="698">
        <v>8784</v>
      </c>
      <c r="M323" s="695">
        <v>57.45</v>
      </c>
      <c r="N323" s="746">
        <v>0</v>
      </c>
      <c r="O323" s="728">
        <v>0</v>
      </c>
      <c r="P323" s="698">
        <v>0</v>
      </c>
      <c r="Q323" s="695">
        <v>0</v>
      </c>
    </row>
    <row r="324" spans="1:17" ht="18.75" customHeight="1">
      <c r="A324" s="707" t="s">
        <v>70</v>
      </c>
      <c r="B324" s="692">
        <v>442</v>
      </c>
      <c r="C324" s="693">
        <v>11.73</v>
      </c>
      <c r="D324" s="694">
        <v>725</v>
      </c>
      <c r="E324" s="695">
        <v>4.67</v>
      </c>
      <c r="F324" s="696">
        <v>163</v>
      </c>
      <c r="G324" s="697">
        <v>4.33</v>
      </c>
      <c r="H324" s="698">
        <v>4412</v>
      </c>
      <c r="I324" s="695">
        <v>28.43</v>
      </c>
      <c r="J324" s="746">
        <v>0</v>
      </c>
      <c r="K324" s="728">
        <v>0</v>
      </c>
      <c r="L324" s="698">
        <v>9001</v>
      </c>
      <c r="M324" s="695">
        <v>58</v>
      </c>
      <c r="N324" s="746">
        <v>0</v>
      </c>
      <c r="O324" s="728">
        <v>0</v>
      </c>
      <c r="P324" s="698">
        <v>0</v>
      </c>
      <c r="Q324" s="695">
        <v>0</v>
      </c>
    </row>
    <row r="325" spans="1:17" ht="18.75" customHeight="1">
      <c r="A325" s="707" t="s">
        <v>71</v>
      </c>
      <c r="B325" s="692">
        <v>800</v>
      </c>
      <c r="C325" s="693">
        <v>21.52</v>
      </c>
      <c r="D325" s="694">
        <v>960</v>
      </c>
      <c r="E325" s="695">
        <v>6.22</v>
      </c>
      <c r="F325" s="696">
        <v>74</v>
      </c>
      <c r="G325" s="697">
        <v>1.99</v>
      </c>
      <c r="H325" s="698">
        <v>4554</v>
      </c>
      <c r="I325" s="695">
        <v>29.51</v>
      </c>
      <c r="J325" s="746">
        <v>0</v>
      </c>
      <c r="K325" s="728">
        <v>0</v>
      </c>
      <c r="L325" s="698">
        <v>8514</v>
      </c>
      <c r="M325" s="695">
        <v>55.18</v>
      </c>
      <c r="N325" s="746">
        <v>0</v>
      </c>
      <c r="O325" s="728">
        <v>0</v>
      </c>
      <c r="P325" s="698">
        <v>0</v>
      </c>
      <c r="Q325" s="695">
        <v>0</v>
      </c>
    </row>
    <row r="326" spans="1:17" ht="18.75" customHeight="1">
      <c r="A326" s="707" t="s">
        <v>72</v>
      </c>
      <c r="B326" s="692">
        <v>537</v>
      </c>
      <c r="C326" s="693">
        <v>14.43</v>
      </c>
      <c r="D326" s="694">
        <v>597</v>
      </c>
      <c r="E326" s="695">
        <v>3.85</v>
      </c>
      <c r="F326" s="696">
        <v>128</v>
      </c>
      <c r="G326" s="697">
        <v>3.44</v>
      </c>
      <c r="H326" s="698">
        <v>4703</v>
      </c>
      <c r="I326" s="695">
        <v>30.31</v>
      </c>
      <c r="J326" s="746">
        <v>0</v>
      </c>
      <c r="K326" s="728">
        <v>0</v>
      </c>
      <c r="L326" s="698">
        <v>8836</v>
      </c>
      <c r="M326" s="695">
        <v>56.95</v>
      </c>
      <c r="N326" s="746">
        <v>0</v>
      </c>
      <c r="O326" s="728">
        <v>0</v>
      </c>
      <c r="P326" s="698">
        <v>0</v>
      </c>
      <c r="Q326" s="695">
        <v>0</v>
      </c>
    </row>
    <row r="327" spans="1:17" ht="18.75" customHeight="1">
      <c r="A327" s="707" t="s">
        <v>73</v>
      </c>
      <c r="B327" s="692">
        <v>715</v>
      </c>
      <c r="C327" s="693">
        <v>19.09</v>
      </c>
      <c r="D327" s="694">
        <v>871</v>
      </c>
      <c r="E327" s="695">
        <v>5.65</v>
      </c>
      <c r="F327" s="696">
        <v>107</v>
      </c>
      <c r="G327" s="697">
        <v>2.86</v>
      </c>
      <c r="H327" s="698">
        <v>3635</v>
      </c>
      <c r="I327" s="695">
        <v>23.58</v>
      </c>
      <c r="J327" s="746">
        <v>0</v>
      </c>
      <c r="K327" s="728">
        <v>0</v>
      </c>
      <c r="L327" s="698">
        <v>8372</v>
      </c>
      <c r="M327" s="695">
        <v>54.3</v>
      </c>
      <c r="N327" s="746">
        <v>0</v>
      </c>
      <c r="O327" s="728">
        <v>0</v>
      </c>
      <c r="P327" s="698">
        <v>1156</v>
      </c>
      <c r="Q327" s="695">
        <v>7.5</v>
      </c>
    </row>
    <row r="328" spans="1:17" ht="18.75" customHeight="1">
      <c r="A328" s="707" t="s">
        <v>74</v>
      </c>
      <c r="B328" s="692">
        <v>666</v>
      </c>
      <c r="C328" s="693">
        <v>17.56</v>
      </c>
      <c r="D328" s="694">
        <v>696</v>
      </c>
      <c r="E328" s="695">
        <v>4.52</v>
      </c>
      <c r="F328" s="696">
        <v>175</v>
      </c>
      <c r="G328" s="697">
        <v>4.61</v>
      </c>
      <c r="H328" s="698">
        <v>4392</v>
      </c>
      <c r="I328" s="695">
        <v>28.5</v>
      </c>
      <c r="J328" s="746">
        <v>0</v>
      </c>
      <c r="K328" s="728">
        <v>0</v>
      </c>
      <c r="L328" s="698">
        <v>8929</v>
      </c>
      <c r="M328" s="695">
        <v>57.95</v>
      </c>
      <c r="N328" s="746">
        <v>0</v>
      </c>
      <c r="O328" s="728">
        <v>0</v>
      </c>
      <c r="P328" s="698">
        <v>0</v>
      </c>
      <c r="Q328" s="695">
        <v>0</v>
      </c>
    </row>
    <row r="329" spans="1:17" ht="18.75" customHeight="1">
      <c r="A329" s="707" t="s">
        <v>75</v>
      </c>
      <c r="B329" s="692">
        <v>1063</v>
      </c>
      <c r="C329" s="693">
        <v>28.01</v>
      </c>
      <c r="D329" s="694">
        <v>733</v>
      </c>
      <c r="E329" s="695">
        <v>4.87</v>
      </c>
      <c r="F329" s="696">
        <v>72</v>
      </c>
      <c r="G329" s="697">
        <v>1.9</v>
      </c>
      <c r="H329" s="698">
        <v>4576</v>
      </c>
      <c r="I329" s="695">
        <v>30.42</v>
      </c>
      <c r="J329" s="746">
        <v>0</v>
      </c>
      <c r="K329" s="728">
        <v>0</v>
      </c>
      <c r="L329" s="698">
        <v>8392</v>
      </c>
      <c r="M329" s="695">
        <v>55.79</v>
      </c>
      <c r="N329" s="746">
        <v>0</v>
      </c>
      <c r="O329" s="728">
        <v>0</v>
      </c>
      <c r="P329" s="698">
        <v>0</v>
      </c>
      <c r="Q329" s="695">
        <v>0</v>
      </c>
    </row>
    <row r="330" spans="1:17" ht="18.75" customHeight="1">
      <c r="A330" s="707" t="s">
        <v>203</v>
      </c>
      <c r="B330" s="692">
        <v>906</v>
      </c>
      <c r="C330" s="693">
        <v>22.27</v>
      </c>
      <c r="D330" s="694">
        <v>562</v>
      </c>
      <c r="E330" s="695">
        <v>3.45</v>
      </c>
      <c r="F330" s="696">
        <v>189</v>
      </c>
      <c r="G330" s="697">
        <v>4.64</v>
      </c>
      <c r="H330" s="698">
        <v>4720</v>
      </c>
      <c r="I330" s="695">
        <v>29.01</v>
      </c>
      <c r="J330" s="746">
        <v>0</v>
      </c>
      <c r="K330" s="728">
        <v>0</v>
      </c>
      <c r="L330" s="698">
        <v>9465</v>
      </c>
      <c r="M330" s="695">
        <v>58.17</v>
      </c>
      <c r="N330" s="746">
        <v>0</v>
      </c>
      <c r="O330" s="728">
        <v>0</v>
      </c>
      <c r="P330" s="698">
        <v>0</v>
      </c>
      <c r="Q330" s="695">
        <v>0</v>
      </c>
    </row>
    <row r="331" spans="1:17" ht="18.75" customHeight="1">
      <c r="A331" s="707" t="s">
        <v>77</v>
      </c>
      <c r="B331" s="692">
        <v>920</v>
      </c>
      <c r="C331" s="693">
        <v>22.45</v>
      </c>
      <c r="D331" s="694">
        <v>635</v>
      </c>
      <c r="E331" s="695">
        <v>3.89</v>
      </c>
      <c r="F331" s="696">
        <v>108</v>
      </c>
      <c r="G331" s="697">
        <v>2.64</v>
      </c>
      <c r="H331" s="698">
        <v>4755</v>
      </c>
      <c r="I331" s="695">
        <v>29.11</v>
      </c>
      <c r="J331" s="746">
        <v>0</v>
      </c>
      <c r="K331" s="728">
        <v>0</v>
      </c>
      <c r="L331" s="698">
        <v>9432</v>
      </c>
      <c r="M331" s="695">
        <v>57.74</v>
      </c>
      <c r="N331" s="746">
        <v>0</v>
      </c>
      <c r="O331" s="728">
        <v>0</v>
      </c>
      <c r="P331" s="698">
        <v>0</v>
      </c>
      <c r="Q331" s="695">
        <v>0</v>
      </c>
    </row>
    <row r="332" spans="1:17" ht="18.75" customHeight="1" thickBot="1">
      <c r="A332" s="708" t="s">
        <v>78</v>
      </c>
      <c r="B332" s="709">
        <v>1277</v>
      </c>
      <c r="C332" s="710">
        <v>29.93</v>
      </c>
      <c r="D332" s="711">
        <v>712</v>
      </c>
      <c r="E332" s="712">
        <v>4.21</v>
      </c>
      <c r="F332" s="713">
        <v>255</v>
      </c>
      <c r="G332" s="714">
        <v>5.98</v>
      </c>
      <c r="H332" s="715">
        <v>4467</v>
      </c>
      <c r="I332" s="712">
        <v>26.39</v>
      </c>
      <c r="J332" s="713">
        <v>1</v>
      </c>
      <c r="K332" s="714">
        <v>0.02</v>
      </c>
      <c r="L332" s="715">
        <v>10057</v>
      </c>
      <c r="M332" s="712">
        <v>59.41</v>
      </c>
      <c r="N332" s="752">
        <v>0</v>
      </c>
      <c r="O332" s="753">
        <v>0</v>
      </c>
      <c r="P332" s="715">
        <v>152</v>
      </c>
      <c r="Q332" s="712">
        <v>0.9</v>
      </c>
    </row>
    <row r="333" spans="1:17" s="861" customFormat="1" ht="18.75" customHeight="1">
      <c r="A333" s="721" t="s">
        <v>536</v>
      </c>
      <c r="B333" s="722"/>
      <c r="C333" s="673"/>
      <c r="D333" s="722"/>
      <c r="E333" s="673"/>
      <c r="F333" s="722"/>
      <c r="G333" s="673"/>
      <c r="H333" s="722"/>
      <c r="I333" s="673"/>
      <c r="J333" s="722"/>
      <c r="K333" s="673"/>
      <c r="L333" s="722"/>
      <c r="M333" s="673"/>
      <c r="N333" s="673"/>
      <c r="O333" s="673"/>
      <c r="P333" s="673"/>
      <c r="Q333" s="673"/>
    </row>
    <row r="334" spans="1:17" s="861" customFormat="1" ht="18.75" customHeight="1">
      <c r="A334" s="721" t="s">
        <v>183</v>
      </c>
      <c r="B334" s="722"/>
      <c r="C334" s="673"/>
      <c r="D334" s="722"/>
      <c r="E334" s="673"/>
      <c r="F334" s="722"/>
      <c r="G334" s="673"/>
      <c r="H334" s="722"/>
      <c r="I334" s="673"/>
      <c r="J334" s="722"/>
      <c r="K334" s="673"/>
      <c r="L334" s="722"/>
      <c r="M334" s="673"/>
      <c r="N334" s="673"/>
      <c r="O334" s="673"/>
      <c r="P334" s="673"/>
      <c r="Q334" s="673"/>
    </row>
    <row r="335" spans="1:17" s="861" customFormat="1" ht="18.75" customHeight="1">
      <c r="A335" s="721" t="s">
        <v>183</v>
      </c>
      <c r="B335" s="722"/>
      <c r="C335" s="673"/>
      <c r="D335" s="722"/>
      <c r="E335" s="673"/>
      <c r="F335" s="722"/>
      <c r="G335" s="673"/>
      <c r="H335" s="722"/>
      <c r="I335" s="673"/>
      <c r="J335" s="722"/>
      <c r="K335" s="673"/>
      <c r="L335" s="722"/>
      <c r="M335" s="673"/>
      <c r="N335" s="673"/>
      <c r="O335" s="673"/>
      <c r="P335" s="673"/>
      <c r="Q335" s="673"/>
    </row>
    <row r="336" spans="1:17" ht="28.5">
      <c r="A336" s="1467" t="s">
        <v>661</v>
      </c>
      <c r="B336" s="1467"/>
      <c r="C336" s="1467"/>
      <c r="D336" s="1467"/>
      <c r="E336" s="1467"/>
      <c r="F336" s="1467"/>
      <c r="G336" s="1467"/>
      <c r="H336" s="1467"/>
      <c r="I336" s="1467"/>
      <c r="J336" s="1467"/>
      <c r="K336" s="1467"/>
      <c r="L336" s="1467"/>
      <c r="M336" s="1467"/>
      <c r="N336" s="1467"/>
      <c r="O336" s="1467"/>
      <c r="P336" s="1467"/>
      <c r="Q336" s="1467"/>
    </row>
    <row r="337" spans="1:17" ht="25.5">
      <c r="A337" s="1468" t="s">
        <v>663</v>
      </c>
      <c r="B337" s="1468"/>
      <c r="C337" s="1468"/>
      <c r="D337" s="1468"/>
      <c r="E337" s="1468"/>
      <c r="F337" s="1468"/>
      <c r="G337" s="1468"/>
      <c r="H337" s="1468"/>
      <c r="I337" s="1468"/>
      <c r="J337" s="1468"/>
      <c r="K337" s="1468"/>
      <c r="L337" s="1468"/>
      <c r="M337" s="1468"/>
      <c r="N337" s="1468"/>
      <c r="O337" s="1468"/>
      <c r="P337" s="1468"/>
      <c r="Q337" s="1468"/>
    </row>
    <row r="338" spans="1:17" ht="18.75" customHeight="1">
      <c r="A338" s="987"/>
      <c r="B338" s="722"/>
      <c r="C338" s="673"/>
      <c r="D338" s="722"/>
      <c r="E338" s="673"/>
      <c r="F338" s="722"/>
      <c r="G338" s="673"/>
      <c r="H338" s="722"/>
      <c r="I338" s="673"/>
      <c r="J338" s="722"/>
      <c r="K338" s="673"/>
      <c r="L338" s="722"/>
      <c r="M338" s="673"/>
      <c r="N338" s="673"/>
      <c r="O338" s="673"/>
      <c r="P338" s="673"/>
      <c r="Q338" s="673"/>
    </row>
    <row r="339" spans="1:17" ht="18.75" customHeight="1">
      <c r="A339" s="144"/>
      <c r="B339" s="144"/>
      <c r="C339" s="144"/>
      <c r="D339" s="144"/>
      <c r="E339" s="144"/>
      <c r="F339" s="144"/>
      <c r="G339" s="144"/>
      <c r="H339" s="144"/>
      <c r="I339" s="144"/>
      <c r="J339" s="144"/>
      <c r="K339" s="144"/>
      <c r="L339" s="144"/>
      <c r="M339" s="144"/>
      <c r="N339" s="673"/>
      <c r="O339" s="673"/>
      <c r="P339" s="673"/>
      <c r="Q339" s="673"/>
    </row>
    <row r="340" spans="1:17" s="861" customFormat="1" ht="18.75" customHeight="1" thickBot="1">
      <c r="A340" s="673" t="s">
        <v>44</v>
      </c>
      <c r="B340" s="722"/>
      <c r="C340" s="673"/>
      <c r="D340" s="722"/>
      <c r="E340" s="673"/>
      <c r="F340" s="722"/>
      <c r="G340" s="673"/>
      <c r="H340" s="722"/>
      <c r="I340" s="673"/>
      <c r="J340" s="722"/>
      <c r="K340" s="673"/>
      <c r="L340" s="722"/>
      <c r="M340" s="673"/>
      <c r="N340" s="673"/>
      <c r="O340" s="673"/>
      <c r="P340" s="673"/>
      <c r="Q340" s="673"/>
    </row>
    <row r="341" spans="1:17" ht="18.75" customHeight="1">
      <c r="A341" s="676"/>
      <c r="B341" s="1469" t="s">
        <v>517</v>
      </c>
      <c r="C341" s="1470"/>
      <c r="D341" s="1470"/>
      <c r="E341" s="1471"/>
      <c r="F341" s="1472" t="s">
        <v>518</v>
      </c>
      <c r="G341" s="1473"/>
      <c r="H341" s="1473"/>
      <c r="I341" s="1474"/>
      <c r="J341" s="1472" t="s">
        <v>519</v>
      </c>
      <c r="K341" s="1473"/>
      <c r="L341" s="1473"/>
      <c r="M341" s="1474"/>
      <c r="N341" s="1470" t="s">
        <v>520</v>
      </c>
      <c r="O341" s="1470"/>
      <c r="P341" s="1470"/>
      <c r="Q341" s="1471"/>
    </row>
    <row r="342" spans="1:17" ht="18.75" customHeight="1" thickBot="1">
      <c r="A342" s="677"/>
      <c r="B342" s="1476" t="s">
        <v>521</v>
      </c>
      <c r="C342" s="1465"/>
      <c r="D342" s="1464" t="s">
        <v>522</v>
      </c>
      <c r="E342" s="1466"/>
      <c r="F342" s="1477" t="s">
        <v>521</v>
      </c>
      <c r="G342" s="1478"/>
      <c r="H342" s="1478" t="s">
        <v>522</v>
      </c>
      <c r="I342" s="1479"/>
      <c r="J342" s="1477" t="s">
        <v>521</v>
      </c>
      <c r="K342" s="1478"/>
      <c r="L342" s="1478" t="s">
        <v>522</v>
      </c>
      <c r="M342" s="1479"/>
      <c r="N342" s="1464" t="s">
        <v>521</v>
      </c>
      <c r="O342" s="1465"/>
      <c r="P342" s="1464" t="s">
        <v>522</v>
      </c>
      <c r="Q342" s="1466"/>
    </row>
    <row r="343" spans="1:17" ht="18.75" customHeight="1" thickTop="1">
      <c r="A343" s="678"/>
      <c r="B343" s="679" t="s">
        <v>60</v>
      </c>
      <c r="C343" s="680" t="s">
        <v>523</v>
      </c>
      <c r="D343" s="681" t="s">
        <v>60</v>
      </c>
      <c r="E343" s="682" t="s">
        <v>523</v>
      </c>
      <c r="F343" s="683" t="s">
        <v>60</v>
      </c>
      <c r="G343" s="680" t="s">
        <v>523</v>
      </c>
      <c r="H343" s="681" t="s">
        <v>60</v>
      </c>
      <c r="I343" s="682" t="s">
        <v>523</v>
      </c>
      <c r="J343" s="683" t="s">
        <v>60</v>
      </c>
      <c r="K343" s="680" t="s">
        <v>523</v>
      </c>
      <c r="L343" s="681" t="s">
        <v>60</v>
      </c>
      <c r="M343" s="682" t="s">
        <v>523</v>
      </c>
      <c r="N343" s="683" t="s">
        <v>60</v>
      </c>
      <c r="O343" s="680" t="s">
        <v>523</v>
      </c>
      <c r="P343" s="681" t="s">
        <v>60</v>
      </c>
      <c r="Q343" s="682" t="s">
        <v>523</v>
      </c>
    </row>
    <row r="344" spans="1:17" ht="18.75" customHeight="1">
      <c r="A344" s="981"/>
      <c r="B344" s="686"/>
      <c r="C344" s="687"/>
      <c r="D344" s="688"/>
      <c r="E344" s="689"/>
      <c r="F344" s="690"/>
      <c r="G344" s="687"/>
      <c r="H344" s="688"/>
      <c r="I344" s="689"/>
      <c r="J344" s="690"/>
      <c r="K344" s="687"/>
      <c r="L344" s="688"/>
      <c r="M344" s="689"/>
      <c r="N344" s="674"/>
      <c r="O344" s="687"/>
      <c r="P344" s="688"/>
      <c r="Q344" s="689"/>
    </row>
    <row r="345" spans="1:17" ht="18.75" customHeight="1">
      <c r="A345" s="691" t="s">
        <v>62</v>
      </c>
      <c r="B345" s="692">
        <v>2784</v>
      </c>
      <c r="C345" s="693">
        <v>98.76</v>
      </c>
      <c r="D345" s="694">
        <v>49</v>
      </c>
      <c r="E345" s="695">
        <v>0.56</v>
      </c>
      <c r="F345" s="696">
        <v>10</v>
      </c>
      <c r="G345" s="697">
        <v>0.35</v>
      </c>
      <c r="H345" s="698">
        <v>10</v>
      </c>
      <c r="I345" s="695">
        <v>0.11</v>
      </c>
      <c r="J345" s="696">
        <v>3</v>
      </c>
      <c r="K345" s="697">
        <v>0.11</v>
      </c>
      <c r="L345" s="698">
        <v>22</v>
      </c>
      <c r="M345" s="695">
        <v>0.25</v>
      </c>
      <c r="N345" s="746">
        <v>0</v>
      </c>
      <c r="O345" s="728">
        <v>0</v>
      </c>
      <c r="P345" s="698">
        <v>145</v>
      </c>
      <c r="Q345" s="695">
        <v>1.65</v>
      </c>
    </row>
    <row r="346" spans="1:17" ht="18.75" customHeight="1">
      <c r="A346" s="691" t="s">
        <v>63</v>
      </c>
      <c r="B346" s="692">
        <v>2912</v>
      </c>
      <c r="C346" s="693">
        <v>98.85</v>
      </c>
      <c r="D346" s="694">
        <v>30</v>
      </c>
      <c r="E346" s="695">
        <v>0.31</v>
      </c>
      <c r="F346" s="696">
        <v>9</v>
      </c>
      <c r="G346" s="697">
        <v>0.31</v>
      </c>
      <c r="H346" s="698">
        <v>13</v>
      </c>
      <c r="I346" s="695">
        <v>0.13</v>
      </c>
      <c r="J346" s="696">
        <v>3</v>
      </c>
      <c r="K346" s="697">
        <v>0.1</v>
      </c>
      <c r="L346" s="698">
        <v>28</v>
      </c>
      <c r="M346" s="695">
        <v>0.29</v>
      </c>
      <c r="N346" s="746">
        <v>0</v>
      </c>
      <c r="O346" s="728">
        <v>0</v>
      </c>
      <c r="P346" s="698">
        <v>125</v>
      </c>
      <c r="Q346" s="695">
        <v>1.29</v>
      </c>
    </row>
    <row r="347" spans="1:17" ht="18.75" customHeight="1">
      <c r="A347" s="691" t="s">
        <v>64</v>
      </c>
      <c r="B347" s="692">
        <v>2962</v>
      </c>
      <c r="C347" s="693">
        <v>98.87</v>
      </c>
      <c r="D347" s="694">
        <v>30</v>
      </c>
      <c r="E347" s="695">
        <v>0.28</v>
      </c>
      <c r="F347" s="696">
        <v>9</v>
      </c>
      <c r="G347" s="697">
        <v>0.3</v>
      </c>
      <c r="H347" s="698">
        <v>15</v>
      </c>
      <c r="I347" s="695">
        <v>0.14</v>
      </c>
      <c r="J347" s="696">
        <v>3</v>
      </c>
      <c r="K347" s="697">
        <v>0.1</v>
      </c>
      <c r="L347" s="698">
        <v>22</v>
      </c>
      <c r="M347" s="695">
        <v>0.21</v>
      </c>
      <c r="N347" s="746">
        <v>0</v>
      </c>
      <c r="O347" s="728">
        <v>0</v>
      </c>
      <c r="P347" s="698">
        <v>136</v>
      </c>
      <c r="Q347" s="695">
        <v>1.29</v>
      </c>
    </row>
    <row r="348" spans="1:17" ht="18.75" customHeight="1">
      <c r="A348" s="691" t="s">
        <v>65</v>
      </c>
      <c r="B348" s="692">
        <v>3011</v>
      </c>
      <c r="C348" s="693">
        <v>98.4</v>
      </c>
      <c r="D348" s="694">
        <v>29</v>
      </c>
      <c r="E348" s="695">
        <v>0.27</v>
      </c>
      <c r="F348" s="696">
        <v>12</v>
      </c>
      <c r="G348" s="697">
        <v>0.39</v>
      </c>
      <c r="H348" s="698">
        <v>11</v>
      </c>
      <c r="I348" s="695">
        <v>0.1</v>
      </c>
      <c r="J348" s="696">
        <v>5</v>
      </c>
      <c r="K348" s="697">
        <v>0.16</v>
      </c>
      <c r="L348" s="698">
        <v>17</v>
      </c>
      <c r="M348" s="695">
        <v>0.16</v>
      </c>
      <c r="N348" s="696">
        <v>1</v>
      </c>
      <c r="O348" s="697">
        <v>0.03</v>
      </c>
      <c r="P348" s="698">
        <v>122</v>
      </c>
      <c r="Q348" s="695">
        <v>1.14</v>
      </c>
    </row>
    <row r="349" spans="1:17" ht="18.75" customHeight="1">
      <c r="A349" s="982" t="s">
        <v>840</v>
      </c>
      <c r="B349" s="692">
        <v>3461</v>
      </c>
      <c r="C349" s="693">
        <v>98.97</v>
      </c>
      <c r="D349" s="694">
        <v>53</v>
      </c>
      <c r="E349" s="695">
        <v>0.41</v>
      </c>
      <c r="F349" s="696">
        <v>11</v>
      </c>
      <c r="G349" s="697">
        <v>0.31</v>
      </c>
      <c r="H349" s="698">
        <v>23</v>
      </c>
      <c r="I349" s="695">
        <v>0.18</v>
      </c>
      <c r="J349" s="696">
        <v>4</v>
      </c>
      <c r="K349" s="697">
        <v>0.11</v>
      </c>
      <c r="L349" s="698">
        <v>145</v>
      </c>
      <c r="M349" s="695">
        <v>1.11</v>
      </c>
      <c r="N349" s="746">
        <v>0</v>
      </c>
      <c r="O349" s="728">
        <v>0</v>
      </c>
      <c r="P349" s="698">
        <v>135</v>
      </c>
      <c r="Q349" s="695">
        <v>1.04</v>
      </c>
    </row>
    <row r="350" spans="1:17" ht="18.75" customHeight="1">
      <c r="A350" s="981"/>
      <c r="B350" s="700"/>
      <c r="C350" s="701"/>
      <c r="D350" s="702"/>
      <c r="E350" s="703"/>
      <c r="F350" s="704"/>
      <c r="G350" s="705"/>
      <c r="H350" s="706"/>
      <c r="I350" s="703"/>
      <c r="J350" s="704"/>
      <c r="K350" s="705"/>
      <c r="L350" s="706"/>
      <c r="M350" s="703"/>
      <c r="N350" s="704"/>
      <c r="O350" s="705"/>
      <c r="P350" s="706"/>
      <c r="Q350" s="703"/>
    </row>
    <row r="351" spans="1:17" ht="18.75" customHeight="1">
      <c r="A351" s="707" t="s">
        <v>66</v>
      </c>
      <c r="B351" s="692">
        <v>2808</v>
      </c>
      <c r="C351" s="693">
        <v>98.7</v>
      </c>
      <c r="D351" s="694">
        <v>26</v>
      </c>
      <c r="E351" s="695">
        <v>0.26</v>
      </c>
      <c r="F351" s="696">
        <v>10</v>
      </c>
      <c r="G351" s="697">
        <v>0.35</v>
      </c>
      <c r="H351" s="698">
        <v>8</v>
      </c>
      <c r="I351" s="695">
        <v>0.08</v>
      </c>
      <c r="J351" s="696">
        <v>4</v>
      </c>
      <c r="K351" s="697">
        <v>0.14</v>
      </c>
      <c r="L351" s="698">
        <v>15</v>
      </c>
      <c r="M351" s="695">
        <v>0.15</v>
      </c>
      <c r="N351" s="746">
        <v>0</v>
      </c>
      <c r="O351" s="728">
        <v>0</v>
      </c>
      <c r="P351" s="698">
        <v>132</v>
      </c>
      <c r="Q351" s="695">
        <v>1.32</v>
      </c>
    </row>
    <row r="352" spans="1:17" ht="18.75" customHeight="1">
      <c r="A352" s="707" t="s">
        <v>67</v>
      </c>
      <c r="B352" s="692">
        <v>2957</v>
      </c>
      <c r="C352" s="693">
        <v>98.8</v>
      </c>
      <c r="D352" s="694">
        <v>34</v>
      </c>
      <c r="E352" s="695">
        <v>0.3</v>
      </c>
      <c r="F352" s="696">
        <v>9</v>
      </c>
      <c r="G352" s="697">
        <v>0.3</v>
      </c>
      <c r="H352" s="698">
        <v>8</v>
      </c>
      <c r="I352" s="695">
        <v>0.07</v>
      </c>
      <c r="J352" s="696">
        <v>4</v>
      </c>
      <c r="K352" s="697">
        <v>0.13</v>
      </c>
      <c r="L352" s="698">
        <v>19</v>
      </c>
      <c r="M352" s="695">
        <v>0.17</v>
      </c>
      <c r="N352" s="746">
        <v>0</v>
      </c>
      <c r="O352" s="728">
        <v>0</v>
      </c>
      <c r="P352" s="698">
        <v>117</v>
      </c>
      <c r="Q352" s="695">
        <v>1.03</v>
      </c>
    </row>
    <row r="353" spans="1:17" ht="18.75" customHeight="1">
      <c r="A353" s="707" t="s">
        <v>68</v>
      </c>
      <c r="B353" s="692">
        <v>2852</v>
      </c>
      <c r="C353" s="693">
        <v>98.72</v>
      </c>
      <c r="D353" s="694">
        <v>23</v>
      </c>
      <c r="E353" s="695">
        <v>0.22</v>
      </c>
      <c r="F353" s="696">
        <v>10</v>
      </c>
      <c r="G353" s="697">
        <v>0.35</v>
      </c>
      <c r="H353" s="698">
        <v>12</v>
      </c>
      <c r="I353" s="695">
        <v>0.11</v>
      </c>
      <c r="J353" s="696">
        <v>4</v>
      </c>
      <c r="K353" s="697">
        <v>0.14</v>
      </c>
      <c r="L353" s="698">
        <v>17</v>
      </c>
      <c r="M353" s="695">
        <v>0.16</v>
      </c>
      <c r="N353" s="746">
        <v>0</v>
      </c>
      <c r="O353" s="728">
        <v>0</v>
      </c>
      <c r="P353" s="698">
        <v>115</v>
      </c>
      <c r="Q353" s="695">
        <v>1.09</v>
      </c>
    </row>
    <row r="354" spans="1:17" ht="18.75" customHeight="1">
      <c r="A354" s="707" t="s">
        <v>69</v>
      </c>
      <c r="B354" s="692">
        <v>2649</v>
      </c>
      <c r="C354" s="693">
        <v>98.66</v>
      </c>
      <c r="D354" s="694">
        <v>20</v>
      </c>
      <c r="E354" s="695">
        <v>0.2</v>
      </c>
      <c r="F354" s="696">
        <v>9</v>
      </c>
      <c r="G354" s="697">
        <v>0.34</v>
      </c>
      <c r="H354" s="698">
        <v>10</v>
      </c>
      <c r="I354" s="695">
        <v>0.1</v>
      </c>
      <c r="J354" s="696">
        <v>4</v>
      </c>
      <c r="K354" s="697">
        <v>0.15</v>
      </c>
      <c r="L354" s="698">
        <v>15</v>
      </c>
      <c r="M354" s="695">
        <v>0.15</v>
      </c>
      <c r="N354" s="746">
        <v>0</v>
      </c>
      <c r="O354" s="728">
        <v>0</v>
      </c>
      <c r="P354" s="698">
        <v>107</v>
      </c>
      <c r="Q354" s="695">
        <v>1.05</v>
      </c>
    </row>
    <row r="355" spans="1:17" ht="18.75" customHeight="1">
      <c r="A355" s="707" t="s">
        <v>70</v>
      </c>
      <c r="B355" s="692">
        <v>2701</v>
      </c>
      <c r="C355" s="693">
        <v>98.61</v>
      </c>
      <c r="D355" s="694">
        <v>25</v>
      </c>
      <c r="E355" s="695">
        <v>0.23</v>
      </c>
      <c r="F355" s="696">
        <v>11</v>
      </c>
      <c r="G355" s="697">
        <v>0.4</v>
      </c>
      <c r="H355" s="698">
        <v>13</v>
      </c>
      <c r="I355" s="695">
        <v>0.12</v>
      </c>
      <c r="J355" s="696">
        <v>4</v>
      </c>
      <c r="K355" s="697">
        <v>0.15</v>
      </c>
      <c r="L355" s="698">
        <v>13</v>
      </c>
      <c r="M355" s="695">
        <v>0.12</v>
      </c>
      <c r="N355" s="696">
        <v>1</v>
      </c>
      <c r="O355" s="697">
        <v>0.04</v>
      </c>
      <c r="P355" s="698">
        <v>114</v>
      </c>
      <c r="Q355" s="695">
        <v>1.07</v>
      </c>
    </row>
    <row r="356" spans="1:17" ht="18.75" customHeight="1">
      <c r="A356" s="707" t="s">
        <v>71</v>
      </c>
      <c r="B356" s="692">
        <v>3243</v>
      </c>
      <c r="C356" s="693">
        <v>98.9</v>
      </c>
      <c r="D356" s="694">
        <v>34</v>
      </c>
      <c r="E356" s="695">
        <v>0.28</v>
      </c>
      <c r="F356" s="696">
        <v>11</v>
      </c>
      <c r="G356" s="697">
        <v>0.34</v>
      </c>
      <c r="H356" s="698">
        <v>16</v>
      </c>
      <c r="I356" s="695">
        <v>0.13</v>
      </c>
      <c r="J356" s="696">
        <v>4</v>
      </c>
      <c r="K356" s="697">
        <v>0.12</v>
      </c>
      <c r="L356" s="698">
        <v>15</v>
      </c>
      <c r="M356" s="695">
        <v>0.12</v>
      </c>
      <c r="N356" s="746">
        <v>0</v>
      </c>
      <c r="O356" s="728">
        <v>0</v>
      </c>
      <c r="P356" s="698">
        <v>133</v>
      </c>
      <c r="Q356" s="695">
        <v>1.1</v>
      </c>
    </row>
    <row r="357" spans="1:17" ht="18.75" customHeight="1">
      <c r="A357" s="707" t="s">
        <v>72</v>
      </c>
      <c r="B357" s="692">
        <v>3057</v>
      </c>
      <c r="C357" s="693">
        <v>94.12</v>
      </c>
      <c r="D357" s="694">
        <v>29</v>
      </c>
      <c r="E357" s="695">
        <v>0.25</v>
      </c>
      <c r="F357" s="696">
        <v>34</v>
      </c>
      <c r="G357" s="697">
        <v>1.05</v>
      </c>
      <c r="H357" s="698">
        <v>12</v>
      </c>
      <c r="I357" s="695">
        <v>0.1</v>
      </c>
      <c r="J357" s="696">
        <v>16</v>
      </c>
      <c r="K357" s="697">
        <v>0.49</v>
      </c>
      <c r="L357" s="698">
        <v>14</v>
      </c>
      <c r="M357" s="695">
        <v>0.12</v>
      </c>
      <c r="N357" s="696">
        <v>5</v>
      </c>
      <c r="O357" s="697">
        <v>0.15</v>
      </c>
      <c r="P357" s="698">
        <v>157</v>
      </c>
      <c r="Q357" s="695">
        <v>1.35</v>
      </c>
    </row>
    <row r="358" spans="1:17" ht="18.75" customHeight="1">
      <c r="A358" s="707" t="s">
        <v>73</v>
      </c>
      <c r="B358" s="692">
        <v>3108</v>
      </c>
      <c r="C358" s="693">
        <v>98.85</v>
      </c>
      <c r="D358" s="694">
        <v>28</v>
      </c>
      <c r="E358" s="695">
        <v>0.27</v>
      </c>
      <c r="F358" s="696">
        <v>11</v>
      </c>
      <c r="G358" s="697">
        <v>0.35</v>
      </c>
      <c r="H358" s="698">
        <v>13</v>
      </c>
      <c r="I358" s="695">
        <v>0.12</v>
      </c>
      <c r="J358" s="696">
        <v>4</v>
      </c>
      <c r="K358" s="697">
        <v>0.13</v>
      </c>
      <c r="L358" s="698">
        <v>14</v>
      </c>
      <c r="M358" s="695">
        <v>0.13</v>
      </c>
      <c r="N358" s="746">
        <v>0</v>
      </c>
      <c r="O358" s="728">
        <v>0</v>
      </c>
      <c r="P358" s="698">
        <v>107</v>
      </c>
      <c r="Q358" s="695">
        <v>1.02</v>
      </c>
    </row>
    <row r="359" spans="1:17" ht="18.75" customHeight="1">
      <c r="A359" s="707" t="s">
        <v>74</v>
      </c>
      <c r="B359" s="692">
        <v>3241</v>
      </c>
      <c r="C359" s="693">
        <v>98.87</v>
      </c>
      <c r="D359" s="694">
        <v>37</v>
      </c>
      <c r="E359" s="695">
        <v>0.33</v>
      </c>
      <c r="F359" s="696">
        <v>11</v>
      </c>
      <c r="G359" s="697">
        <v>0.34</v>
      </c>
      <c r="H359" s="698">
        <v>12</v>
      </c>
      <c r="I359" s="695">
        <v>0.11</v>
      </c>
      <c r="J359" s="696">
        <v>4</v>
      </c>
      <c r="K359" s="697">
        <v>0.12</v>
      </c>
      <c r="L359" s="698">
        <v>20</v>
      </c>
      <c r="M359" s="695">
        <v>0.18</v>
      </c>
      <c r="N359" s="696">
        <v>1</v>
      </c>
      <c r="O359" s="697">
        <v>0.03</v>
      </c>
      <c r="P359" s="698">
        <v>138</v>
      </c>
      <c r="Q359" s="695">
        <v>1.24</v>
      </c>
    </row>
    <row r="360" spans="1:17" ht="18.75" customHeight="1">
      <c r="A360" s="707" t="s">
        <v>75</v>
      </c>
      <c r="B360" s="692">
        <v>3118</v>
      </c>
      <c r="C360" s="693">
        <v>98.86</v>
      </c>
      <c r="D360" s="694">
        <v>31</v>
      </c>
      <c r="E360" s="695">
        <v>0.3</v>
      </c>
      <c r="F360" s="696">
        <v>11</v>
      </c>
      <c r="G360" s="697">
        <v>0.35</v>
      </c>
      <c r="H360" s="698">
        <v>12</v>
      </c>
      <c r="I360" s="695">
        <v>0.12</v>
      </c>
      <c r="J360" s="696">
        <v>4</v>
      </c>
      <c r="K360" s="697">
        <v>0.13</v>
      </c>
      <c r="L360" s="698">
        <v>17</v>
      </c>
      <c r="M360" s="695">
        <v>0.16</v>
      </c>
      <c r="N360" s="746">
        <v>0</v>
      </c>
      <c r="O360" s="728">
        <v>0</v>
      </c>
      <c r="P360" s="698">
        <v>115</v>
      </c>
      <c r="Q360" s="695">
        <v>1.11</v>
      </c>
    </row>
    <row r="361" spans="1:17" ht="18.75" customHeight="1">
      <c r="A361" s="707" t="s">
        <v>76</v>
      </c>
      <c r="B361" s="692">
        <v>2787</v>
      </c>
      <c r="C361" s="693">
        <v>98.72</v>
      </c>
      <c r="D361" s="694">
        <v>21</v>
      </c>
      <c r="E361" s="695">
        <v>0.24</v>
      </c>
      <c r="F361" s="696">
        <v>11</v>
      </c>
      <c r="G361" s="697">
        <v>0.39</v>
      </c>
      <c r="H361" s="698">
        <v>10</v>
      </c>
      <c r="I361" s="695">
        <v>0.11</v>
      </c>
      <c r="J361" s="696">
        <v>4</v>
      </c>
      <c r="K361" s="697">
        <v>0.14</v>
      </c>
      <c r="L361" s="698">
        <v>10</v>
      </c>
      <c r="M361" s="695">
        <v>0.11</v>
      </c>
      <c r="N361" s="746">
        <v>0</v>
      </c>
      <c r="O361" s="728">
        <v>0</v>
      </c>
      <c r="P361" s="698">
        <v>92</v>
      </c>
      <c r="Q361" s="695">
        <v>1.03</v>
      </c>
    </row>
    <row r="362" spans="1:17" ht="18.75" customHeight="1">
      <c r="A362" s="707" t="s">
        <v>77</v>
      </c>
      <c r="B362" s="692">
        <v>3163</v>
      </c>
      <c r="C362" s="693">
        <v>98.87</v>
      </c>
      <c r="D362" s="694">
        <v>32</v>
      </c>
      <c r="E362" s="695">
        <v>0.31</v>
      </c>
      <c r="F362" s="696">
        <v>11</v>
      </c>
      <c r="G362" s="697">
        <v>0.34</v>
      </c>
      <c r="H362" s="698">
        <v>9</v>
      </c>
      <c r="I362" s="695">
        <v>0.09</v>
      </c>
      <c r="J362" s="696">
        <v>4</v>
      </c>
      <c r="K362" s="697">
        <v>0.13</v>
      </c>
      <c r="L362" s="698">
        <v>20</v>
      </c>
      <c r="M362" s="695">
        <v>0.19</v>
      </c>
      <c r="N362" s="746">
        <v>0</v>
      </c>
      <c r="O362" s="728">
        <v>0</v>
      </c>
      <c r="P362" s="698">
        <v>115</v>
      </c>
      <c r="Q362" s="695">
        <v>1.1</v>
      </c>
    </row>
    <row r="363" spans="1:17" ht="18.75" customHeight="1">
      <c r="A363" s="707" t="s">
        <v>78</v>
      </c>
      <c r="B363" s="692">
        <v>3224</v>
      </c>
      <c r="C363" s="693">
        <v>98.9</v>
      </c>
      <c r="D363" s="694">
        <v>33</v>
      </c>
      <c r="E363" s="695">
        <v>0.32</v>
      </c>
      <c r="F363" s="696">
        <v>11</v>
      </c>
      <c r="G363" s="697">
        <v>0.34</v>
      </c>
      <c r="H363" s="698">
        <v>8</v>
      </c>
      <c r="I363" s="695">
        <v>0.08</v>
      </c>
      <c r="J363" s="696">
        <v>4</v>
      </c>
      <c r="K363" s="697">
        <v>0.12</v>
      </c>
      <c r="L363" s="698">
        <v>30</v>
      </c>
      <c r="M363" s="695">
        <v>0.29</v>
      </c>
      <c r="N363" s="746">
        <v>0</v>
      </c>
      <c r="O363" s="728">
        <v>0</v>
      </c>
      <c r="P363" s="698">
        <v>148</v>
      </c>
      <c r="Q363" s="695">
        <v>1.41</v>
      </c>
    </row>
    <row r="364" spans="1:17" ht="18.75" customHeight="1">
      <c r="A364" s="707" t="s">
        <v>67</v>
      </c>
      <c r="B364" s="692">
        <v>2891</v>
      </c>
      <c r="C364" s="693">
        <v>98.74</v>
      </c>
      <c r="D364" s="694">
        <v>37</v>
      </c>
      <c r="E364" s="695">
        <v>0.35</v>
      </c>
      <c r="F364" s="696">
        <v>11</v>
      </c>
      <c r="G364" s="697">
        <v>0.38</v>
      </c>
      <c r="H364" s="698">
        <v>11</v>
      </c>
      <c r="I364" s="695">
        <v>0.1</v>
      </c>
      <c r="J364" s="696">
        <v>4</v>
      </c>
      <c r="K364" s="697">
        <v>0.14</v>
      </c>
      <c r="L364" s="698">
        <v>32</v>
      </c>
      <c r="M364" s="695">
        <v>0.3</v>
      </c>
      <c r="N364" s="696">
        <v>1</v>
      </c>
      <c r="O364" s="697">
        <v>0.03</v>
      </c>
      <c r="P364" s="698">
        <v>105</v>
      </c>
      <c r="Q364" s="695">
        <v>1</v>
      </c>
    </row>
    <row r="365" spans="1:17" ht="18.75" customHeight="1">
      <c r="A365" s="707" t="s">
        <v>68</v>
      </c>
      <c r="B365" s="692">
        <v>3250</v>
      </c>
      <c r="C365" s="693">
        <v>98.87</v>
      </c>
      <c r="D365" s="694">
        <v>45</v>
      </c>
      <c r="E365" s="695">
        <v>0.36</v>
      </c>
      <c r="F365" s="696">
        <v>11</v>
      </c>
      <c r="G365" s="697">
        <v>0.33</v>
      </c>
      <c r="H365" s="698">
        <v>19</v>
      </c>
      <c r="I365" s="695">
        <v>0.15</v>
      </c>
      <c r="J365" s="696">
        <v>4</v>
      </c>
      <c r="K365" s="697">
        <v>0.12</v>
      </c>
      <c r="L365" s="698">
        <v>53</v>
      </c>
      <c r="M365" s="695">
        <v>0.43</v>
      </c>
      <c r="N365" s="696">
        <v>1</v>
      </c>
      <c r="O365" s="697">
        <v>0.03</v>
      </c>
      <c r="P365" s="698">
        <v>164</v>
      </c>
      <c r="Q365" s="695">
        <v>1.32</v>
      </c>
    </row>
    <row r="366" spans="1:17" ht="18.75" customHeight="1">
      <c r="A366" s="707" t="s">
        <v>69</v>
      </c>
      <c r="B366" s="692">
        <v>3411</v>
      </c>
      <c r="C366" s="693">
        <v>98.96</v>
      </c>
      <c r="D366" s="694">
        <v>56</v>
      </c>
      <c r="E366" s="695">
        <v>0.43</v>
      </c>
      <c r="F366" s="696">
        <v>11</v>
      </c>
      <c r="G366" s="697">
        <v>0.32</v>
      </c>
      <c r="H366" s="698">
        <v>33</v>
      </c>
      <c r="I366" s="695">
        <v>0.26</v>
      </c>
      <c r="J366" s="696">
        <v>4</v>
      </c>
      <c r="K366" s="697">
        <v>0.12</v>
      </c>
      <c r="L366" s="698">
        <v>125</v>
      </c>
      <c r="M366" s="695">
        <v>0.97</v>
      </c>
      <c r="N366" s="746">
        <v>0</v>
      </c>
      <c r="O366" s="728">
        <v>0</v>
      </c>
      <c r="P366" s="698">
        <v>171</v>
      </c>
      <c r="Q366" s="695">
        <v>1.33</v>
      </c>
    </row>
    <row r="367" spans="1:17" ht="18.75" customHeight="1">
      <c r="A367" s="707" t="s">
        <v>70</v>
      </c>
      <c r="B367" s="692">
        <v>3294</v>
      </c>
      <c r="C367" s="693">
        <v>98.92</v>
      </c>
      <c r="D367" s="694">
        <v>50</v>
      </c>
      <c r="E367" s="695">
        <v>0.4</v>
      </c>
      <c r="F367" s="696">
        <v>11</v>
      </c>
      <c r="G367" s="697">
        <v>0.33</v>
      </c>
      <c r="H367" s="698">
        <v>29</v>
      </c>
      <c r="I367" s="695">
        <v>0.23</v>
      </c>
      <c r="J367" s="696">
        <v>4</v>
      </c>
      <c r="K367" s="697">
        <v>0.12</v>
      </c>
      <c r="L367" s="698">
        <v>133</v>
      </c>
      <c r="M367" s="695">
        <v>1.07</v>
      </c>
      <c r="N367" s="746">
        <v>0</v>
      </c>
      <c r="O367" s="728">
        <v>0</v>
      </c>
      <c r="P367" s="698">
        <v>173</v>
      </c>
      <c r="Q367" s="695">
        <v>1.39</v>
      </c>
    </row>
    <row r="368" spans="1:17" ht="18.75" customHeight="1">
      <c r="A368" s="707" t="s">
        <v>71</v>
      </c>
      <c r="B368" s="692">
        <v>3214</v>
      </c>
      <c r="C368" s="693">
        <v>98.86</v>
      </c>
      <c r="D368" s="694">
        <v>44</v>
      </c>
      <c r="E368" s="695">
        <v>0.37</v>
      </c>
      <c r="F368" s="696">
        <v>11</v>
      </c>
      <c r="G368" s="697">
        <v>0.34</v>
      </c>
      <c r="H368" s="698">
        <v>16</v>
      </c>
      <c r="I368" s="695">
        <v>0.13</v>
      </c>
      <c r="J368" s="696">
        <v>4</v>
      </c>
      <c r="K368" s="697">
        <v>0.12</v>
      </c>
      <c r="L368" s="698">
        <v>133</v>
      </c>
      <c r="M368" s="695">
        <v>1.11</v>
      </c>
      <c r="N368" s="746">
        <v>0</v>
      </c>
      <c r="O368" s="728">
        <v>0</v>
      </c>
      <c r="P368" s="698">
        <v>144</v>
      </c>
      <c r="Q368" s="695">
        <v>1.2</v>
      </c>
    </row>
    <row r="369" spans="1:17" ht="18.75" customHeight="1">
      <c r="A369" s="707" t="s">
        <v>72</v>
      </c>
      <c r="B369" s="692">
        <v>3297</v>
      </c>
      <c r="C369" s="693">
        <v>98.92</v>
      </c>
      <c r="D369" s="694">
        <v>46</v>
      </c>
      <c r="E369" s="695">
        <v>0.38</v>
      </c>
      <c r="F369" s="696">
        <v>11</v>
      </c>
      <c r="G369" s="697">
        <v>0.33</v>
      </c>
      <c r="H369" s="698">
        <v>15</v>
      </c>
      <c r="I369" s="695">
        <v>0.12</v>
      </c>
      <c r="J369" s="696">
        <v>4</v>
      </c>
      <c r="K369" s="697">
        <v>0.12</v>
      </c>
      <c r="L369" s="698">
        <v>130</v>
      </c>
      <c r="M369" s="695">
        <v>1.07</v>
      </c>
      <c r="N369" s="746">
        <v>0</v>
      </c>
      <c r="O369" s="728">
        <v>0</v>
      </c>
      <c r="P369" s="698">
        <v>104</v>
      </c>
      <c r="Q369" s="695">
        <v>0.85</v>
      </c>
    </row>
    <row r="370" spans="1:17" ht="18.75" customHeight="1">
      <c r="A370" s="707" t="s">
        <v>73</v>
      </c>
      <c r="B370" s="692">
        <v>3195</v>
      </c>
      <c r="C370" s="693">
        <v>98.89</v>
      </c>
      <c r="D370" s="694">
        <v>51</v>
      </c>
      <c r="E370" s="695">
        <v>0.44</v>
      </c>
      <c r="F370" s="696">
        <v>11</v>
      </c>
      <c r="G370" s="697">
        <v>0.34</v>
      </c>
      <c r="H370" s="698">
        <v>8</v>
      </c>
      <c r="I370" s="695">
        <v>0.07</v>
      </c>
      <c r="J370" s="696">
        <v>4</v>
      </c>
      <c r="K370" s="697">
        <v>0.12</v>
      </c>
      <c r="L370" s="698">
        <v>134</v>
      </c>
      <c r="M370" s="695">
        <v>1.17</v>
      </c>
      <c r="N370" s="746">
        <v>0</v>
      </c>
      <c r="O370" s="728">
        <v>0</v>
      </c>
      <c r="P370" s="698">
        <v>92</v>
      </c>
      <c r="Q370" s="695">
        <v>0.8</v>
      </c>
    </row>
    <row r="371" spans="1:17" ht="18.75" customHeight="1">
      <c r="A371" s="707" t="s">
        <v>74</v>
      </c>
      <c r="B371" s="692">
        <v>3635</v>
      </c>
      <c r="C371" s="693">
        <v>99.02</v>
      </c>
      <c r="D371" s="694">
        <v>59</v>
      </c>
      <c r="E371" s="695">
        <v>0.43</v>
      </c>
      <c r="F371" s="696">
        <v>11</v>
      </c>
      <c r="G371" s="697">
        <v>0.3</v>
      </c>
      <c r="H371" s="698">
        <v>21</v>
      </c>
      <c r="I371" s="695">
        <v>0.15</v>
      </c>
      <c r="J371" s="696">
        <v>4</v>
      </c>
      <c r="K371" s="697">
        <v>0.11</v>
      </c>
      <c r="L371" s="698">
        <v>145</v>
      </c>
      <c r="M371" s="695">
        <v>1.07</v>
      </c>
      <c r="N371" s="746">
        <v>0</v>
      </c>
      <c r="O371" s="728">
        <v>0</v>
      </c>
      <c r="P371" s="698">
        <v>120</v>
      </c>
      <c r="Q371" s="695">
        <v>0.88</v>
      </c>
    </row>
    <row r="372" spans="1:17" ht="18.75" customHeight="1">
      <c r="A372" s="707" t="s">
        <v>75</v>
      </c>
      <c r="B372" s="692">
        <v>3899</v>
      </c>
      <c r="C372" s="693">
        <v>99.09</v>
      </c>
      <c r="D372" s="694">
        <v>77</v>
      </c>
      <c r="E372" s="695">
        <v>0.51</v>
      </c>
      <c r="F372" s="696">
        <v>11</v>
      </c>
      <c r="G372" s="697">
        <v>0.28</v>
      </c>
      <c r="H372" s="698">
        <v>32</v>
      </c>
      <c r="I372" s="695">
        <v>0.21</v>
      </c>
      <c r="J372" s="696">
        <v>4</v>
      </c>
      <c r="K372" s="697">
        <v>0.1</v>
      </c>
      <c r="L372" s="698">
        <v>184</v>
      </c>
      <c r="M372" s="695">
        <v>1.22</v>
      </c>
      <c r="N372" s="746">
        <v>0</v>
      </c>
      <c r="O372" s="728">
        <v>0</v>
      </c>
      <c r="P372" s="698">
        <v>224</v>
      </c>
      <c r="Q372" s="695">
        <v>1.49</v>
      </c>
    </row>
    <row r="373" spans="1:17" ht="18.75" customHeight="1">
      <c r="A373" s="707" t="s">
        <v>203</v>
      </c>
      <c r="B373" s="692">
        <v>3749</v>
      </c>
      <c r="C373" s="693">
        <v>99.05</v>
      </c>
      <c r="D373" s="694">
        <v>53</v>
      </c>
      <c r="E373" s="695">
        <v>0.37</v>
      </c>
      <c r="F373" s="696">
        <v>11</v>
      </c>
      <c r="G373" s="697">
        <v>0.29</v>
      </c>
      <c r="H373" s="698">
        <v>25</v>
      </c>
      <c r="I373" s="695">
        <v>0.17</v>
      </c>
      <c r="J373" s="696">
        <v>4</v>
      </c>
      <c r="K373" s="697">
        <v>0.11</v>
      </c>
      <c r="L373" s="698">
        <v>223</v>
      </c>
      <c r="M373" s="695">
        <v>1.55</v>
      </c>
      <c r="N373" s="746">
        <v>0</v>
      </c>
      <c r="O373" s="728">
        <v>0</v>
      </c>
      <c r="P373" s="698">
        <v>107</v>
      </c>
      <c r="Q373" s="695">
        <v>0.75</v>
      </c>
    </row>
    <row r="374" spans="1:17" ht="18.75" customHeight="1">
      <c r="A374" s="707" t="s">
        <v>77</v>
      </c>
      <c r="B374" s="692">
        <v>3783</v>
      </c>
      <c r="C374" s="693">
        <v>99.06</v>
      </c>
      <c r="D374" s="694">
        <v>53</v>
      </c>
      <c r="E374" s="695">
        <v>0.37</v>
      </c>
      <c r="F374" s="696">
        <v>11</v>
      </c>
      <c r="G374" s="697">
        <v>0.29</v>
      </c>
      <c r="H374" s="698">
        <v>27</v>
      </c>
      <c r="I374" s="695">
        <v>0.19</v>
      </c>
      <c r="J374" s="696">
        <v>4</v>
      </c>
      <c r="K374" s="697">
        <v>0.1</v>
      </c>
      <c r="L374" s="698">
        <v>212</v>
      </c>
      <c r="M374" s="695">
        <v>1.48</v>
      </c>
      <c r="N374" s="746">
        <v>0</v>
      </c>
      <c r="O374" s="728">
        <v>0</v>
      </c>
      <c r="P374" s="698">
        <v>93</v>
      </c>
      <c r="Q374" s="695">
        <v>0.65</v>
      </c>
    </row>
    <row r="375" spans="1:17" ht="18.75" customHeight="1" thickBot="1">
      <c r="A375" s="708" t="s">
        <v>78</v>
      </c>
      <c r="B375" s="709">
        <v>3965</v>
      </c>
      <c r="C375" s="710">
        <v>99.08</v>
      </c>
      <c r="D375" s="711">
        <v>62</v>
      </c>
      <c r="E375" s="712">
        <v>0.41</v>
      </c>
      <c r="F375" s="713">
        <v>11</v>
      </c>
      <c r="G375" s="714">
        <v>0.27</v>
      </c>
      <c r="H375" s="715">
        <v>36</v>
      </c>
      <c r="I375" s="712">
        <v>0.24</v>
      </c>
      <c r="J375" s="713">
        <v>4</v>
      </c>
      <c r="K375" s="714">
        <v>0.1</v>
      </c>
      <c r="L375" s="715">
        <v>245</v>
      </c>
      <c r="M375" s="712">
        <v>1.63</v>
      </c>
      <c r="N375" s="713">
        <v>1</v>
      </c>
      <c r="O375" s="714">
        <v>0.02</v>
      </c>
      <c r="P375" s="715">
        <v>118</v>
      </c>
      <c r="Q375" s="712">
        <v>0.78</v>
      </c>
    </row>
    <row r="376" spans="1:17" ht="18.75" customHeight="1">
      <c r="A376" s="716"/>
      <c r="B376" s="717"/>
      <c r="C376" s="718"/>
      <c r="D376" s="717"/>
      <c r="E376" s="718"/>
      <c r="F376" s="717"/>
      <c r="G376" s="718"/>
      <c r="H376" s="717"/>
      <c r="I376" s="718"/>
      <c r="J376" s="717"/>
      <c r="K376" s="718"/>
      <c r="L376" s="717"/>
      <c r="M376" s="718"/>
      <c r="N376" s="717"/>
      <c r="O376" s="718"/>
      <c r="P376" s="717"/>
      <c r="Q376" s="718"/>
    </row>
    <row r="377" spans="1:13" ht="18.75" customHeight="1">
      <c r="A377" s="719"/>
      <c r="B377" s="674"/>
      <c r="C377" s="675"/>
      <c r="D377" s="674"/>
      <c r="E377" s="675"/>
      <c r="F377" s="674"/>
      <c r="G377" s="675"/>
      <c r="H377" s="674"/>
      <c r="I377" s="675"/>
      <c r="J377" s="674"/>
      <c r="K377" s="675"/>
      <c r="L377" s="674"/>
      <c r="M377" s="675"/>
    </row>
    <row r="378" spans="1:13" ht="18.75" customHeight="1" thickBot="1">
      <c r="A378" s="675"/>
      <c r="B378" s="674"/>
      <c r="C378" s="675"/>
      <c r="D378" s="674"/>
      <c r="E378" s="675"/>
      <c r="F378" s="674"/>
      <c r="G378" s="675"/>
      <c r="H378" s="674"/>
      <c r="I378" s="675"/>
      <c r="J378" s="674"/>
      <c r="K378" s="675"/>
      <c r="L378" s="674"/>
      <c r="M378" s="675"/>
    </row>
    <row r="379" spans="1:17" ht="18.75" customHeight="1">
      <c r="A379" s="676"/>
      <c r="B379" s="1469" t="s">
        <v>524</v>
      </c>
      <c r="C379" s="1470"/>
      <c r="D379" s="1470"/>
      <c r="E379" s="1471"/>
      <c r="F379" s="1472" t="s">
        <v>525</v>
      </c>
      <c r="G379" s="1473"/>
      <c r="H379" s="1473"/>
      <c r="I379" s="1474"/>
      <c r="J379" s="1475" t="s">
        <v>526</v>
      </c>
      <c r="K379" s="1473"/>
      <c r="L379" s="1473"/>
      <c r="M379" s="1474"/>
      <c r="N379" s="1475" t="s">
        <v>527</v>
      </c>
      <c r="O379" s="1473"/>
      <c r="P379" s="1473"/>
      <c r="Q379" s="1474"/>
    </row>
    <row r="380" spans="1:17" ht="18.75" customHeight="1" thickBot="1">
      <c r="A380" s="677"/>
      <c r="B380" s="1476" t="s">
        <v>521</v>
      </c>
      <c r="C380" s="1465"/>
      <c r="D380" s="1464" t="s">
        <v>522</v>
      </c>
      <c r="E380" s="1466"/>
      <c r="F380" s="1477" t="s">
        <v>521</v>
      </c>
      <c r="G380" s="1478"/>
      <c r="H380" s="1478" t="s">
        <v>522</v>
      </c>
      <c r="I380" s="1479"/>
      <c r="J380" s="1465" t="s">
        <v>521</v>
      </c>
      <c r="K380" s="1478"/>
      <c r="L380" s="1478" t="s">
        <v>522</v>
      </c>
      <c r="M380" s="1479"/>
      <c r="N380" s="1465" t="s">
        <v>521</v>
      </c>
      <c r="O380" s="1478"/>
      <c r="P380" s="1478" t="s">
        <v>522</v>
      </c>
      <c r="Q380" s="1479"/>
    </row>
    <row r="381" spans="1:17" ht="18.75" customHeight="1" thickTop="1">
      <c r="A381" s="678"/>
      <c r="B381" s="679" t="s">
        <v>60</v>
      </c>
      <c r="C381" s="680" t="s">
        <v>523</v>
      </c>
      <c r="D381" s="681" t="s">
        <v>60</v>
      </c>
      <c r="E381" s="682" t="s">
        <v>523</v>
      </c>
      <c r="F381" s="683" t="s">
        <v>60</v>
      </c>
      <c r="G381" s="680" t="s">
        <v>523</v>
      </c>
      <c r="H381" s="681" t="s">
        <v>60</v>
      </c>
      <c r="I381" s="682" t="s">
        <v>523</v>
      </c>
      <c r="J381" s="683" t="s">
        <v>60</v>
      </c>
      <c r="K381" s="680" t="s">
        <v>523</v>
      </c>
      <c r="L381" s="681" t="s">
        <v>60</v>
      </c>
      <c r="M381" s="682" t="s">
        <v>523</v>
      </c>
      <c r="N381" s="683" t="s">
        <v>60</v>
      </c>
      <c r="O381" s="680" t="s">
        <v>523</v>
      </c>
      <c r="P381" s="681" t="s">
        <v>60</v>
      </c>
      <c r="Q381" s="682" t="s">
        <v>523</v>
      </c>
    </row>
    <row r="382" spans="1:17" ht="18.75" customHeight="1">
      <c r="A382" s="981"/>
      <c r="B382" s="686"/>
      <c r="C382" s="687"/>
      <c r="D382" s="688"/>
      <c r="E382" s="689"/>
      <c r="F382" s="690"/>
      <c r="G382" s="687"/>
      <c r="H382" s="688"/>
      <c r="I382" s="689"/>
      <c r="J382" s="674"/>
      <c r="K382" s="687"/>
      <c r="L382" s="688"/>
      <c r="M382" s="689"/>
      <c r="N382" s="674"/>
      <c r="O382" s="687"/>
      <c r="P382" s="688"/>
      <c r="Q382" s="689"/>
    </row>
    <row r="383" spans="1:17" ht="18.75" customHeight="1">
      <c r="A383" s="691" t="s">
        <v>62</v>
      </c>
      <c r="B383" s="692">
        <v>18</v>
      </c>
      <c r="C383" s="693">
        <v>0.64</v>
      </c>
      <c r="D383" s="694">
        <v>706</v>
      </c>
      <c r="E383" s="695">
        <v>8.05</v>
      </c>
      <c r="F383" s="696">
        <v>4</v>
      </c>
      <c r="G383" s="697">
        <v>0.14</v>
      </c>
      <c r="H383" s="698">
        <v>2326</v>
      </c>
      <c r="I383" s="695">
        <v>26.53</v>
      </c>
      <c r="J383" s="746">
        <v>0</v>
      </c>
      <c r="K383" s="728">
        <v>0</v>
      </c>
      <c r="L383" s="698">
        <v>5295</v>
      </c>
      <c r="M383" s="695">
        <v>60.4</v>
      </c>
      <c r="N383" s="696">
        <v>0</v>
      </c>
      <c r="O383" s="697">
        <v>0</v>
      </c>
      <c r="P383" s="698">
        <v>214</v>
      </c>
      <c r="Q383" s="695">
        <v>2.44</v>
      </c>
    </row>
    <row r="384" spans="1:17" ht="18.75" customHeight="1">
      <c r="A384" s="691" t="s">
        <v>63</v>
      </c>
      <c r="B384" s="692">
        <v>17</v>
      </c>
      <c r="C384" s="693">
        <v>0.58</v>
      </c>
      <c r="D384" s="694">
        <v>637</v>
      </c>
      <c r="E384" s="695">
        <v>6.55</v>
      </c>
      <c r="F384" s="696">
        <v>5</v>
      </c>
      <c r="G384" s="697">
        <v>0.17</v>
      </c>
      <c r="H384" s="698">
        <v>2287</v>
      </c>
      <c r="I384" s="695">
        <v>23.51</v>
      </c>
      <c r="J384" s="746">
        <v>0</v>
      </c>
      <c r="K384" s="728">
        <v>0</v>
      </c>
      <c r="L384" s="698">
        <v>6356</v>
      </c>
      <c r="M384" s="695">
        <v>65.35</v>
      </c>
      <c r="N384" s="696">
        <v>0</v>
      </c>
      <c r="O384" s="697">
        <v>0</v>
      </c>
      <c r="P384" s="698">
        <v>250</v>
      </c>
      <c r="Q384" s="695">
        <v>2.57</v>
      </c>
    </row>
    <row r="385" spans="1:17" ht="18.75" customHeight="1">
      <c r="A385" s="691" t="s">
        <v>64</v>
      </c>
      <c r="B385" s="692">
        <v>16</v>
      </c>
      <c r="C385" s="693">
        <v>0.53</v>
      </c>
      <c r="D385" s="694">
        <v>747</v>
      </c>
      <c r="E385" s="695">
        <v>7.06</v>
      </c>
      <c r="F385" s="696">
        <v>6</v>
      </c>
      <c r="G385" s="697">
        <v>0.2</v>
      </c>
      <c r="H385" s="698">
        <v>3034</v>
      </c>
      <c r="I385" s="695">
        <v>28.68</v>
      </c>
      <c r="J385" s="746">
        <v>0</v>
      </c>
      <c r="K385" s="728">
        <v>0</v>
      </c>
      <c r="L385" s="698">
        <v>6165</v>
      </c>
      <c r="M385" s="695">
        <v>58.29</v>
      </c>
      <c r="N385" s="696">
        <v>0</v>
      </c>
      <c r="O385" s="697">
        <v>0</v>
      </c>
      <c r="P385" s="698">
        <v>428</v>
      </c>
      <c r="Q385" s="695">
        <v>4.05</v>
      </c>
    </row>
    <row r="386" spans="1:17" ht="18.75" customHeight="1">
      <c r="A386" s="691" t="s">
        <v>65</v>
      </c>
      <c r="B386" s="692">
        <v>29</v>
      </c>
      <c r="C386" s="693">
        <v>0.95</v>
      </c>
      <c r="D386" s="694">
        <v>693</v>
      </c>
      <c r="E386" s="695">
        <v>6.48</v>
      </c>
      <c r="F386" s="696">
        <v>2</v>
      </c>
      <c r="G386" s="697">
        <v>0.07</v>
      </c>
      <c r="H386" s="698">
        <v>3476</v>
      </c>
      <c r="I386" s="695">
        <v>32.5</v>
      </c>
      <c r="J386" s="746">
        <v>0</v>
      </c>
      <c r="K386" s="728">
        <v>0</v>
      </c>
      <c r="L386" s="698">
        <v>5924</v>
      </c>
      <c r="M386" s="695">
        <v>55.39</v>
      </c>
      <c r="N386" s="696">
        <v>0</v>
      </c>
      <c r="O386" s="697">
        <v>0</v>
      </c>
      <c r="P386" s="698">
        <v>423</v>
      </c>
      <c r="Q386" s="695">
        <v>3.96</v>
      </c>
    </row>
    <row r="387" spans="1:17" ht="18.75" customHeight="1">
      <c r="A387" s="982" t="s">
        <v>840</v>
      </c>
      <c r="B387" s="692">
        <v>20</v>
      </c>
      <c r="C387" s="693">
        <v>0.57</v>
      </c>
      <c r="D387" s="694">
        <v>717</v>
      </c>
      <c r="E387" s="695">
        <v>5.51</v>
      </c>
      <c r="F387" s="696">
        <v>1</v>
      </c>
      <c r="G387" s="697">
        <v>0.03</v>
      </c>
      <c r="H387" s="698">
        <v>4266</v>
      </c>
      <c r="I387" s="695">
        <v>32.77</v>
      </c>
      <c r="J387" s="746">
        <v>0</v>
      </c>
      <c r="K387" s="728">
        <v>0</v>
      </c>
      <c r="L387" s="698">
        <v>7398</v>
      </c>
      <c r="M387" s="695">
        <v>56.83</v>
      </c>
      <c r="N387" s="696">
        <v>0</v>
      </c>
      <c r="O387" s="697">
        <v>0</v>
      </c>
      <c r="P387" s="698">
        <v>280</v>
      </c>
      <c r="Q387" s="695">
        <v>2.15</v>
      </c>
    </row>
    <row r="388" spans="1:17" ht="18.75" customHeight="1">
      <c r="A388" s="981"/>
      <c r="B388" s="700"/>
      <c r="C388" s="701"/>
      <c r="D388" s="702"/>
      <c r="E388" s="703"/>
      <c r="F388" s="704"/>
      <c r="G388" s="705"/>
      <c r="H388" s="706"/>
      <c r="I388" s="703"/>
      <c r="J388" s="704"/>
      <c r="K388" s="705"/>
      <c r="L388" s="706"/>
      <c r="M388" s="703"/>
      <c r="N388" s="704"/>
      <c r="O388" s="705"/>
      <c r="P388" s="706"/>
      <c r="Q388" s="703"/>
    </row>
    <row r="389" spans="1:17" ht="18.75" customHeight="1">
      <c r="A389" s="707" t="s">
        <v>66</v>
      </c>
      <c r="B389" s="692">
        <v>18</v>
      </c>
      <c r="C389" s="693">
        <v>0.63</v>
      </c>
      <c r="D389" s="694">
        <v>696</v>
      </c>
      <c r="E389" s="695">
        <v>6.99</v>
      </c>
      <c r="F389" s="696">
        <v>5</v>
      </c>
      <c r="G389" s="697">
        <v>0.18</v>
      </c>
      <c r="H389" s="698">
        <v>3051</v>
      </c>
      <c r="I389" s="695">
        <v>30.62</v>
      </c>
      <c r="J389" s="696">
        <v>0</v>
      </c>
      <c r="K389" s="697">
        <v>0</v>
      </c>
      <c r="L389" s="698">
        <v>5259</v>
      </c>
      <c r="M389" s="695">
        <v>52.79</v>
      </c>
      <c r="N389" s="696">
        <v>0</v>
      </c>
      <c r="O389" s="697">
        <v>0</v>
      </c>
      <c r="P389" s="698">
        <v>776</v>
      </c>
      <c r="Q389" s="695">
        <v>7.79</v>
      </c>
    </row>
    <row r="390" spans="1:17" ht="18.75" customHeight="1">
      <c r="A390" s="707" t="s">
        <v>67</v>
      </c>
      <c r="B390" s="692">
        <v>18</v>
      </c>
      <c r="C390" s="693">
        <v>0.6</v>
      </c>
      <c r="D390" s="694">
        <v>864</v>
      </c>
      <c r="E390" s="695">
        <v>7.62</v>
      </c>
      <c r="F390" s="696">
        <v>5</v>
      </c>
      <c r="G390" s="697">
        <v>0.17</v>
      </c>
      <c r="H390" s="698">
        <v>3247</v>
      </c>
      <c r="I390" s="695">
        <v>28.63</v>
      </c>
      <c r="J390" s="696">
        <v>0</v>
      </c>
      <c r="K390" s="697">
        <v>0</v>
      </c>
      <c r="L390" s="698">
        <v>6473</v>
      </c>
      <c r="M390" s="695">
        <v>57.08</v>
      </c>
      <c r="N390" s="696">
        <v>0</v>
      </c>
      <c r="O390" s="697">
        <v>0</v>
      </c>
      <c r="P390" s="698">
        <v>578</v>
      </c>
      <c r="Q390" s="695">
        <v>5.1</v>
      </c>
    </row>
    <row r="391" spans="1:17" ht="18.75" customHeight="1">
      <c r="A391" s="707" t="s">
        <v>68</v>
      </c>
      <c r="B391" s="692">
        <v>17</v>
      </c>
      <c r="C391" s="693">
        <v>0.59</v>
      </c>
      <c r="D391" s="694">
        <v>633</v>
      </c>
      <c r="E391" s="695">
        <v>5.99</v>
      </c>
      <c r="F391" s="696">
        <v>6</v>
      </c>
      <c r="G391" s="697">
        <v>0.21</v>
      </c>
      <c r="H391" s="698">
        <v>3038</v>
      </c>
      <c r="I391" s="695">
        <v>28.77</v>
      </c>
      <c r="J391" s="696">
        <v>0</v>
      </c>
      <c r="K391" s="697">
        <v>0</v>
      </c>
      <c r="L391" s="698">
        <v>5984</v>
      </c>
      <c r="M391" s="695">
        <v>56.67</v>
      </c>
      <c r="N391" s="696">
        <v>0</v>
      </c>
      <c r="O391" s="697">
        <v>0</v>
      </c>
      <c r="P391" s="698">
        <v>737</v>
      </c>
      <c r="Q391" s="695">
        <v>6.98</v>
      </c>
    </row>
    <row r="392" spans="1:17" ht="18.75" customHeight="1">
      <c r="A392" s="707" t="s">
        <v>69</v>
      </c>
      <c r="B392" s="692">
        <v>19</v>
      </c>
      <c r="C392" s="693">
        <v>0.71</v>
      </c>
      <c r="D392" s="694">
        <v>627</v>
      </c>
      <c r="E392" s="695">
        <v>6.16</v>
      </c>
      <c r="F392" s="696">
        <v>4</v>
      </c>
      <c r="G392" s="697">
        <v>0.15</v>
      </c>
      <c r="H392" s="698">
        <v>3443</v>
      </c>
      <c r="I392" s="695">
        <v>33.82</v>
      </c>
      <c r="J392" s="696">
        <v>0</v>
      </c>
      <c r="K392" s="697">
        <v>0</v>
      </c>
      <c r="L392" s="698">
        <v>4999</v>
      </c>
      <c r="M392" s="695">
        <v>49.1</v>
      </c>
      <c r="N392" s="696">
        <v>0</v>
      </c>
      <c r="O392" s="697">
        <v>0</v>
      </c>
      <c r="P392" s="698">
        <v>960</v>
      </c>
      <c r="Q392" s="695">
        <v>9.43</v>
      </c>
    </row>
    <row r="393" spans="1:17" ht="18.75" customHeight="1">
      <c r="A393" s="707" t="s">
        <v>70</v>
      </c>
      <c r="B393" s="692">
        <v>20</v>
      </c>
      <c r="C393" s="693">
        <v>0.73</v>
      </c>
      <c r="D393" s="694">
        <v>689</v>
      </c>
      <c r="E393" s="695">
        <v>6.45</v>
      </c>
      <c r="F393" s="696">
        <v>2</v>
      </c>
      <c r="G393" s="697">
        <v>0.07</v>
      </c>
      <c r="H393" s="698">
        <v>3106</v>
      </c>
      <c r="I393" s="695">
        <v>29.1</v>
      </c>
      <c r="J393" s="696">
        <v>0</v>
      </c>
      <c r="K393" s="697">
        <v>0</v>
      </c>
      <c r="L393" s="698">
        <v>6397</v>
      </c>
      <c r="M393" s="695">
        <v>59.93</v>
      </c>
      <c r="N393" s="696">
        <v>0</v>
      </c>
      <c r="O393" s="697">
        <v>0</v>
      </c>
      <c r="P393" s="698">
        <v>317</v>
      </c>
      <c r="Q393" s="695">
        <v>2.97</v>
      </c>
    </row>
    <row r="394" spans="1:17" ht="18.75" customHeight="1">
      <c r="A394" s="707" t="s">
        <v>71</v>
      </c>
      <c r="B394" s="692">
        <v>20</v>
      </c>
      <c r="C394" s="693">
        <v>0.61</v>
      </c>
      <c r="D394" s="694">
        <v>705</v>
      </c>
      <c r="E394" s="695">
        <v>5.82</v>
      </c>
      <c r="F394" s="696">
        <v>1</v>
      </c>
      <c r="G394" s="697">
        <v>0.03</v>
      </c>
      <c r="H394" s="698">
        <v>3886</v>
      </c>
      <c r="I394" s="695">
        <v>32.08</v>
      </c>
      <c r="J394" s="696">
        <v>0</v>
      </c>
      <c r="K394" s="697">
        <v>0</v>
      </c>
      <c r="L394" s="698">
        <v>6810</v>
      </c>
      <c r="M394" s="695">
        <v>56.22</v>
      </c>
      <c r="N394" s="696">
        <v>0</v>
      </c>
      <c r="O394" s="697">
        <v>0</v>
      </c>
      <c r="P394" s="698">
        <v>514</v>
      </c>
      <c r="Q394" s="695">
        <v>4.24</v>
      </c>
    </row>
    <row r="395" spans="1:17" ht="18.75" customHeight="1">
      <c r="A395" s="707" t="s">
        <v>72</v>
      </c>
      <c r="B395" s="692">
        <v>136</v>
      </c>
      <c r="C395" s="693">
        <v>4.19</v>
      </c>
      <c r="D395" s="694">
        <v>677</v>
      </c>
      <c r="E395" s="695">
        <v>5.84</v>
      </c>
      <c r="F395" s="746">
        <v>0</v>
      </c>
      <c r="G395" s="728">
        <v>0</v>
      </c>
      <c r="H395" s="698">
        <v>3940</v>
      </c>
      <c r="I395" s="695">
        <v>33.99</v>
      </c>
      <c r="J395" s="696">
        <v>0</v>
      </c>
      <c r="K395" s="697">
        <v>0</v>
      </c>
      <c r="L395" s="698">
        <v>6576</v>
      </c>
      <c r="M395" s="695">
        <v>56.73</v>
      </c>
      <c r="N395" s="696">
        <v>0</v>
      </c>
      <c r="O395" s="697">
        <v>0</v>
      </c>
      <c r="P395" s="698">
        <v>186</v>
      </c>
      <c r="Q395" s="695">
        <v>1.6</v>
      </c>
    </row>
    <row r="396" spans="1:17" ht="18.75" customHeight="1">
      <c r="A396" s="707" t="s">
        <v>73</v>
      </c>
      <c r="B396" s="692">
        <v>21</v>
      </c>
      <c r="C396" s="693">
        <v>0.67</v>
      </c>
      <c r="D396" s="694">
        <v>626</v>
      </c>
      <c r="E396" s="695">
        <v>5.99</v>
      </c>
      <c r="F396" s="746">
        <v>0</v>
      </c>
      <c r="G396" s="728">
        <v>0</v>
      </c>
      <c r="H396" s="698">
        <v>3550</v>
      </c>
      <c r="I396" s="695">
        <v>33.97</v>
      </c>
      <c r="J396" s="696">
        <v>0</v>
      </c>
      <c r="K396" s="697">
        <v>0</v>
      </c>
      <c r="L396" s="698">
        <v>5839</v>
      </c>
      <c r="M396" s="695">
        <v>55.88</v>
      </c>
      <c r="N396" s="696">
        <v>0</v>
      </c>
      <c r="O396" s="697">
        <v>0</v>
      </c>
      <c r="P396" s="698">
        <v>273</v>
      </c>
      <c r="Q396" s="695">
        <v>2.61</v>
      </c>
    </row>
    <row r="397" spans="1:17" ht="18.75" customHeight="1">
      <c r="A397" s="707" t="s">
        <v>74</v>
      </c>
      <c r="B397" s="692">
        <v>20</v>
      </c>
      <c r="C397" s="693">
        <v>0.61</v>
      </c>
      <c r="D397" s="694">
        <v>727</v>
      </c>
      <c r="E397" s="695">
        <v>6.56</v>
      </c>
      <c r="F397" s="696">
        <v>1</v>
      </c>
      <c r="G397" s="697">
        <v>0.03</v>
      </c>
      <c r="H397" s="698">
        <v>3754</v>
      </c>
      <c r="I397" s="695">
        <v>33.85</v>
      </c>
      <c r="J397" s="696">
        <v>0</v>
      </c>
      <c r="K397" s="697">
        <v>0</v>
      </c>
      <c r="L397" s="698">
        <v>6194</v>
      </c>
      <c r="M397" s="695">
        <v>55.85</v>
      </c>
      <c r="N397" s="696">
        <v>0</v>
      </c>
      <c r="O397" s="697">
        <v>0</v>
      </c>
      <c r="P397" s="698">
        <v>208</v>
      </c>
      <c r="Q397" s="695">
        <v>1.88</v>
      </c>
    </row>
    <row r="398" spans="1:17" ht="18.75" customHeight="1">
      <c r="A398" s="707" t="s">
        <v>75</v>
      </c>
      <c r="B398" s="692">
        <v>21</v>
      </c>
      <c r="C398" s="693">
        <v>0.67</v>
      </c>
      <c r="D398" s="694">
        <v>847</v>
      </c>
      <c r="E398" s="695">
        <v>8.19</v>
      </c>
      <c r="F398" s="746">
        <v>0</v>
      </c>
      <c r="G398" s="728">
        <v>0</v>
      </c>
      <c r="H398" s="698">
        <v>3258</v>
      </c>
      <c r="I398" s="695">
        <v>31.5</v>
      </c>
      <c r="J398" s="696">
        <v>0</v>
      </c>
      <c r="K398" s="697">
        <v>0</v>
      </c>
      <c r="L398" s="698">
        <v>5747</v>
      </c>
      <c r="M398" s="695">
        <v>55.56</v>
      </c>
      <c r="N398" s="696">
        <v>0</v>
      </c>
      <c r="O398" s="697">
        <v>0</v>
      </c>
      <c r="P398" s="698">
        <v>316</v>
      </c>
      <c r="Q398" s="695">
        <v>3.06</v>
      </c>
    </row>
    <row r="399" spans="1:17" ht="18.75" customHeight="1">
      <c r="A399" s="707" t="s">
        <v>76</v>
      </c>
      <c r="B399" s="692">
        <v>21</v>
      </c>
      <c r="C399" s="693">
        <v>0.74</v>
      </c>
      <c r="D399" s="694">
        <v>599</v>
      </c>
      <c r="E399" s="695">
        <v>6.71</v>
      </c>
      <c r="F399" s="746">
        <v>0</v>
      </c>
      <c r="G399" s="728">
        <v>0</v>
      </c>
      <c r="H399" s="698">
        <v>3197</v>
      </c>
      <c r="I399" s="695">
        <v>35.79</v>
      </c>
      <c r="J399" s="696">
        <v>0</v>
      </c>
      <c r="K399" s="697">
        <v>0</v>
      </c>
      <c r="L399" s="698">
        <v>4793</v>
      </c>
      <c r="M399" s="695">
        <v>53.66</v>
      </c>
      <c r="N399" s="696">
        <v>0</v>
      </c>
      <c r="O399" s="697">
        <v>0</v>
      </c>
      <c r="P399" s="698">
        <v>210</v>
      </c>
      <c r="Q399" s="695">
        <v>2.35</v>
      </c>
    </row>
    <row r="400" spans="1:17" ht="18.75" customHeight="1">
      <c r="A400" s="707" t="s">
        <v>77</v>
      </c>
      <c r="B400" s="692">
        <v>21</v>
      </c>
      <c r="C400" s="693">
        <v>0.66</v>
      </c>
      <c r="D400" s="694">
        <v>707</v>
      </c>
      <c r="E400" s="695">
        <v>6.77</v>
      </c>
      <c r="F400" s="746">
        <v>0</v>
      </c>
      <c r="G400" s="728">
        <v>0</v>
      </c>
      <c r="H400" s="698">
        <v>3586</v>
      </c>
      <c r="I400" s="695">
        <v>34.34</v>
      </c>
      <c r="J400" s="746">
        <v>0</v>
      </c>
      <c r="K400" s="728">
        <v>0</v>
      </c>
      <c r="L400" s="698">
        <v>5600</v>
      </c>
      <c r="M400" s="695">
        <v>53.62</v>
      </c>
      <c r="N400" s="696">
        <v>0</v>
      </c>
      <c r="O400" s="697">
        <v>0</v>
      </c>
      <c r="P400" s="698">
        <v>375</v>
      </c>
      <c r="Q400" s="695">
        <v>3.59</v>
      </c>
    </row>
    <row r="401" spans="1:17" ht="18.75" customHeight="1">
      <c r="A401" s="707" t="s">
        <v>78</v>
      </c>
      <c r="B401" s="692">
        <v>21</v>
      </c>
      <c r="C401" s="693">
        <v>0.64</v>
      </c>
      <c r="D401" s="694">
        <v>605</v>
      </c>
      <c r="E401" s="695">
        <v>5.78</v>
      </c>
      <c r="F401" s="746">
        <v>0</v>
      </c>
      <c r="G401" s="728">
        <v>0</v>
      </c>
      <c r="H401" s="698">
        <v>3642</v>
      </c>
      <c r="I401" s="695">
        <v>34.77</v>
      </c>
      <c r="J401" s="696">
        <v>0</v>
      </c>
      <c r="K401" s="697">
        <v>0</v>
      </c>
      <c r="L401" s="698">
        <v>5650</v>
      </c>
      <c r="M401" s="695">
        <v>53.94</v>
      </c>
      <c r="N401" s="696">
        <v>0</v>
      </c>
      <c r="O401" s="697">
        <v>0</v>
      </c>
      <c r="P401" s="698">
        <v>358</v>
      </c>
      <c r="Q401" s="695">
        <v>3.42</v>
      </c>
    </row>
    <row r="402" spans="1:17" ht="18.75" customHeight="1">
      <c r="A402" s="707" t="s">
        <v>67</v>
      </c>
      <c r="B402" s="692">
        <v>20</v>
      </c>
      <c r="C402" s="693">
        <v>0.68</v>
      </c>
      <c r="D402" s="694">
        <v>612</v>
      </c>
      <c r="E402" s="695">
        <v>5.8</v>
      </c>
      <c r="F402" s="696">
        <v>1</v>
      </c>
      <c r="G402" s="697">
        <v>0.03</v>
      </c>
      <c r="H402" s="698">
        <v>3620</v>
      </c>
      <c r="I402" s="695">
        <v>34.32</v>
      </c>
      <c r="J402" s="746">
        <v>0</v>
      </c>
      <c r="K402" s="728">
        <v>0</v>
      </c>
      <c r="L402" s="698">
        <v>5808</v>
      </c>
      <c r="M402" s="695">
        <v>55.06</v>
      </c>
      <c r="N402" s="696">
        <v>0</v>
      </c>
      <c r="O402" s="697">
        <v>0</v>
      </c>
      <c r="P402" s="698">
        <v>324</v>
      </c>
      <c r="Q402" s="695">
        <v>3.07</v>
      </c>
    </row>
    <row r="403" spans="1:17" ht="18.75" customHeight="1">
      <c r="A403" s="707" t="s">
        <v>68</v>
      </c>
      <c r="B403" s="692">
        <v>21</v>
      </c>
      <c r="C403" s="693">
        <v>0.64</v>
      </c>
      <c r="D403" s="694">
        <v>722</v>
      </c>
      <c r="E403" s="695">
        <v>5.82</v>
      </c>
      <c r="F403" s="746">
        <v>0</v>
      </c>
      <c r="G403" s="728">
        <v>0</v>
      </c>
      <c r="H403" s="698">
        <v>3978</v>
      </c>
      <c r="I403" s="695">
        <v>32.09</v>
      </c>
      <c r="J403" s="696">
        <v>0</v>
      </c>
      <c r="K403" s="697">
        <v>0</v>
      </c>
      <c r="L403" s="698">
        <v>7202</v>
      </c>
      <c r="M403" s="695">
        <v>58.1</v>
      </c>
      <c r="N403" s="696">
        <v>0</v>
      </c>
      <c r="O403" s="697">
        <v>0</v>
      </c>
      <c r="P403" s="698">
        <v>213</v>
      </c>
      <c r="Q403" s="695">
        <v>1.72</v>
      </c>
    </row>
    <row r="404" spans="1:17" ht="18.75" customHeight="1">
      <c r="A404" s="707" t="s">
        <v>69</v>
      </c>
      <c r="B404" s="692">
        <v>21</v>
      </c>
      <c r="C404" s="693">
        <v>0.61</v>
      </c>
      <c r="D404" s="694">
        <v>732</v>
      </c>
      <c r="E404" s="695">
        <v>5.68</v>
      </c>
      <c r="F404" s="746">
        <v>0</v>
      </c>
      <c r="G404" s="728">
        <v>0</v>
      </c>
      <c r="H404" s="698">
        <v>4270</v>
      </c>
      <c r="I404" s="695">
        <v>33.11</v>
      </c>
      <c r="J404" s="696">
        <v>0</v>
      </c>
      <c r="K404" s="697">
        <v>0</v>
      </c>
      <c r="L404" s="698">
        <v>7301</v>
      </c>
      <c r="M404" s="695">
        <v>56.61</v>
      </c>
      <c r="N404" s="696">
        <v>0</v>
      </c>
      <c r="O404" s="697">
        <v>0</v>
      </c>
      <c r="P404" s="698">
        <v>209</v>
      </c>
      <c r="Q404" s="695">
        <v>1.62</v>
      </c>
    </row>
    <row r="405" spans="1:17" ht="18.75" customHeight="1">
      <c r="A405" s="707" t="s">
        <v>70</v>
      </c>
      <c r="B405" s="692">
        <v>20</v>
      </c>
      <c r="C405" s="693">
        <v>0.6</v>
      </c>
      <c r="D405" s="694">
        <v>709</v>
      </c>
      <c r="E405" s="695">
        <v>5.68</v>
      </c>
      <c r="F405" s="696">
        <v>1</v>
      </c>
      <c r="G405" s="697">
        <v>0.03</v>
      </c>
      <c r="H405" s="698">
        <v>4178</v>
      </c>
      <c r="I405" s="695">
        <v>33.49</v>
      </c>
      <c r="J405" s="696">
        <v>0</v>
      </c>
      <c r="K405" s="697">
        <v>0</v>
      </c>
      <c r="L405" s="698">
        <v>6926</v>
      </c>
      <c r="M405" s="695">
        <v>55.51</v>
      </c>
      <c r="N405" s="696">
        <v>0</v>
      </c>
      <c r="O405" s="697">
        <v>0</v>
      </c>
      <c r="P405" s="698">
        <v>278</v>
      </c>
      <c r="Q405" s="695">
        <v>2.23</v>
      </c>
    </row>
    <row r="406" spans="1:17" ht="18.75" customHeight="1">
      <c r="A406" s="707" t="s">
        <v>71</v>
      </c>
      <c r="B406" s="692">
        <v>20</v>
      </c>
      <c r="C406" s="693">
        <v>0.62</v>
      </c>
      <c r="D406" s="694">
        <v>657</v>
      </c>
      <c r="E406" s="695">
        <v>5.47</v>
      </c>
      <c r="F406" s="696">
        <v>2</v>
      </c>
      <c r="G406" s="697">
        <v>0.06</v>
      </c>
      <c r="H406" s="698">
        <v>4196</v>
      </c>
      <c r="I406" s="695">
        <v>34.95</v>
      </c>
      <c r="J406" s="696">
        <v>0</v>
      </c>
      <c r="K406" s="697">
        <v>0</v>
      </c>
      <c r="L406" s="698">
        <v>6550</v>
      </c>
      <c r="M406" s="695">
        <v>54.55</v>
      </c>
      <c r="N406" s="696">
        <v>0</v>
      </c>
      <c r="O406" s="697">
        <v>0</v>
      </c>
      <c r="P406" s="698">
        <v>267</v>
      </c>
      <c r="Q406" s="695">
        <v>2.22</v>
      </c>
    </row>
    <row r="407" spans="1:17" ht="18.75" customHeight="1">
      <c r="A407" s="707" t="s">
        <v>72</v>
      </c>
      <c r="B407" s="692">
        <v>19</v>
      </c>
      <c r="C407" s="693">
        <v>0.57</v>
      </c>
      <c r="D407" s="694">
        <v>699</v>
      </c>
      <c r="E407" s="695">
        <v>5.73</v>
      </c>
      <c r="F407" s="696">
        <v>2</v>
      </c>
      <c r="G407" s="697">
        <v>0.06</v>
      </c>
      <c r="H407" s="698">
        <v>4244</v>
      </c>
      <c r="I407" s="695">
        <v>34.78</v>
      </c>
      <c r="J407" s="696">
        <v>0</v>
      </c>
      <c r="K407" s="697">
        <v>0</v>
      </c>
      <c r="L407" s="698">
        <v>6759</v>
      </c>
      <c r="M407" s="695">
        <v>55.4</v>
      </c>
      <c r="N407" s="696">
        <v>0</v>
      </c>
      <c r="O407" s="697">
        <v>0</v>
      </c>
      <c r="P407" s="698">
        <v>204</v>
      </c>
      <c r="Q407" s="695">
        <v>1.67</v>
      </c>
    </row>
    <row r="408" spans="1:17" ht="18.75" customHeight="1">
      <c r="A408" s="707" t="s">
        <v>73</v>
      </c>
      <c r="B408" s="692">
        <v>20</v>
      </c>
      <c r="C408" s="693">
        <v>0.62</v>
      </c>
      <c r="D408" s="694">
        <v>600</v>
      </c>
      <c r="E408" s="695">
        <v>5.22</v>
      </c>
      <c r="F408" s="696">
        <v>1</v>
      </c>
      <c r="G408" s="697">
        <v>0.03</v>
      </c>
      <c r="H408" s="698">
        <v>3346</v>
      </c>
      <c r="I408" s="695">
        <v>29.13</v>
      </c>
      <c r="J408" s="696">
        <v>0</v>
      </c>
      <c r="K408" s="697">
        <v>0</v>
      </c>
      <c r="L408" s="698">
        <v>6902</v>
      </c>
      <c r="M408" s="695">
        <v>60.08</v>
      </c>
      <c r="N408" s="696">
        <v>0</v>
      </c>
      <c r="O408" s="697">
        <v>0</v>
      </c>
      <c r="P408" s="698">
        <v>355</v>
      </c>
      <c r="Q408" s="695">
        <v>3.09</v>
      </c>
    </row>
    <row r="409" spans="1:17" ht="18.75" customHeight="1">
      <c r="A409" s="707" t="s">
        <v>74</v>
      </c>
      <c r="B409" s="692">
        <v>19</v>
      </c>
      <c r="C409" s="693">
        <v>0.52</v>
      </c>
      <c r="D409" s="694">
        <v>826</v>
      </c>
      <c r="E409" s="695">
        <v>6.07</v>
      </c>
      <c r="F409" s="696">
        <v>2</v>
      </c>
      <c r="G409" s="697">
        <v>0.05</v>
      </c>
      <c r="H409" s="698">
        <v>4101</v>
      </c>
      <c r="I409" s="695">
        <v>30.14</v>
      </c>
      <c r="J409" s="696">
        <v>0</v>
      </c>
      <c r="K409" s="697">
        <v>0</v>
      </c>
      <c r="L409" s="698">
        <v>8093</v>
      </c>
      <c r="M409" s="695">
        <v>59.48</v>
      </c>
      <c r="N409" s="696">
        <v>0</v>
      </c>
      <c r="O409" s="697">
        <v>0</v>
      </c>
      <c r="P409" s="698">
        <v>241</v>
      </c>
      <c r="Q409" s="695">
        <v>1.77</v>
      </c>
    </row>
    <row r="410" spans="1:17" ht="18.75" customHeight="1">
      <c r="A410" s="707" t="s">
        <v>75</v>
      </c>
      <c r="B410" s="692">
        <v>19</v>
      </c>
      <c r="C410" s="693">
        <v>0.48</v>
      </c>
      <c r="D410" s="694">
        <v>825</v>
      </c>
      <c r="E410" s="695">
        <v>5.48</v>
      </c>
      <c r="F410" s="696">
        <v>2</v>
      </c>
      <c r="G410" s="697">
        <v>0.05</v>
      </c>
      <c r="H410" s="698">
        <v>4771</v>
      </c>
      <c r="I410" s="695">
        <v>31.69</v>
      </c>
      <c r="J410" s="746">
        <v>0</v>
      </c>
      <c r="K410" s="728">
        <v>0</v>
      </c>
      <c r="L410" s="698">
        <v>8664</v>
      </c>
      <c r="M410" s="695">
        <v>57.56</v>
      </c>
      <c r="N410" s="696">
        <v>0</v>
      </c>
      <c r="O410" s="697">
        <v>0</v>
      </c>
      <c r="P410" s="698">
        <v>276</v>
      </c>
      <c r="Q410" s="695">
        <v>1.83</v>
      </c>
    </row>
    <row r="411" spans="1:17" ht="18.75" customHeight="1">
      <c r="A411" s="707" t="s">
        <v>203</v>
      </c>
      <c r="B411" s="692">
        <v>19</v>
      </c>
      <c r="C411" s="693">
        <v>0.5</v>
      </c>
      <c r="D411" s="694">
        <v>724</v>
      </c>
      <c r="E411" s="695">
        <v>5.04</v>
      </c>
      <c r="F411" s="696">
        <v>2</v>
      </c>
      <c r="G411" s="697">
        <v>0.05</v>
      </c>
      <c r="H411" s="698">
        <v>4748</v>
      </c>
      <c r="I411" s="695">
        <v>33.06</v>
      </c>
      <c r="J411" s="696">
        <v>0</v>
      </c>
      <c r="K411" s="697">
        <v>0</v>
      </c>
      <c r="L411" s="698">
        <v>8152</v>
      </c>
      <c r="M411" s="695">
        <v>56.76</v>
      </c>
      <c r="N411" s="696">
        <v>0</v>
      </c>
      <c r="O411" s="697">
        <v>0</v>
      </c>
      <c r="P411" s="698">
        <v>330</v>
      </c>
      <c r="Q411" s="695">
        <v>2.3</v>
      </c>
    </row>
    <row r="412" spans="1:17" ht="18.75" customHeight="1">
      <c r="A412" s="707" t="s">
        <v>77</v>
      </c>
      <c r="B412" s="692">
        <v>20</v>
      </c>
      <c r="C412" s="693">
        <v>0.52</v>
      </c>
      <c r="D412" s="694">
        <v>624</v>
      </c>
      <c r="E412" s="695">
        <v>4.36</v>
      </c>
      <c r="F412" s="696">
        <v>1</v>
      </c>
      <c r="G412" s="697">
        <v>0.03</v>
      </c>
      <c r="H412" s="698">
        <v>4842</v>
      </c>
      <c r="I412" s="695">
        <v>33.83</v>
      </c>
      <c r="J412" s="696">
        <v>0</v>
      </c>
      <c r="K412" s="697">
        <v>0</v>
      </c>
      <c r="L412" s="698">
        <v>8163</v>
      </c>
      <c r="M412" s="695">
        <v>57.04</v>
      </c>
      <c r="N412" s="696">
        <v>0</v>
      </c>
      <c r="O412" s="697">
        <v>0</v>
      </c>
      <c r="P412" s="698">
        <v>297</v>
      </c>
      <c r="Q412" s="695">
        <v>2.08</v>
      </c>
    </row>
    <row r="413" spans="1:17" ht="18.75" customHeight="1" thickBot="1">
      <c r="A413" s="708" t="s">
        <v>78</v>
      </c>
      <c r="B413" s="709">
        <v>20</v>
      </c>
      <c r="C413" s="710">
        <v>0.5</v>
      </c>
      <c r="D413" s="711">
        <v>876</v>
      </c>
      <c r="E413" s="712">
        <v>5.81</v>
      </c>
      <c r="F413" s="713">
        <v>1</v>
      </c>
      <c r="G413" s="714">
        <v>0.02</v>
      </c>
      <c r="H413" s="715">
        <v>4974</v>
      </c>
      <c r="I413" s="712">
        <v>33.01</v>
      </c>
      <c r="J413" s="752">
        <v>0</v>
      </c>
      <c r="K413" s="753">
        <v>0</v>
      </c>
      <c r="L413" s="715">
        <v>8388</v>
      </c>
      <c r="M413" s="712">
        <v>55.66</v>
      </c>
      <c r="N413" s="713">
        <v>0</v>
      </c>
      <c r="O413" s="714">
        <v>0</v>
      </c>
      <c r="P413" s="715">
        <v>371</v>
      </c>
      <c r="Q413" s="712">
        <v>2.46</v>
      </c>
    </row>
    <row r="414" spans="1:17" s="861" customFormat="1" ht="18.75" customHeight="1">
      <c r="A414" s="721" t="s">
        <v>536</v>
      </c>
      <c r="B414" s="722"/>
      <c r="C414" s="860"/>
      <c r="D414" s="722"/>
      <c r="E414" s="860"/>
      <c r="F414" s="722"/>
      <c r="G414" s="860"/>
      <c r="H414" s="722"/>
      <c r="I414" s="860"/>
      <c r="J414" s="722"/>
      <c r="K414" s="860"/>
      <c r="L414" s="722"/>
      <c r="M414" s="860"/>
      <c r="N414" s="722"/>
      <c r="O414" s="860"/>
      <c r="P414" s="722"/>
      <c r="Q414" s="860"/>
    </row>
    <row r="415" spans="1:17" s="861" customFormat="1" ht="18.75" customHeight="1">
      <c r="A415" s="721" t="s">
        <v>183</v>
      </c>
      <c r="B415" s="722"/>
      <c r="C415" s="860"/>
      <c r="D415" s="722"/>
      <c r="E415" s="860"/>
      <c r="F415" s="722"/>
      <c r="G415" s="860"/>
      <c r="H415" s="722"/>
      <c r="I415" s="860"/>
      <c r="J415" s="722"/>
      <c r="K415" s="860"/>
      <c r="L415" s="722"/>
      <c r="M415" s="860"/>
      <c r="N415" s="722"/>
      <c r="O415" s="860"/>
      <c r="P415" s="722"/>
      <c r="Q415" s="860"/>
    </row>
    <row r="416" spans="1:17" s="861" customFormat="1" ht="18.75" customHeight="1">
      <c r="A416" s="721" t="s">
        <v>183</v>
      </c>
      <c r="B416" s="722"/>
      <c r="C416" s="860"/>
      <c r="D416" s="722"/>
      <c r="E416" s="860"/>
      <c r="F416" s="722"/>
      <c r="G416" s="860"/>
      <c r="H416" s="722"/>
      <c r="I416" s="860"/>
      <c r="J416" s="722"/>
      <c r="K416" s="860"/>
      <c r="L416" s="722"/>
      <c r="M416" s="860"/>
      <c r="N416" s="722"/>
      <c r="O416" s="860"/>
      <c r="P416" s="722"/>
      <c r="Q416" s="860"/>
    </row>
    <row r="417" spans="1:17" ht="28.5">
      <c r="A417" s="1467" t="s">
        <v>661</v>
      </c>
      <c r="B417" s="1467"/>
      <c r="C417" s="1467"/>
      <c r="D417" s="1467"/>
      <c r="E417" s="1467"/>
      <c r="F417" s="1467"/>
      <c r="G417" s="1467"/>
      <c r="H417" s="1467"/>
      <c r="I417" s="1467"/>
      <c r="J417" s="1467"/>
      <c r="K417" s="1467"/>
      <c r="L417" s="1467"/>
      <c r="M417" s="1467"/>
      <c r="N417" s="1467"/>
      <c r="O417" s="1467"/>
      <c r="P417" s="1467"/>
      <c r="Q417" s="1467"/>
    </row>
    <row r="418" spans="1:17" ht="25.5">
      <c r="A418" s="1468" t="s">
        <v>664</v>
      </c>
      <c r="B418" s="1468"/>
      <c r="C418" s="1468"/>
      <c r="D418" s="1468"/>
      <c r="E418" s="1468"/>
      <c r="F418" s="1468"/>
      <c r="G418" s="1468"/>
      <c r="H418" s="1468"/>
      <c r="I418" s="1468"/>
      <c r="J418" s="1468"/>
      <c r="K418" s="1468"/>
      <c r="L418" s="1468"/>
      <c r="M418" s="1468"/>
      <c r="N418" s="1468"/>
      <c r="O418" s="1468"/>
      <c r="P418" s="1468"/>
      <c r="Q418" s="1468"/>
    </row>
    <row r="419" spans="1:17" ht="22.5" customHeight="1">
      <c r="A419" s="143"/>
      <c r="B419" s="143"/>
      <c r="C419" s="143"/>
      <c r="D419" s="143"/>
      <c r="E419" s="143"/>
      <c r="F419" s="143"/>
      <c r="G419" s="143"/>
      <c r="H419" s="143"/>
      <c r="I419" s="143"/>
      <c r="J419" s="143"/>
      <c r="K419" s="143"/>
      <c r="L419" s="143"/>
      <c r="M419" s="143"/>
      <c r="N419" s="675"/>
      <c r="O419" s="675"/>
      <c r="P419" s="675"/>
      <c r="Q419" s="675"/>
    </row>
    <row r="420" spans="1:17" ht="22.5" customHeight="1">
      <c r="A420" s="143"/>
      <c r="B420" s="143"/>
      <c r="C420" s="143"/>
      <c r="D420" s="143"/>
      <c r="E420" s="143"/>
      <c r="F420" s="143"/>
      <c r="G420" s="143"/>
      <c r="H420" s="143"/>
      <c r="I420" s="143"/>
      <c r="J420" s="143"/>
      <c r="K420" s="143"/>
      <c r="L420" s="143"/>
      <c r="M420" s="143"/>
      <c r="N420" s="675"/>
      <c r="O420" s="675"/>
      <c r="P420" s="675"/>
      <c r="Q420" s="675"/>
    </row>
    <row r="421" spans="1:17" ht="22.5" customHeight="1" thickBot="1">
      <c r="A421" s="675" t="s">
        <v>44</v>
      </c>
      <c r="B421" s="674"/>
      <c r="C421" s="675"/>
      <c r="D421" s="674"/>
      <c r="E421" s="675"/>
      <c r="F421" s="674"/>
      <c r="G421" s="675"/>
      <c r="H421" s="674"/>
      <c r="I421" s="675"/>
      <c r="J421" s="674"/>
      <c r="K421" s="675"/>
      <c r="L421" s="674"/>
      <c r="M421" s="675"/>
      <c r="N421" s="675"/>
      <c r="O421" s="675"/>
      <c r="P421" s="675"/>
      <c r="Q421" s="675"/>
    </row>
    <row r="422" spans="1:17" ht="25.5" customHeight="1">
      <c r="A422" s="676"/>
      <c r="B422" s="1469" t="s">
        <v>517</v>
      </c>
      <c r="C422" s="1471"/>
      <c r="D422" s="1480" t="s">
        <v>518</v>
      </c>
      <c r="E422" s="1471"/>
      <c r="F422" s="1480" t="s">
        <v>519</v>
      </c>
      <c r="G422" s="1471"/>
      <c r="H422" s="1480" t="s">
        <v>520</v>
      </c>
      <c r="I422" s="1471"/>
      <c r="J422" s="1480" t="s">
        <v>524</v>
      </c>
      <c r="K422" s="1471"/>
      <c r="L422" s="1480" t="s">
        <v>525</v>
      </c>
      <c r="M422" s="1471"/>
      <c r="N422" s="1470" t="s">
        <v>526</v>
      </c>
      <c r="O422" s="1470"/>
      <c r="P422" s="1480" t="s">
        <v>527</v>
      </c>
      <c r="Q422" s="1471"/>
    </row>
    <row r="423" spans="1:17" ht="25.5" customHeight="1" thickBot="1">
      <c r="A423" s="677"/>
      <c r="B423" s="1476" t="s">
        <v>522</v>
      </c>
      <c r="C423" s="1466"/>
      <c r="D423" s="1464" t="s">
        <v>522</v>
      </c>
      <c r="E423" s="1466"/>
      <c r="F423" s="1477" t="s">
        <v>522</v>
      </c>
      <c r="G423" s="1479"/>
      <c r="H423" s="1465" t="s">
        <v>522</v>
      </c>
      <c r="I423" s="1479"/>
      <c r="J423" s="1465" t="s">
        <v>522</v>
      </c>
      <c r="K423" s="1479"/>
      <c r="L423" s="1477" t="s">
        <v>522</v>
      </c>
      <c r="M423" s="1479"/>
      <c r="N423" s="1464" t="s">
        <v>522</v>
      </c>
      <c r="O423" s="1464"/>
      <c r="P423" s="1481" t="s">
        <v>522</v>
      </c>
      <c r="Q423" s="1466"/>
    </row>
    <row r="424" spans="1:17" ht="25.5" customHeight="1" thickTop="1">
      <c r="A424" s="731"/>
      <c r="B424" s="679" t="s">
        <v>60</v>
      </c>
      <c r="C424" s="732" t="s">
        <v>523</v>
      </c>
      <c r="D424" s="733" t="s">
        <v>60</v>
      </c>
      <c r="E424" s="682" t="s">
        <v>523</v>
      </c>
      <c r="F424" s="733" t="s">
        <v>60</v>
      </c>
      <c r="G424" s="682" t="s">
        <v>523</v>
      </c>
      <c r="H424" s="733" t="s">
        <v>60</v>
      </c>
      <c r="I424" s="682" t="s">
        <v>523</v>
      </c>
      <c r="J424" s="733" t="s">
        <v>60</v>
      </c>
      <c r="K424" s="682" t="s">
        <v>523</v>
      </c>
      <c r="L424" s="733" t="s">
        <v>60</v>
      </c>
      <c r="M424" s="682" t="s">
        <v>523</v>
      </c>
      <c r="N424" s="733" t="s">
        <v>60</v>
      </c>
      <c r="O424" s="682" t="s">
        <v>523</v>
      </c>
      <c r="P424" s="733" t="s">
        <v>60</v>
      </c>
      <c r="Q424" s="682" t="s">
        <v>523</v>
      </c>
    </row>
    <row r="425" spans="1:17" ht="25.5" customHeight="1">
      <c r="A425" s="981"/>
      <c r="B425" s="686"/>
      <c r="C425" s="736"/>
      <c r="D425" s="759"/>
      <c r="E425" s="689"/>
      <c r="F425" s="690"/>
      <c r="G425" s="736"/>
      <c r="H425" s="759"/>
      <c r="I425" s="689"/>
      <c r="J425" s="690"/>
      <c r="K425" s="736"/>
      <c r="L425" s="737"/>
      <c r="M425" s="689"/>
      <c r="N425" s="674"/>
      <c r="O425" s="760"/>
      <c r="P425" s="737"/>
      <c r="Q425" s="689"/>
    </row>
    <row r="426" spans="1:17" ht="25.5" customHeight="1">
      <c r="A426" s="691" t="s">
        <v>62</v>
      </c>
      <c r="B426" s="761">
        <v>0</v>
      </c>
      <c r="C426" s="720">
        <v>0</v>
      </c>
      <c r="D426" s="761">
        <v>0</v>
      </c>
      <c r="E426" s="720">
        <v>0</v>
      </c>
      <c r="F426" s="761">
        <v>0</v>
      </c>
      <c r="G426" s="720">
        <v>0</v>
      </c>
      <c r="H426" s="761">
        <v>0</v>
      </c>
      <c r="I426" s="720">
        <v>0</v>
      </c>
      <c r="J426" s="761">
        <v>0</v>
      </c>
      <c r="K426" s="720">
        <v>0</v>
      </c>
      <c r="L426" s="738">
        <v>2</v>
      </c>
      <c r="M426" s="695">
        <v>40</v>
      </c>
      <c r="N426" s="696">
        <v>3</v>
      </c>
      <c r="O426" s="695">
        <v>60</v>
      </c>
      <c r="P426" s="761">
        <v>0</v>
      </c>
      <c r="Q426" s="720">
        <v>0</v>
      </c>
    </row>
    <row r="427" spans="1:17" ht="25.5" customHeight="1">
      <c r="A427" s="691" t="s">
        <v>63</v>
      </c>
      <c r="B427" s="761">
        <v>0</v>
      </c>
      <c r="C427" s="720">
        <v>0</v>
      </c>
      <c r="D427" s="761">
        <v>0</v>
      </c>
      <c r="E427" s="720">
        <v>0</v>
      </c>
      <c r="F427" s="761">
        <v>0</v>
      </c>
      <c r="G427" s="720">
        <v>0</v>
      </c>
      <c r="H427" s="761">
        <v>0</v>
      </c>
      <c r="I427" s="720">
        <v>0</v>
      </c>
      <c r="J427" s="761">
        <v>0</v>
      </c>
      <c r="K427" s="720">
        <v>0</v>
      </c>
      <c r="L427" s="738">
        <v>2</v>
      </c>
      <c r="M427" s="695">
        <v>40</v>
      </c>
      <c r="N427" s="696">
        <v>3</v>
      </c>
      <c r="O427" s="695">
        <v>60</v>
      </c>
      <c r="P427" s="761">
        <v>0</v>
      </c>
      <c r="Q427" s="720">
        <v>0</v>
      </c>
    </row>
    <row r="428" spans="1:17" ht="25.5" customHeight="1">
      <c r="A428" s="691" t="s">
        <v>64</v>
      </c>
      <c r="B428" s="761">
        <v>0</v>
      </c>
      <c r="C428" s="720">
        <v>0</v>
      </c>
      <c r="D428" s="761">
        <v>0</v>
      </c>
      <c r="E428" s="720">
        <v>0</v>
      </c>
      <c r="F428" s="761">
        <v>0</v>
      </c>
      <c r="G428" s="720">
        <v>0</v>
      </c>
      <c r="H428" s="761">
        <v>0</v>
      </c>
      <c r="I428" s="720">
        <v>0</v>
      </c>
      <c r="J428" s="761">
        <v>0</v>
      </c>
      <c r="K428" s="720">
        <v>0</v>
      </c>
      <c r="L428" s="738">
        <v>2</v>
      </c>
      <c r="M428" s="695">
        <v>40</v>
      </c>
      <c r="N428" s="696">
        <v>3</v>
      </c>
      <c r="O428" s="695">
        <v>60</v>
      </c>
      <c r="P428" s="761">
        <v>0</v>
      </c>
      <c r="Q428" s="720">
        <v>0</v>
      </c>
    </row>
    <row r="429" spans="1:17" ht="25.5" customHeight="1">
      <c r="A429" s="691" t="s">
        <v>65</v>
      </c>
      <c r="B429" s="761">
        <v>0</v>
      </c>
      <c r="C429" s="720">
        <v>0</v>
      </c>
      <c r="D429" s="761">
        <v>0</v>
      </c>
      <c r="E429" s="720">
        <v>0</v>
      </c>
      <c r="F429" s="761">
        <v>0</v>
      </c>
      <c r="G429" s="720">
        <v>0</v>
      </c>
      <c r="H429" s="761">
        <v>0</v>
      </c>
      <c r="I429" s="720">
        <v>0</v>
      </c>
      <c r="J429" s="761">
        <v>0</v>
      </c>
      <c r="K429" s="720">
        <v>0</v>
      </c>
      <c r="L429" s="738">
        <v>2</v>
      </c>
      <c r="M429" s="695">
        <v>40</v>
      </c>
      <c r="N429" s="696">
        <v>3</v>
      </c>
      <c r="O429" s="695">
        <v>60</v>
      </c>
      <c r="P429" s="761">
        <v>0</v>
      </c>
      <c r="Q429" s="720">
        <v>0</v>
      </c>
    </row>
    <row r="430" spans="1:17" ht="25.5" customHeight="1">
      <c r="A430" s="982" t="s">
        <v>840</v>
      </c>
      <c r="B430" s="761">
        <v>0</v>
      </c>
      <c r="C430" s="720">
        <v>0</v>
      </c>
      <c r="D430" s="761">
        <v>0</v>
      </c>
      <c r="E430" s="720">
        <v>0</v>
      </c>
      <c r="F430" s="761">
        <v>0</v>
      </c>
      <c r="G430" s="720">
        <v>0</v>
      </c>
      <c r="H430" s="761">
        <v>0</v>
      </c>
      <c r="I430" s="720">
        <v>0</v>
      </c>
      <c r="J430" s="761">
        <v>0</v>
      </c>
      <c r="K430" s="720">
        <v>0</v>
      </c>
      <c r="L430" s="738">
        <v>3</v>
      </c>
      <c r="M430" s="695">
        <v>42.86</v>
      </c>
      <c r="N430" s="696">
        <v>4</v>
      </c>
      <c r="O430" s="695">
        <v>57.14</v>
      </c>
      <c r="P430" s="761">
        <v>0</v>
      </c>
      <c r="Q430" s="720">
        <v>0</v>
      </c>
    </row>
    <row r="431" spans="1:17" ht="25.5" customHeight="1">
      <c r="A431" s="981"/>
      <c r="B431" s="700"/>
      <c r="C431" s="703"/>
      <c r="D431" s="739"/>
      <c r="E431" s="703"/>
      <c r="F431" s="704"/>
      <c r="G431" s="703"/>
      <c r="H431" s="739"/>
      <c r="I431" s="703"/>
      <c r="J431" s="704"/>
      <c r="K431" s="703"/>
      <c r="L431" s="739"/>
      <c r="M431" s="703"/>
      <c r="N431" s="704"/>
      <c r="O431" s="703"/>
      <c r="P431" s="739"/>
      <c r="Q431" s="703"/>
    </row>
    <row r="432" spans="1:17" ht="25.5" customHeight="1">
      <c r="A432" s="707" t="s">
        <v>66</v>
      </c>
      <c r="B432" s="754">
        <v>0</v>
      </c>
      <c r="C432" s="720">
        <v>0</v>
      </c>
      <c r="D432" s="761">
        <v>0</v>
      </c>
      <c r="E432" s="720">
        <v>0</v>
      </c>
      <c r="F432" s="746">
        <v>0</v>
      </c>
      <c r="G432" s="720">
        <v>0</v>
      </c>
      <c r="H432" s="761">
        <v>0</v>
      </c>
      <c r="I432" s="720">
        <v>0</v>
      </c>
      <c r="J432" s="746">
        <v>0</v>
      </c>
      <c r="K432" s="720">
        <v>0</v>
      </c>
      <c r="L432" s="738">
        <v>2</v>
      </c>
      <c r="M432" s="695">
        <v>40</v>
      </c>
      <c r="N432" s="696">
        <v>3</v>
      </c>
      <c r="O432" s="695">
        <v>60</v>
      </c>
      <c r="P432" s="761">
        <v>0</v>
      </c>
      <c r="Q432" s="720">
        <v>0</v>
      </c>
    </row>
    <row r="433" spans="1:17" ht="25.5" customHeight="1">
      <c r="A433" s="707" t="s">
        <v>67</v>
      </c>
      <c r="B433" s="754">
        <v>0</v>
      </c>
      <c r="C433" s="720">
        <v>0</v>
      </c>
      <c r="D433" s="761">
        <v>0</v>
      </c>
      <c r="E433" s="720">
        <v>0</v>
      </c>
      <c r="F433" s="746">
        <v>0</v>
      </c>
      <c r="G433" s="720">
        <v>0</v>
      </c>
      <c r="H433" s="761">
        <v>0</v>
      </c>
      <c r="I433" s="720">
        <v>0</v>
      </c>
      <c r="J433" s="746">
        <v>0</v>
      </c>
      <c r="K433" s="720">
        <v>0</v>
      </c>
      <c r="L433" s="738">
        <v>2</v>
      </c>
      <c r="M433" s="695">
        <v>40</v>
      </c>
      <c r="N433" s="696">
        <v>3</v>
      </c>
      <c r="O433" s="695">
        <v>60</v>
      </c>
      <c r="P433" s="761">
        <v>0</v>
      </c>
      <c r="Q433" s="720">
        <v>0</v>
      </c>
    </row>
    <row r="434" spans="1:17" ht="25.5" customHeight="1">
      <c r="A434" s="707" t="s">
        <v>68</v>
      </c>
      <c r="B434" s="754">
        <v>0</v>
      </c>
      <c r="C434" s="720">
        <v>0</v>
      </c>
      <c r="D434" s="761">
        <v>0</v>
      </c>
      <c r="E434" s="720">
        <v>0</v>
      </c>
      <c r="F434" s="746">
        <v>0</v>
      </c>
      <c r="G434" s="720">
        <v>0</v>
      </c>
      <c r="H434" s="761">
        <v>0</v>
      </c>
      <c r="I434" s="720">
        <v>0</v>
      </c>
      <c r="J434" s="746">
        <v>0</v>
      </c>
      <c r="K434" s="720">
        <v>0</v>
      </c>
      <c r="L434" s="738">
        <v>2</v>
      </c>
      <c r="M434" s="695">
        <v>40</v>
      </c>
      <c r="N434" s="696">
        <v>3</v>
      </c>
      <c r="O434" s="695">
        <v>60</v>
      </c>
      <c r="P434" s="761">
        <v>0</v>
      </c>
      <c r="Q434" s="720">
        <v>0</v>
      </c>
    </row>
    <row r="435" spans="1:17" ht="25.5" customHeight="1">
      <c r="A435" s="707" t="s">
        <v>69</v>
      </c>
      <c r="B435" s="754">
        <v>0</v>
      </c>
      <c r="C435" s="720">
        <v>0</v>
      </c>
      <c r="D435" s="761">
        <v>0</v>
      </c>
      <c r="E435" s="720">
        <v>0</v>
      </c>
      <c r="F435" s="746">
        <v>0</v>
      </c>
      <c r="G435" s="720">
        <v>0</v>
      </c>
      <c r="H435" s="761">
        <v>0</v>
      </c>
      <c r="I435" s="720">
        <v>0</v>
      </c>
      <c r="J435" s="746">
        <v>0</v>
      </c>
      <c r="K435" s="720">
        <v>0</v>
      </c>
      <c r="L435" s="738">
        <v>3</v>
      </c>
      <c r="M435" s="695">
        <v>50</v>
      </c>
      <c r="N435" s="696">
        <v>3</v>
      </c>
      <c r="O435" s="695">
        <v>50</v>
      </c>
      <c r="P435" s="761">
        <v>0</v>
      </c>
      <c r="Q435" s="720">
        <v>0</v>
      </c>
    </row>
    <row r="436" spans="1:17" ht="25.5" customHeight="1">
      <c r="A436" s="707" t="s">
        <v>70</v>
      </c>
      <c r="B436" s="754">
        <v>0</v>
      </c>
      <c r="C436" s="720">
        <v>0</v>
      </c>
      <c r="D436" s="761">
        <v>0</v>
      </c>
      <c r="E436" s="720">
        <v>0</v>
      </c>
      <c r="F436" s="746">
        <v>0</v>
      </c>
      <c r="G436" s="720">
        <v>0</v>
      </c>
      <c r="H436" s="761">
        <v>0</v>
      </c>
      <c r="I436" s="720">
        <v>0</v>
      </c>
      <c r="J436" s="746">
        <v>0</v>
      </c>
      <c r="K436" s="720">
        <v>0</v>
      </c>
      <c r="L436" s="738">
        <v>1</v>
      </c>
      <c r="M436" s="695">
        <v>33.33</v>
      </c>
      <c r="N436" s="696">
        <v>2</v>
      </c>
      <c r="O436" s="695">
        <v>66.67</v>
      </c>
      <c r="P436" s="761">
        <v>0</v>
      </c>
      <c r="Q436" s="720">
        <v>0</v>
      </c>
    </row>
    <row r="437" spans="1:17" ht="25.5" customHeight="1">
      <c r="A437" s="707" t="s">
        <v>71</v>
      </c>
      <c r="B437" s="754">
        <v>0</v>
      </c>
      <c r="C437" s="720">
        <v>0</v>
      </c>
      <c r="D437" s="761">
        <v>0</v>
      </c>
      <c r="E437" s="720">
        <v>0</v>
      </c>
      <c r="F437" s="746">
        <v>0</v>
      </c>
      <c r="G437" s="720">
        <v>0</v>
      </c>
      <c r="H437" s="761">
        <v>0</v>
      </c>
      <c r="I437" s="720">
        <v>0</v>
      </c>
      <c r="J437" s="746">
        <v>0</v>
      </c>
      <c r="K437" s="720">
        <v>0</v>
      </c>
      <c r="L437" s="738">
        <v>2</v>
      </c>
      <c r="M437" s="695">
        <v>40</v>
      </c>
      <c r="N437" s="696">
        <v>3</v>
      </c>
      <c r="O437" s="695">
        <v>60</v>
      </c>
      <c r="P437" s="761">
        <v>0</v>
      </c>
      <c r="Q437" s="720">
        <v>0</v>
      </c>
    </row>
    <row r="438" spans="1:17" ht="25.5" customHeight="1">
      <c r="A438" s="707" t="s">
        <v>72</v>
      </c>
      <c r="B438" s="754">
        <v>0</v>
      </c>
      <c r="C438" s="720">
        <v>0</v>
      </c>
      <c r="D438" s="761">
        <v>0</v>
      </c>
      <c r="E438" s="720">
        <v>0</v>
      </c>
      <c r="F438" s="746">
        <v>0</v>
      </c>
      <c r="G438" s="720">
        <v>0</v>
      </c>
      <c r="H438" s="761">
        <v>0</v>
      </c>
      <c r="I438" s="720">
        <v>0</v>
      </c>
      <c r="J438" s="746">
        <v>0</v>
      </c>
      <c r="K438" s="720">
        <v>0</v>
      </c>
      <c r="L438" s="738">
        <v>2</v>
      </c>
      <c r="M438" s="695">
        <v>40</v>
      </c>
      <c r="N438" s="696">
        <v>3</v>
      </c>
      <c r="O438" s="695">
        <v>60</v>
      </c>
      <c r="P438" s="761">
        <v>0</v>
      </c>
      <c r="Q438" s="720">
        <v>0</v>
      </c>
    </row>
    <row r="439" spans="1:17" ht="25.5" customHeight="1">
      <c r="A439" s="707" t="s">
        <v>73</v>
      </c>
      <c r="B439" s="754">
        <v>0</v>
      </c>
      <c r="C439" s="720">
        <v>0</v>
      </c>
      <c r="D439" s="761">
        <v>0</v>
      </c>
      <c r="E439" s="720">
        <v>0</v>
      </c>
      <c r="F439" s="746">
        <v>0</v>
      </c>
      <c r="G439" s="720">
        <v>0</v>
      </c>
      <c r="H439" s="761">
        <v>0</v>
      </c>
      <c r="I439" s="720">
        <v>0</v>
      </c>
      <c r="J439" s="696">
        <v>1</v>
      </c>
      <c r="K439" s="695">
        <v>14.29</v>
      </c>
      <c r="L439" s="738">
        <v>2</v>
      </c>
      <c r="M439" s="695">
        <v>28.57</v>
      </c>
      <c r="N439" s="696">
        <v>4</v>
      </c>
      <c r="O439" s="695">
        <v>57.14</v>
      </c>
      <c r="P439" s="738">
        <v>0</v>
      </c>
      <c r="Q439" s="695">
        <v>0</v>
      </c>
    </row>
    <row r="440" spans="1:17" ht="25.5" customHeight="1">
      <c r="A440" s="707" t="s">
        <v>74</v>
      </c>
      <c r="B440" s="692">
        <v>1</v>
      </c>
      <c r="C440" s="695">
        <v>11.11</v>
      </c>
      <c r="D440" s="761">
        <v>0</v>
      </c>
      <c r="E440" s="720">
        <v>0</v>
      </c>
      <c r="F440" s="746">
        <v>0</v>
      </c>
      <c r="G440" s="720">
        <v>0</v>
      </c>
      <c r="H440" s="761">
        <v>0</v>
      </c>
      <c r="I440" s="720">
        <v>0</v>
      </c>
      <c r="J440" s="746">
        <v>0</v>
      </c>
      <c r="K440" s="720">
        <v>0</v>
      </c>
      <c r="L440" s="738">
        <v>4</v>
      </c>
      <c r="M440" s="695">
        <v>44.44</v>
      </c>
      <c r="N440" s="696">
        <v>4</v>
      </c>
      <c r="O440" s="695">
        <v>44.44</v>
      </c>
      <c r="P440" s="761">
        <v>0</v>
      </c>
      <c r="Q440" s="720">
        <v>0</v>
      </c>
    </row>
    <row r="441" spans="1:17" ht="25.5" customHeight="1">
      <c r="A441" s="707" t="s">
        <v>75</v>
      </c>
      <c r="B441" s="754">
        <v>0</v>
      </c>
      <c r="C441" s="720">
        <v>0</v>
      </c>
      <c r="D441" s="761">
        <v>0</v>
      </c>
      <c r="E441" s="720">
        <v>0</v>
      </c>
      <c r="F441" s="746">
        <v>0</v>
      </c>
      <c r="G441" s="720">
        <v>0</v>
      </c>
      <c r="H441" s="761">
        <v>0</v>
      </c>
      <c r="I441" s="720">
        <v>0</v>
      </c>
      <c r="J441" s="696">
        <v>1</v>
      </c>
      <c r="K441" s="695">
        <v>16.67</v>
      </c>
      <c r="L441" s="738">
        <v>3</v>
      </c>
      <c r="M441" s="695">
        <v>50</v>
      </c>
      <c r="N441" s="696">
        <v>2</v>
      </c>
      <c r="O441" s="695">
        <v>33.33</v>
      </c>
      <c r="P441" s="738">
        <v>0</v>
      </c>
      <c r="Q441" s="695">
        <v>0</v>
      </c>
    </row>
    <row r="442" spans="1:17" ht="25.5" customHeight="1">
      <c r="A442" s="707" t="s">
        <v>76</v>
      </c>
      <c r="B442" s="692">
        <v>0</v>
      </c>
      <c r="C442" s="695">
        <v>0</v>
      </c>
      <c r="D442" s="761">
        <v>0</v>
      </c>
      <c r="E442" s="720">
        <v>0</v>
      </c>
      <c r="F442" s="746">
        <v>0</v>
      </c>
      <c r="G442" s="720">
        <v>0</v>
      </c>
      <c r="H442" s="761">
        <v>0</v>
      </c>
      <c r="I442" s="720">
        <v>0</v>
      </c>
      <c r="J442" s="746">
        <v>0</v>
      </c>
      <c r="K442" s="720">
        <v>0</v>
      </c>
      <c r="L442" s="738">
        <v>2</v>
      </c>
      <c r="M442" s="695">
        <v>50</v>
      </c>
      <c r="N442" s="696">
        <v>2</v>
      </c>
      <c r="O442" s="695">
        <v>50</v>
      </c>
      <c r="P442" s="761">
        <v>0</v>
      </c>
      <c r="Q442" s="720">
        <v>0</v>
      </c>
    </row>
    <row r="443" spans="1:17" ht="25.5" customHeight="1">
      <c r="A443" s="707" t="s">
        <v>77</v>
      </c>
      <c r="B443" s="754">
        <v>0</v>
      </c>
      <c r="C443" s="720">
        <v>0</v>
      </c>
      <c r="D443" s="761">
        <v>0</v>
      </c>
      <c r="E443" s="720">
        <v>0</v>
      </c>
      <c r="F443" s="746">
        <v>0</v>
      </c>
      <c r="G443" s="720">
        <v>0</v>
      </c>
      <c r="H443" s="761">
        <v>0</v>
      </c>
      <c r="I443" s="720">
        <v>0</v>
      </c>
      <c r="J443" s="746">
        <v>0</v>
      </c>
      <c r="K443" s="720">
        <v>0</v>
      </c>
      <c r="L443" s="738">
        <v>3</v>
      </c>
      <c r="M443" s="695">
        <v>50</v>
      </c>
      <c r="N443" s="696">
        <v>3</v>
      </c>
      <c r="O443" s="695">
        <v>50</v>
      </c>
      <c r="P443" s="761">
        <v>0</v>
      </c>
      <c r="Q443" s="720">
        <v>0</v>
      </c>
    </row>
    <row r="444" spans="1:17" ht="25.5" customHeight="1">
      <c r="A444" s="707" t="s">
        <v>78</v>
      </c>
      <c r="B444" s="754">
        <v>0</v>
      </c>
      <c r="C444" s="720">
        <v>0</v>
      </c>
      <c r="D444" s="761">
        <v>0</v>
      </c>
      <c r="E444" s="720">
        <v>0</v>
      </c>
      <c r="F444" s="746">
        <v>0</v>
      </c>
      <c r="G444" s="720">
        <v>0</v>
      </c>
      <c r="H444" s="761">
        <v>0</v>
      </c>
      <c r="I444" s="720">
        <v>0</v>
      </c>
      <c r="J444" s="746">
        <v>0</v>
      </c>
      <c r="K444" s="720">
        <v>0</v>
      </c>
      <c r="L444" s="738">
        <v>3</v>
      </c>
      <c r="M444" s="695">
        <v>42.86</v>
      </c>
      <c r="N444" s="696">
        <v>4</v>
      </c>
      <c r="O444" s="695">
        <v>57.14</v>
      </c>
      <c r="P444" s="761">
        <v>0</v>
      </c>
      <c r="Q444" s="720">
        <v>0</v>
      </c>
    </row>
    <row r="445" spans="1:17" ht="25.5" customHeight="1">
      <c r="A445" s="707" t="s">
        <v>67</v>
      </c>
      <c r="B445" s="754">
        <v>0</v>
      </c>
      <c r="C445" s="720">
        <v>0</v>
      </c>
      <c r="D445" s="761">
        <v>0</v>
      </c>
      <c r="E445" s="720">
        <v>0</v>
      </c>
      <c r="F445" s="746">
        <v>0</v>
      </c>
      <c r="G445" s="720">
        <v>0</v>
      </c>
      <c r="H445" s="738">
        <v>0</v>
      </c>
      <c r="I445" s="695">
        <v>0</v>
      </c>
      <c r="J445" s="746">
        <v>0</v>
      </c>
      <c r="K445" s="720">
        <v>0</v>
      </c>
      <c r="L445" s="738">
        <v>2</v>
      </c>
      <c r="M445" s="695">
        <v>50</v>
      </c>
      <c r="N445" s="696">
        <v>2</v>
      </c>
      <c r="O445" s="695">
        <v>50</v>
      </c>
      <c r="P445" s="738">
        <v>0</v>
      </c>
      <c r="Q445" s="695">
        <v>0</v>
      </c>
    </row>
    <row r="446" spans="1:17" ht="25.5" customHeight="1">
      <c r="A446" s="707" t="s">
        <v>68</v>
      </c>
      <c r="B446" s="754">
        <v>0</v>
      </c>
      <c r="C446" s="720">
        <v>0</v>
      </c>
      <c r="D446" s="761">
        <v>0</v>
      </c>
      <c r="E446" s="720">
        <v>0</v>
      </c>
      <c r="F446" s="746">
        <v>0</v>
      </c>
      <c r="G446" s="720">
        <v>0</v>
      </c>
      <c r="H446" s="761">
        <v>0</v>
      </c>
      <c r="I446" s="720">
        <v>0</v>
      </c>
      <c r="J446" s="746">
        <v>0</v>
      </c>
      <c r="K446" s="720">
        <v>0</v>
      </c>
      <c r="L446" s="738">
        <v>2</v>
      </c>
      <c r="M446" s="695">
        <v>50</v>
      </c>
      <c r="N446" s="696">
        <v>2</v>
      </c>
      <c r="O446" s="695">
        <v>50</v>
      </c>
      <c r="P446" s="761">
        <v>0</v>
      </c>
      <c r="Q446" s="720">
        <v>0</v>
      </c>
    </row>
    <row r="447" spans="1:17" ht="25.5" customHeight="1">
      <c r="A447" s="707" t="s">
        <v>69</v>
      </c>
      <c r="B447" s="754">
        <v>0</v>
      </c>
      <c r="C447" s="720">
        <v>0</v>
      </c>
      <c r="D447" s="761">
        <v>0</v>
      </c>
      <c r="E447" s="720">
        <v>0</v>
      </c>
      <c r="F447" s="746">
        <v>0</v>
      </c>
      <c r="G447" s="720">
        <v>0</v>
      </c>
      <c r="H447" s="761">
        <v>0</v>
      </c>
      <c r="I447" s="720">
        <v>0</v>
      </c>
      <c r="J447" s="746">
        <v>0</v>
      </c>
      <c r="K447" s="720">
        <v>0</v>
      </c>
      <c r="L447" s="738">
        <v>3</v>
      </c>
      <c r="M447" s="695">
        <v>60</v>
      </c>
      <c r="N447" s="696">
        <v>2</v>
      </c>
      <c r="O447" s="695">
        <v>40</v>
      </c>
      <c r="P447" s="761">
        <v>0</v>
      </c>
      <c r="Q447" s="720">
        <v>0</v>
      </c>
    </row>
    <row r="448" spans="1:17" ht="25.5" customHeight="1">
      <c r="A448" s="707" t="s">
        <v>70</v>
      </c>
      <c r="B448" s="754">
        <v>0</v>
      </c>
      <c r="C448" s="720">
        <v>0</v>
      </c>
      <c r="D448" s="761">
        <v>0</v>
      </c>
      <c r="E448" s="720">
        <v>0</v>
      </c>
      <c r="F448" s="746">
        <v>0</v>
      </c>
      <c r="G448" s="720">
        <v>0</v>
      </c>
      <c r="H448" s="761">
        <v>0</v>
      </c>
      <c r="I448" s="720">
        <v>0</v>
      </c>
      <c r="J448" s="746">
        <v>0</v>
      </c>
      <c r="K448" s="720">
        <v>0</v>
      </c>
      <c r="L448" s="738">
        <v>2</v>
      </c>
      <c r="M448" s="695">
        <v>40</v>
      </c>
      <c r="N448" s="696">
        <v>3</v>
      </c>
      <c r="O448" s="695">
        <v>60</v>
      </c>
      <c r="P448" s="761">
        <v>0</v>
      </c>
      <c r="Q448" s="720">
        <v>0</v>
      </c>
    </row>
    <row r="449" spans="1:17" ht="25.5" customHeight="1">
      <c r="A449" s="707" t="s">
        <v>71</v>
      </c>
      <c r="B449" s="754">
        <v>0</v>
      </c>
      <c r="C449" s="720">
        <v>0</v>
      </c>
      <c r="D449" s="761">
        <v>0</v>
      </c>
      <c r="E449" s="720">
        <v>0</v>
      </c>
      <c r="F449" s="746">
        <v>0</v>
      </c>
      <c r="G449" s="720">
        <v>0</v>
      </c>
      <c r="H449" s="761">
        <v>0</v>
      </c>
      <c r="I449" s="720">
        <v>0</v>
      </c>
      <c r="J449" s="746">
        <v>0</v>
      </c>
      <c r="K449" s="720">
        <v>0</v>
      </c>
      <c r="L449" s="738">
        <v>3</v>
      </c>
      <c r="M449" s="695">
        <v>42.86</v>
      </c>
      <c r="N449" s="696">
        <v>4</v>
      </c>
      <c r="O449" s="695">
        <v>57.14</v>
      </c>
      <c r="P449" s="761">
        <v>0</v>
      </c>
      <c r="Q449" s="720">
        <v>0</v>
      </c>
    </row>
    <row r="450" spans="1:17" ht="25.5" customHeight="1">
      <c r="A450" s="707" t="s">
        <v>72</v>
      </c>
      <c r="B450" s="754">
        <v>0</v>
      </c>
      <c r="C450" s="720">
        <v>0</v>
      </c>
      <c r="D450" s="761">
        <v>0</v>
      </c>
      <c r="E450" s="720">
        <v>0</v>
      </c>
      <c r="F450" s="746">
        <v>0</v>
      </c>
      <c r="G450" s="720">
        <v>0</v>
      </c>
      <c r="H450" s="761">
        <v>0</v>
      </c>
      <c r="I450" s="720">
        <v>0</v>
      </c>
      <c r="J450" s="746">
        <v>0</v>
      </c>
      <c r="K450" s="720">
        <v>0</v>
      </c>
      <c r="L450" s="738">
        <v>3</v>
      </c>
      <c r="M450" s="695">
        <v>50</v>
      </c>
      <c r="N450" s="696">
        <v>3</v>
      </c>
      <c r="O450" s="695">
        <v>50</v>
      </c>
      <c r="P450" s="761">
        <v>0</v>
      </c>
      <c r="Q450" s="720">
        <v>0</v>
      </c>
    </row>
    <row r="451" spans="1:17" ht="25.5" customHeight="1">
      <c r="A451" s="707" t="s">
        <v>73</v>
      </c>
      <c r="B451" s="754">
        <v>0</v>
      </c>
      <c r="C451" s="720">
        <v>0</v>
      </c>
      <c r="D451" s="761">
        <v>0</v>
      </c>
      <c r="E451" s="720">
        <v>0</v>
      </c>
      <c r="F451" s="746">
        <v>0</v>
      </c>
      <c r="G451" s="720">
        <v>0</v>
      </c>
      <c r="H451" s="761">
        <v>0</v>
      </c>
      <c r="I451" s="720">
        <v>0</v>
      </c>
      <c r="J451" s="746">
        <v>0</v>
      </c>
      <c r="K451" s="720">
        <v>0</v>
      </c>
      <c r="L451" s="738">
        <v>4</v>
      </c>
      <c r="M451" s="695">
        <v>33.33</v>
      </c>
      <c r="N451" s="696">
        <v>8</v>
      </c>
      <c r="O451" s="695">
        <v>66.67</v>
      </c>
      <c r="P451" s="761">
        <v>0</v>
      </c>
      <c r="Q451" s="720">
        <v>0</v>
      </c>
    </row>
    <row r="452" spans="1:17" ht="25.5" customHeight="1">
      <c r="A452" s="707" t="s">
        <v>74</v>
      </c>
      <c r="B452" s="754">
        <v>0</v>
      </c>
      <c r="C452" s="720">
        <v>0</v>
      </c>
      <c r="D452" s="761">
        <v>0</v>
      </c>
      <c r="E452" s="720">
        <v>0</v>
      </c>
      <c r="F452" s="746">
        <v>0</v>
      </c>
      <c r="G452" s="720">
        <v>0</v>
      </c>
      <c r="H452" s="761">
        <v>0</v>
      </c>
      <c r="I452" s="720">
        <v>0</v>
      </c>
      <c r="J452" s="696">
        <v>1</v>
      </c>
      <c r="K452" s="695">
        <v>11.11</v>
      </c>
      <c r="L452" s="738">
        <v>4</v>
      </c>
      <c r="M452" s="695">
        <v>44.44</v>
      </c>
      <c r="N452" s="696">
        <v>4</v>
      </c>
      <c r="O452" s="695">
        <v>44.44</v>
      </c>
      <c r="P452" s="761">
        <v>0</v>
      </c>
      <c r="Q452" s="720">
        <v>0</v>
      </c>
    </row>
    <row r="453" spans="1:17" ht="25.5" customHeight="1">
      <c r="A453" s="707" t="s">
        <v>75</v>
      </c>
      <c r="B453" s="754">
        <v>0</v>
      </c>
      <c r="C453" s="720">
        <v>0</v>
      </c>
      <c r="D453" s="761">
        <v>0</v>
      </c>
      <c r="E453" s="720">
        <v>0</v>
      </c>
      <c r="F453" s="746">
        <v>0</v>
      </c>
      <c r="G453" s="720">
        <v>0</v>
      </c>
      <c r="H453" s="761">
        <v>0</v>
      </c>
      <c r="I453" s="720">
        <v>0</v>
      </c>
      <c r="J453" s="746">
        <v>0</v>
      </c>
      <c r="K453" s="720">
        <v>0</v>
      </c>
      <c r="L453" s="738">
        <v>3</v>
      </c>
      <c r="M453" s="695">
        <v>42.86</v>
      </c>
      <c r="N453" s="696">
        <v>4</v>
      </c>
      <c r="O453" s="695">
        <v>57.14</v>
      </c>
      <c r="P453" s="761">
        <v>0</v>
      </c>
      <c r="Q453" s="720">
        <v>0</v>
      </c>
    </row>
    <row r="454" spans="1:17" ht="25.5" customHeight="1">
      <c r="A454" s="707" t="s">
        <v>203</v>
      </c>
      <c r="B454" s="692">
        <v>1</v>
      </c>
      <c r="C454" s="695">
        <v>9.09</v>
      </c>
      <c r="D454" s="738">
        <v>1</v>
      </c>
      <c r="E454" s="695">
        <v>9.09</v>
      </c>
      <c r="F454" s="746">
        <v>0</v>
      </c>
      <c r="G454" s="720">
        <v>0</v>
      </c>
      <c r="H454" s="761">
        <v>0</v>
      </c>
      <c r="I454" s="720">
        <v>0</v>
      </c>
      <c r="J454" s="696">
        <v>1</v>
      </c>
      <c r="K454" s="695">
        <v>9.09</v>
      </c>
      <c r="L454" s="738">
        <v>5</v>
      </c>
      <c r="M454" s="695">
        <v>45.45</v>
      </c>
      <c r="N454" s="696">
        <v>3</v>
      </c>
      <c r="O454" s="695">
        <v>27.27</v>
      </c>
      <c r="P454" s="761">
        <v>0</v>
      </c>
      <c r="Q454" s="720">
        <v>0</v>
      </c>
    </row>
    <row r="455" spans="1:17" ht="25.5" customHeight="1">
      <c r="A455" s="707" t="s">
        <v>77</v>
      </c>
      <c r="B455" s="754">
        <v>0</v>
      </c>
      <c r="C455" s="720">
        <v>0</v>
      </c>
      <c r="D455" s="761">
        <v>0</v>
      </c>
      <c r="E455" s="720">
        <v>0</v>
      </c>
      <c r="F455" s="746">
        <v>0</v>
      </c>
      <c r="G455" s="720">
        <v>0</v>
      </c>
      <c r="H455" s="761">
        <v>0</v>
      </c>
      <c r="I455" s="720">
        <v>0</v>
      </c>
      <c r="J455" s="746">
        <v>0</v>
      </c>
      <c r="K455" s="720">
        <v>0</v>
      </c>
      <c r="L455" s="738">
        <v>2</v>
      </c>
      <c r="M455" s="695">
        <v>33.33</v>
      </c>
      <c r="N455" s="696">
        <v>4</v>
      </c>
      <c r="O455" s="695">
        <v>66.67</v>
      </c>
      <c r="P455" s="761">
        <v>0</v>
      </c>
      <c r="Q455" s="720">
        <v>0</v>
      </c>
    </row>
    <row r="456" spans="1:17" ht="25.5" customHeight="1" thickBot="1">
      <c r="A456" s="708" t="s">
        <v>78</v>
      </c>
      <c r="B456" s="889">
        <v>0</v>
      </c>
      <c r="C456" s="748">
        <v>0</v>
      </c>
      <c r="D456" s="740">
        <v>1</v>
      </c>
      <c r="E456" s="712">
        <v>12.5</v>
      </c>
      <c r="F456" s="752">
        <v>0</v>
      </c>
      <c r="G456" s="748">
        <v>0</v>
      </c>
      <c r="H456" s="888">
        <v>0</v>
      </c>
      <c r="I456" s="748">
        <v>0</v>
      </c>
      <c r="J456" s="752">
        <v>0</v>
      </c>
      <c r="K456" s="748">
        <v>0</v>
      </c>
      <c r="L456" s="740">
        <v>3</v>
      </c>
      <c r="M456" s="712">
        <v>37.5</v>
      </c>
      <c r="N456" s="713">
        <v>4</v>
      </c>
      <c r="O456" s="712">
        <v>50</v>
      </c>
      <c r="P456" s="888">
        <v>0</v>
      </c>
      <c r="Q456" s="748">
        <v>0</v>
      </c>
    </row>
    <row r="457" spans="1:17" s="861" customFormat="1" ht="18.75" customHeight="1">
      <c r="A457" s="721" t="s">
        <v>539</v>
      </c>
      <c r="B457" s="722"/>
      <c r="C457" s="673"/>
      <c r="D457" s="722"/>
      <c r="E457" s="673"/>
      <c r="F457" s="722"/>
      <c r="G457" s="673"/>
      <c r="H457" s="722"/>
      <c r="I457" s="673"/>
      <c r="J457" s="722"/>
      <c r="K457" s="673"/>
      <c r="L457" s="722"/>
      <c r="M457" s="673"/>
      <c r="N457" s="673"/>
      <c r="O457" s="673"/>
      <c r="P457" s="673"/>
      <c r="Q457" s="673"/>
    </row>
    <row r="458" spans="1:17" s="861" customFormat="1" ht="18.75" customHeight="1">
      <c r="A458" s="721" t="s">
        <v>665</v>
      </c>
      <c r="B458" s="673"/>
      <c r="C458" s="673"/>
      <c r="D458" s="722"/>
      <c r="E458" s="673"/>
      <c r="F458" s="722"/>
      <c r="G458" s="673"/>
      <c r="H458" s="722"/>
      <c r="I458" s="673"/>
      <c r="J458" s="722"/>
      <c r="K458" s="673"/>
      <c r="L458" s="722"/>
      <c r="M458" s="673"/>
      <c r="N458" s="673"/>
      <c r="O458" s="673"/>
      <c r="P458" s="673"/>
      <c r="Q458" s="673"/>
    </row>
    <row r="459" spans="1:17" s="861" customFormat="1" ht="18.75" customHeight="1">
      <c r="A459" s="721" t="s">
        <v>183</v>
      </c>
      <c r="B459" s="673"/>
      <c r="C459" s="673"/>
      <c r="D459" s="722"/>
      <c r="E459" s="673"/>
      <c r="F459" s="722"/>
      <c r="G459" s="673"/>
      <c r="H459" s="722"/>
      <c r="I459" s="673"/>
      <c r="J459" s="722"/>
      <c r="K459" s="673"/>
      <c r="L459" s="722"/>
      <c r="M459" s="673"/>
      <c r="N459" s="673"/>
      <c r="O459" s="673"/>
      <c r="P459" s="673"/>
      <c r="Q459" s="673"/>
    </row>
    <row r="460" spans="1:17" s="861" customFormat="1" ht="18.75" customHeight="1">
      <c r="A460" s="721" t="s">
        <v>183</v>
      </c>
      <c r="B460" s="673"/>
      <c r="C460" s="673"/>
      <c r="D460" s="722"/>
      <c r="E460" s="673"/>
      <c r="F460" s="722"/>
      <c r="G460" s="673"/>
      <c r="H460" s="722"/>
      <c r="I460" s="673"/>
      <c r="J460" s="722"/>
      <c r="K460" s="673"/>
      <c r="L460" s="722"/>
      <c r="M460" s="673"/>
      <c r="N460" s="673"/>
      <c r="O460" s="673"/>
      <c r="P460" s="673"/>
      <c r="Q460" s="673"/>
    </row>
    <row r="461" spans="1:17" ht="28.5">
      <c r="A461" s="1467" t="s">
        <v>661</v>
      </c>
      <c r="B461" s="1467"/>
      <c r="C461" s="1467"/>
      <c r="D461" s="1467"/>
      <c r="E461" s="1467"/>
      <c r="F461" s="1467"/>
      <c r="G461" s="1467"/>
      <c r="H461" s="1467"/>
      <c r="I461" s="1467"/>
      <c r="J461" s="1467"/>
      <c r="K461" s="1467"/>
      <c r="L461" s="1467"/>
      <c r="M461" s="1467"/>
      <c r="N461" s="1467"/>
      <c r="O461" s="1467"/>
      <c r="P461" s="1467"/>
      <c r="Q461" s="1467"/>
    </row>
    <row r="462" spans="1:17" ht="25.5">
      <c r="A462" s="1468" t="s">
        <v>541</v>
      </c>
      <c r="B462" s="1468"/>
      <c r="C462" s="1468"/>
      <c r="D462" s="1468"/>
      <c r="E462" s="1468"/>
      <c r="F462" s="1468"/>
      <c r="G462" s="1468"/>
      <c r="H462" s="1468"/>
      <c r="I462" s="1468"/>
      <c r="J462" s="1468"/>
      <c r="K462" s="1468"/>
      <c r="L462" s="1468"/>
      <c r="M462" s="1468"/>
      <c r="N462" s="1468"/>
      <c r="O462" s="1468"/>
      <c r="P462" s="1468"/>
      <c r="Q462" s="1468"/>
    </row>
    <row r="463" spans="1:17" ht="25.5" customHeight="1">
      <c r="A463" s="143"/>
      <c r="B463" s="143"/>
      <c r="C463" s="143"/>
      <c r="D463" s="143"/>
      <c r="E463" s="143"/>
      <c r="F463" s="143"/>
      <c r="G463" s="143"/>
      <c r="H463" s="143"/>
      <c r="I463" s="143"/>
      <c r="J463" s="143"/>
      <c r="K463" s="143"/>
      <c r="L463" s="143"/>
      <c r="M463" s="143"/>
      <c r="N463" s="675"/>
      <c r="O463" s="675"/>
      <c r="P463" s="675"/>
      <c r="Q463" s="675"/>
    </row>
    <row r="464" spans="1:17" ht="25.5" customHeight="1">
      <c r="A464" s="143"/>
      <c r="B464" s="143"/>
      <c r="C464" s="143"/>
      <c r="D464" s="143"/>
      <c r="E464" s="143"/>
      <c r="F464" s="143"/>
      <c r="G464" s="143"/>
      <c r="H464" s="143"/>
      <c r="I464" s="143"/>
      <c r="J464" s="143"/>
      <c r="K464" s="143"/>
      <c r="L464" s="143"/>
      <c r="M464" s="143"/>
      <c r="N464" s="675"/>
      <c r="O464" s="675"/>
      <c r="P464" s="675"/>
      <c r="Q464" s="675"/>
    </row>
    <row r="465" spans="1:17" ht="25.5" customHeight="1" thickBot="1">
      <c r="A465" s="675" t="s">
        <v>44</v>
      </c>
      <c r="B465" s="674"/>
      <c r="C465" s="675"/>
      <c r="D465" s="674"/>
      <c r="E465" s="675"/>
      <c r="F465" s="674"/>
      <c r="G465" s="675"/>
      <c r="H465" s="674"/>
      <c r="I465" s="675"/>
      <c r="J465" s="674"/>
      <c r="K465" s="675"/>
      <c r="L465" s="674"/>
      <c r="M465" s="675"/>
      <c r="N465" s="675"/>
      <c r="O465" s="675"/>
      <c r="P465" s="675"/>
      <c r="Q465" s="675"/>
    </row>
    <row r="466" spans="1:17" ht="25.5" customHeight="1">
      <c r="A466" s="676"/>
      <c r="B466" s="1469" t="s">
        <v>517</v>
      </c>
      <c r="C466" s="1471"/>
      <c r="D466" s="1480" t="s">
        <v>518</v>
      </c>
      <c r="E466" s="1471"/>
      <c r="F466" s="1480" t="s">
        <v>519</v>
      </c>
      <c r="G466" s="1471"/>
      <c r="H466" s="1480" t="s">
        <v>520</v>
      </c>
      <c r="I466" s="1471"/>
      <c r="J466" s="1480" t="s">
        <v>524</v>
      </c>
      <c r="K466" s="1471"/>
      <c r="L466" s="1480" t="s">
        <v>525</v>
      </c>
      <c r="M466" s="1471"/>
      <c r="N466" s="1470" t="s">
        <v>526</v>
      </c>
      <c r="O466" s="1470"/>
      <c r="P466" s="1480" t="s">
        <v>527</v>
      </c>
      <c r="Q466" s="1471"/>
    </row>
    <row r="467" spans="1:17" ht="25.5" customHeight="1" thickBot="1">
      <c r="A467" s="677"/>
      <c r="B467" s="1476" t="s">
        <v>522</v>
      </c>
      <c r="C467" s="1466"/>
      <c r="D467" s="1464" t="s">
        <v>522</v>
      </c>
      <c r="E467" s="1466"/>
      <c r="F467" s="1477" t="s">
        <v>522</v>
      </c>
      <c r="G467" s="1479"/>
      <c r="H467" s="1465" t="s">
        <v>522</v>
      </c>
      <c r="I467" s="1479"/>
      <c r="J467" s="1465" t="s">
        <v>522</v>
      </c>
      <c r="K467" s="1479"/>
      <c r="L467" s="1477" t="s">
        <v>522</v>
      </c>
      <c r="M467" s="1479"/>
      <c r="N467" s="1464" t="s">
        <v>522</v>
      </c>
      <c r="O467" s="1464"/>
      <c r="P467" s="1481" t="s">
        <v>522</v>
      </c>
      <c r="Q467" s="1466"/>
    </row>
    <row r="468" spans="1:17" ht="25.5" customHeight="1" thickTop="1">
      <c r="A468" s="731"/>
      <c r="B468" s="679" t="s">
        <v>60</v>
      </c>
      <c r="C468" s="732" t="s">
        <v>523</v>
      </c>
      <c r="D468" s="733" t="s">
        <v>60</v>
      </c>
      <c r="E468" s="682" t="s">
        <v>523</v>
      </c>
      <c r="F468" s="733" t="s">
        <v>60</v>
      </c>
      <c r="G468" s="682" t="s">
        <v>523</v>
      </c>
      <c r="H468" s="733" t="s">
        <v>60</v>
      </c>
      <c r="I468" s="682" t="s">
        <v>523</v>
      </c>
      <c r="J468" s="733" t="s">
        <v>60</v>
      </c>
      <c r="K468" s="682" t="s">
        <v>523</v>
      </c>
      <c r="L468" s="733" t="s">
        <v>60</v>
      </c>
      <c r="M468" s="682" t="s">
        <v>523</v>
      </c>
      <c r="N468" s="733" t="s">
        <v>60</v>
      </c>
      <c r="O468" s="682" t="s">
        <v>523</v>
      </c>
      <c r="P468" s="733" t="s">
        <v>60</v>
      </c>
      <c r="Q468" s="682" t="s">
        <v>523</v>
      </c>
    </row>
    <row r="469" spans="1:17" ht="25.5" customHeight="1">
      <c r="A469" s="981"/>
      <c r="B469" s="686"/>
      <c r="C469" s="736"/>
      <c r="D469" s="759"/>
      <c r="E469" s="689"/>
      <c r="F469" s="690"/>
      <c r="G469" s="736"/>
      <c r="H469" s="759"/>
      <c r="I469" s="689"/>
      <c r="J469" s="690"/>
      <c r="K469" s="736"/>
      <c r="L469" s="737"/>
      <c r="M469" s="689"/>
      <c r="N469" s="674"/>
      <c r="O469" s="736"/>
      <c r="P469" s="737"/>
      <c r="Q469" s="689"/>
    </row>
    <row r="470" spans="1:17" ht="25.5" customHeight="1">
      <c r="A470" s="691" t="s">
        <v>62</v>
      </c>
      <c r="B470" s="692">
        <v>7091</v>
      </c>
      <c r="C470" s="695">
        <v>98.38</v>
      </c>
      <c r="D470" s="738">
        <v>16</v>
      </c>
      <c r="E470" s="695">
        <v>0.22</v>
      </c>
      <c r="F470" s="746">
        <v>0</v>
      </c>
      <c r="G470" s="720">
        <v>0</v>
      </c>
      <c r="H470" s="761">
        <v>0</v>
      </c>
      <c r="I470" s="720">
        <v>0</v>
      </c>
      <c r="J470" s="696">
        <v>1</v>
      </c>
      <c r="K470" s="695">
        <v>0.01</v>
      </c>
      <c r="L470" s="738">
        <v>1</v>
      </c>
      <c r="M470" s="695">
        <v>0.01</v>
      </c>
      <c r="N470" s="696">
        <v>93</v>
      </c>
      <c r="O470" s="695">
        <v>1.29</v>
      </c>
      <c r="P470" s="738">
        <v>6</v>
      </c>
      <c r="Q470" s="695">
        <v>0.08</v>
      </c>
    </row>
    <row r="471" spans="1:17" ht="25.5" customHeight="1">
      <c r="A471" s="691" t="s">
        <v>63</v>
      </c>
      <c r="B471" s="692">
        <v>8140</v>
      </c>
      <c r="C471" s="695">
        <v>98.55</v>
      </c>
      <c r="D471" s="738">
        <v>16</v>
      </c>
      <c r="E471" s="695">
        <v>0.19</v>
      </c>
      <c r="F471" s="746">
        <v>0</v>
      </c>
      <c r="G471" s="720">
        <v>0</v>
      </c>
      <c r="H471" s="738">
        <v>1</v>
      </c>
      <c r="I471" s="695">
        <v>0.01</v>
      </c>
      <c r="J471" s="696">
        <v>1</v>
      </c>
      <c r="K471" s="695">
        <v>0.01</v>
      </c>
      <c r="L471" s="738">
        <v>1</v>
      </c>
      <c r="M471" s="695">
        <v>0.01</v>
      </c>
      <c r="N471" s="696">
        <v>97</v>
      </c>
      <c r="O471" s="695">
        <v>1.17</v>
      </c>
      <c r="P471" s="738">
        <v>4</v>
      </c>
      <c r="Q471" s="695">
        <v>0.05</v>
      </c>
    </row>
    <row r="472" spans="1:17" ht="25.5" customHeight="1">
      <c r="A472" s="691" t="s">
        <v>64</v>
      </c>
      <c r="B472" s="692">
        <v>9269</v>
      </c>
      <c r="C472" s="695">
        <v>98.59</v>
      </c>
      <c r="D472" s="738">
        <v>20</v>
      </c>
      <c r="E472" s="695">
        <v>0.21</v>
      </c>
      <c r="F472" s="696">
        <v>1</v>
      </c>
      <c r="G472" s="695">
        <v>0.01</v>
      </c>
      <c r="H472" s="738">
        <v>2</v>
      </c>
      <c r="I472" s="695">
        <v>0.02</v>
      </c>
      <c r="J472" s="696">
        <v>1</v>
      </c>
      <c r="K472" s="695">
        <v>0.01</v>
      </c>
      <c r="L472" s="738">
        <v>1</v>
      </c>
      <c r="M472" s="695">
        <v>0.01</v>
      </c>
      <c r="N472" s="696">
        <v>104</v>
      </c>
      <c r="O472" s="695">
        <v>1.11</v>
      </c>
      <c r="P472" s="738">
        <v>4</v>
      </c>
      <c r="Q472" s="695">
        <v>0.04</v>
      </c>
    </row>
    <row r="473" spans="1:17" ht="25.5" customHeight="1">
      <c r="A473" s="691" t="s">
        <v>65</v>
      </c>
      <c r="B473" s="692">
        <v>9422</v>
      </c>
      <c r="C473" s="695">
        <v>98.55</v>
      </c>
      <c r="D473" s="738">
        <v>20</v>
      </c>
      <c r="E473" s="695">
        <v>0.21</v>
      </c>
      <c r="F473" s="696">
        <v>2</v>
      </c>
      <c r="G473" s="695">
        <v>0.02</v>
      </c>
      <c r="H473" s="738">
        <v>1</v>
      </c>
      <c r="I473" s="695">
        <v>0.01</v>
      </c>
      <c r="J473" s="696">
        <v>2</v>
      </c>
      <c r="K473" s="695">
        <v>0.02</v>
      </c>
      <c r="L473" s="738">
        <v>1</v>
      </c>
      <c r="M473" s="695">
        <v>0.01</v>
      </c>
      <c r="N473" s="696">
        <v>111</v>
      </c>
      <c r="O473" s="695">
        <v>1.16</v>
      </c>
      <c r="P473" s="738">
        <v>2</v>
      </c>
      <c r="Q473" s="695">
        <v>0.02</v>
      </c>
    </row>
    <row r="474" spans="1:17" ht="25.5" customHeight="1">
      <c r="A474" s="982" t="s">
        <v>840</v>
      </c>
      <c r="B474" s="692">
        <v>9905</v>
      </c>
      <c r="C474" s="695">
        <v>98.4</v>
      </c>
      <c r="D474" s="738">
        <v>21</v>
      </c>
      <c r="E474" s="695">
        <v>0.21</v>
      </c>
      <c r="F474" s="696">
        <v>4</v>
      </c>
      <c r="G474" s="695">
        <v>0.04</v>
      </c>
      <c r="H474" s="738">
        <v>1</v>
      </c>
      <c r="I474" s="695">
        <v>0.01</v>
      </c>
      <c r="J474" s="696">
        <v>1</v>
      </c>
      <c r="K474" s="695">
        <v>0.01</v>
      </c>
      <c r="L474" s="738">
        <v>3</v>
      </c>
      <c r="M474" s="695">
        <v>0.03</v>
      </c>
      <c r="N474" s="696">
        <v>130</v>
      </c>
      <c r="O474" s="695">
        <v>1.29</v>
      </c>
      <c r="P474" s="738">
        <v>1</v>
      </c>
      <c r="Q474" s="695">
        <v>0.01</v>
      </c>
    </row>
    <row r="475" spans="1:17" ht="25.5" customHeight="1">
      <c r="A475" s="981"/>
      <c r="B475" s="700"/>
      <c r="C475" s="703"/>
      <c r="D475" s="739"/>
      <c r="E475" s="703"/>
      <c r="F475" s="704"/>
      <c r="G475" s="703"/>
      <c r="H475" s="739"/>
      <c r="I475" s="703"/>
      <c r="J475" s="704"/>
      <c r="K475" s="703"/>
      <c r="L475" s="739"/>
      <c r="M475" s="703"/>
      <c r="N475" s="704"/>
      <c r="O475" s="703"/>
      <c r="P475" s="739"/>
      <c r="Q475" s="703"/>
    </row>
    <row r="476" spans="1:17" ht="25.5" customHeight="1">
      <c r="A476" s="707" t="s">
        <v>66</v>
      </c>
      <c r="B476" s="692">
        <v>9872</v>
      </c>
      <c r="C476" s="695">
        <v>98.76</v>
      </c>
      <c r="D476" s="738">
        <v>12</v>
      </c>
      <c r="E476" s="695">
        <v>0.12</v>
      </c>
      <c r="F476" s="746">
        <v>0</v>
      </c>
      <c r="G476" s="720">
        <v>0</v>
      </c>
      <c r="H476" s="738">
        <v>3</v>
      </c>
      <c r="I476" s="695">
        <v>0.03</v>
      </c>
      <c r="J476" s="696">
        <v>1</v>
      </c>
      <c r="K476" s="695">
        <v>0.01</v>
      </c>
      <c r="L476" s="738">
        <v>1</v>
      </c>
      <c r="M476" s="695">
        <v>0.01</v>
      </c>
      <c r="N476" s="696">
        <v>104</v>
      </c>
      <c r="O476" s="695">
        <v>1.04</v>
      </c>
      <c r="P476" s="738">
        <v>3</v>
      </c>
      <c r="Q476" s="695">
        <v>0.03</v>
      </c>
    </row>
    <row r="477" spans="1:17" ht="25.5" customHeight="1">
      <c r="A477" s="707" t="s">
        <v>67</v>
      </c>
      <c r="B477" s="692">
        <v>9539</v>
      </c>
      <c r="C477" s="695">
        <v>98.71</v>
      </c>
      <c r="D477" s="738">
        <v>15</v>
      </c>
      <c r="E477" s="695">
        <v>0.16</v>
      </c>
      <c r="F477" s="746">
        <v>0</v>
      </c>
      <c r="G477" s="720">
        <v>0</v>
      </c>
      <c r="H477" s="738">
        <v>2</v>
      </c>
      <c r="I477" s="695">
        <v>0.02</v>
      </c>
      <c r="J477" s="746">
        <v>0</v>
      </c>
      <c r="K477" s="720">
        <v>0</v>
      </c>
      <c r="L477" s="738">
        <v>2</v>
      </c>
      <c r="M477" s="695">
        <v>0.02</v>
      </c>
      <c r="N477" s="696">
        <v>100</v>
      </c>
      <c r="O477" s="695">
        <v>1.03</v>
      </c>
      <c r="P477" s="738">
        <v>6</v>
      </c>
      <c r="Q477" s="695">
        <v>0.06</v>
      </c>
    </row>
    <row r="478" spans="1:17" ht="25.5" customHeight="1">
      <c r="A478" s="707" t="s">
        <v>68</v>
      </c>
      <c r="B478" s="692">
        <v>9784</v>
      </c>
      <c r="C478" s="695">
        <v>98.6</v>
      </c>
      <c r="D478" s="738">
        <v>24</v>
      </c>
      <c r="E478" s="695">
        <v>0.24</v>
      </c>
      <c r="F478" s="746">
        <v>0</v>
      </c>
      <c r="G478" s="720">
        <v>0</v>
      </c>
      <c r="H478" s="761">
        <v>0</v>
      </c>
      <c r="I478" s="720">
        <v>0</v>
      </c>
      <c r="J478" s="696">
        <v>2</v>
      </c>
      <c r="K478" s="695">
        <v>0.02</v>
      </c>
      <c r="L478" s="738">
        <v>1</v>
      </c>
      <c r="M478" s="695">
        <v>0.01</v>
      </c>
      <c r="N478" s="696">
        <v>108</v>
      </c>
      <c r="O478" s="695">
        <v>1.09</v>
      </c>
      <c r="P478" s="738">
        <v>4</v>
      </c>
      <c r="Q478" s="695">
        <v>0.04</v>
      </c>
    </row>
    <row r="479" spans="1:17" ht="25.5" customHeight="1">
      <c r="A479" s="707" t="s">
        <v>69</v>
      </c>
      <c r="B479" s="692">
        <v>8967</v>
      </c>
      <c r="C479" s="695">
        <v>98.56</v>
      </c>
      <c r="D479" s="738">
        <v>21</v>
      </c>
      <c r="E479" s="695">
        <v>0.23</v>
      </c>
      <c r="F479" s="696">
        <v>2</v>
      </c>
      <c r="G479" s="695">
        <v>0.02</v>
      </c>
      <c r="H479" s="738">
        <v>1</v>
      </c>
      <c r="I479" s="695">
        <v>0.01</v>
      </c>
      <c r="J479" s="696">
        <v>5</v>
      </c>
      <c r="K479" s="695">
        <v>0.05</v>
      </c>
      <c r="L479" s="761">
        <v>0</v>
      </c>
      <c r="M479" s="720">
        <v>0</v>
      </c>
      <c r="N479" s="696">
        <v>99</v>
      </c>
      <c r="O479" s="695">
        <v>1.09</v>
      </c>
      <c r="P479" s="738">
        <v>3</v>
      </c>
      <c r="Q479" s="695">
        <v>0.03</v>
      </c>
    </row>
    <row r="480" spans="1:17" ht="25.5" customHeight="1">
      <c r="A480" s="707" t="s">
        <v>70</v>
      </c>
      <c r="B480" s="692">
        <v>9155</v>
      </c>
      <c r="C480" s="695">
        <v>98.53</v>
      </c>
      <c r="D480" s="738">
        <v>18</v>
      </c>
      <c r="E480" s="695">
        <v>0.19</v>
      </c>
      <c r="F480" s="746">
        <v>0</v>
      </c>
      <c r="G480" s="720">
        <v>0</v>
      </c>
      <c r="H480" s="761">
        <v>0</v>
      </c>
      <c r="I480" s="720">
        <v>0</v>
      </c>
      <c r="J480" s="696">
        <v>11</v>
      </c>
      <c r="K480" s="695">
        <v>0.12</v>
      </c>
      <c r="L480" s="738">
        <v>1</v>
      </c>
      <c r="M480" s="695">
        <v>0.01</v>
      </c>
      <c r="N480" s="696">
        <v>105</v>
      </c>
      <c r="O480" s="695">
        <v>1.13</v>
      </c>
      <c r="P480" s="738">
        <v>2</v>
      </c>
      <c r="Q480" s="695">
        <v>0.02</v>
      </c>
    </row>
    <row r="481" spans="1:17" ht="25.5" customHeight="1">
      <c r="A481" s="707" t="s">
        <v>71</v>
      </c>
      <c r="B481" s="692">
        <v>9449</v>
      </c>
      <c r="C481" s="695">
        <v>98.64</v>
      </c>
      <c r="D481" s="738">
        <v>23</v>
      </c>
      <c r="E481" s="695">
        <v>0.24</v>
      </c>
      <c r="F481" s="696">
        <v>0</v>
      </c>
      <c r="G481" s="695">
        <v>0</v>
      </c>
      <c r="H481" s="761">
        <v>0</v>
      </c>
      <c r="I481" s="720">
        <v>0</v>
      </c>
      <c r="J481" s="696">
        <v>1</v>
      </c>
      <c r="K481" s="695">
        <v>0.01</v>
      </c>
      <c r="L481" s="761">
        <v>0</v>
      </c>
      <c r="M481" s="720">
        <v>0</v>
      </c>
      <c r="N481" s="696">
        <v>105</v>
      </c>
      <c r="O481" s="695">
        <v>1.1</v>
      </c>
      <c r="P481" s="738">
        <v>1</v>
      </c>
      <c r="Q481" s="695">
        <v>0.01</v>
      </c>
    </row>
    <row r="482" spans="1:17" ht="25.5" customHeight="1">
      <c r="A482" s="707" t="s">
        <v>72</v>
      </c>
      <c r="B482" s="692">
        <v>9526</v>
      </c>
      <c r="C482" s="695">
        <v>98.59</v>
      </c>
      <c r="D482" s="738">
        <v>24</v>
      </c>
      <c r="E482" s="695">
        <v>0.25</v>
      </c>
      <c r="F482" s="746">
        <v>0</v>
      </c>
      <c r="G482" s="720">
        <v>0</v>
      </c>
      <c r="H482" s="761">
        <v>0</v>
      </c>
      <c r="I482" s="720">
        <v>0</v>
      </c>
      <c r="J482" s="696">
        <v>1</v>
      </c>
      <c r="K482" s="695">
        <v>0.01</v>
      </c>
      <c r="L482" s="761">
        <v>0</v>
      </c>
      <c r="M482" s="720">
        <v>0</v>
      </c>
      <c r="N482" s="696">
        <v>110</v>
      </c>
      <c r="O482" s="695">
        <v>1.14</v>
      </c>
      <c r="P482" s="738">
        <v>1</v>
      </c>
      <c r="Q482" s="695">
        <v>0.01</v>
      </c>
    </row>
    <row r="483" spans="1:17" ht="25.5" customHeight="1">
      <c r="A483" s="707" t="s">
        <v>73</v>
      </c>
      <c r="B483" s="692">
        <v>9716</v>
      </c>
      <c r="C483" s="695">
        <v>98.65</v>
      </c>
      <c r="D483" s="738">
        <v>19</v>
      </c>
      <c r="E483" s="695">
        <v>0.19</v>
      </c>
      <c r="F483" s="746">
        <v>0</v>
      </c>
      <c r="G483" s="720">
        <v>0</v>
      </c>
      <c r="H483" s="761">
        <v>0</v>
      </c>
      <c r="I483" s="720">
        <v>0</v>
      </c>
      <c r="J483" s="696">
        <v>1</v>
      </c>
      <c r="K483" s="695">
        <v>0.01</v>
      </c>
      <c r="L483" s="738">
        <v>1</v>
      </c>
      <c r="M483" s="695">
        <v>0.01</v>
      </c>
      <c r="N483" s="696">
        <v>112</v>
      </c>
      <c r="O483" s="695">
        <v>1.14</v>
      </c>
      <c r="P483" s="761">
        <v>0</v>
      </c>
      <c r="Q483" s="720">
        <v>0</v>
      </c>
    </row>
    <row r="484" spans="1:17" ht="25.5" customHeight="1">
      <c r="A484" s="707" t="s">
        <v>74</v>
      </c>
      <c r="B484" s="692">
        <v>9347</v>
      </c>
      <c r="C484" s="695">
        <v>98.59</v>
      </c>
      <c r="D484" s="738">
        <v>17</v>
      </c>
      <c r="E484" s="695">
        <v>0.18</v>
      </c>
      <c r="F484" s="746">
        <v>0</v>
      </c>
      <c r="G484" s="720">
        <v>0</v>
      </c>
      <c r="H484" s="761">
        <v>0</v>
      </c>
      <c r="I484" s="720">
        <v>0</v>
      </c>
      <c r="J484" s="696">
        <v>1</v>
      </c>
      <c r="K484" s="695">
        <v>0.01</v>
      </c>
      <c r="L484" s="761">
        <v>0</v>
      </c>
      <c r="M484" s="720">
        <v>0</v>
      </c>
      <c r="N484" s="696">
        <v>114</v>
      </c>
      <c r="O484" s="695">
        <v>1.2</v>
      </c>
      <c r="P484" s="738">
        <v>2</v>
      </c>
      <c r="Q484" s="695">
        <v>0.02</v>
      </c>
    </row>
    <row r="485" spans="1:17" ht="25.5" customHeight="1">
      <c r="A485" s="707" t="s">
        <v>75</v>
      </c>
      <c r="B485" s="692">
        <v>9584</v>
      </c>
      <c r="C485" s="695">
        <v>98.52</v>
      </c>
      <c r="D485" s="738">
        <v>16</v>
      </c>
      <c r="E485" s="695">
        <v>0.16</v>
      </c>
      <c r="F485" s="696">
        <v>15</v>
      </c>
      <c r="G485" s="695">
        <v>0.15</v>
      </c>
      <c r="H485" s="738">
        <v>2</v>
      </c>
      <c r="I485" s="695">
        <v>0.02</v>
      </c>
      <c r="J485" s="696">
        <v>1</v>
      </c>
      <c r="K485" s="695">
        <v>0.01</v>
      </c>
      <c r="L485" s="738">
        <v>2</v>
      </c>
      <c r="M485" s="695">
        <v>0.02</v>
      </c>
      <c r="N485" s="696">
        <v>107</v>
      </c>
      <c r="O485" s="695">
        <v>1.1</v>
      </c>
      <c r="P485" s="738">
        <v>1</v>
      </c>
      <c r="Q485" s="695">
        <v>0.01</v>
      </c>
    </row>
    <row r="486" spans="1:17" ht="25.5" customHeight="1">
      <c r="A486" s="707" t="s">
        <v>76</v>
      </c>
      <c r="B486" s="692">
        <v>8920</v>
      </c>
      <c r="C486" s="695">
        <v>98.34</v>
      </c>
      <c r="D486" s="738">
        <v>19</v>
      </c>
      <c r="E486" s="695">
        <v>0.21</v>
      </c>
      <c r="F486" s="696">
        <v>3</v>
      </c>
      <c r="G486" s="695">
        <v>0.03</v>
      </c>
      <c r="H486" s="738">
        <v>3</v>
      </c>
      <c r="I486" s="695">
        <v>0.03</v>
      </c>
      <c r="J486" s="696">
        <v>2</v>
      </c>
      <c r="K486" s="695">
        <v>0.02</v>
      </c>
      <c r="L486" s="738">
        <v>1</v>
      </c>
      <c r="M486" s="695">
        <v>0.01</v>
      </c>
      <c r="N486" s="696">
        <v>122</v>
      </c>
      <c r="O486" s="695">
        <v>1.34</v>
      </c>
      <c r="P486" s="738">
        <v>1</v>
      </c>
      <c r="Q486" s="695">
        <v>0.01</v>
      </c>
    </row>
    <row r="487" spans="1:17" ht="25.5" customHeight="1">
      <c r="A487" s="707" t="s">
        <v>77</v>
      </c>
      <c r="B487" s="692">
        <v>9248</v>
      </c>
      <c r="C487" s="695">
        <v>98.37</v>
      </c>
      <c r="D487" s="738">
        <v>24</v>
      </c>
      <c r="E487" s="695">
        <v>0.26</v>
      </c>
      <c r="F487" s="696">
        <v>1</v>
      </c>
      <c r="G487" s="695">
        <v>0.01</v>
      </c>
      <c r="H487" s="761">
        <v>0</v>
      </c>
      <c r="I487" s="720">
        <v>0</v>
      </c>
      <c r="J487" s="696">
        <v>4</v>
      </c>
      <c r="K487" s="695">
        <v>0.04</v>
      </c>
      <c r="L487" s="761">
        <v>0</v>
      </c>
      <c r="M487" s="720">
        <v>0</v>
      </c>
      <c r="N487" s="696">
        <v>123</v>
      </c>
      <c r="O487" s="695">
        <v>1.31</v>
      </c>
      <c r="P487" s="738">
        <v>1</v>
      </c>
      <c r="Q487" s="695">
        <v>0.01</v>
      </c>
    </row>
    <row r="488" spans="1:17" ht="25.5" customHeight="1">
      <c r="A488" s="707" t="s">
        <v>78</v>
      </c>
      <c r="B488" s="692">
        <v>9798</v>
      </c>
      <c r="C488" s="695">
        <v>98.44</v>
      </c>
      <c r="D488" s="738">
        <v>23</v>
      </c>
      <c r="E488" s="695">
        <v>0.23</v>
      </c>
      <c r="F488" s="696">
        <v>2</v>
      </c>
      <c r="G488" s="695">
        <v>0.02</v>
      </c>
      <c r="H488" s="738">
        <v>2</v>
      </c>
      <c r="I488" s="695">
        <v>0.02</v>
      </c>
      <c r="J488" s="696">
        <v>1</v>
      </c>
      <c r="K488" s="695">
        <v>0.01</v>
      </c>
      <c r="L488" s="738">
        <v>1</v>
      </c>
      <c r="M488" s="695">
        <v>0.01</v>
      </c>
      <c r="N488" s="696">
        <v>125</v>
      </c>
      <c r="O488" s="695">
        <v>1.26</v>
      </c>
      <c r="P488" s="738">
        <v>1</v>
      </c>
      <c r="Q488" s="695">
        <v>0.01</v>
      </c>
    </row>
    <row r="489" spans="1:17" ht="25.5" customHeight="1">
      <c r="A489" s="707" t="s">
        <v>67</v>
      </c>
      <c r="B489" s="692">
        <v>8777</v>
      </c>
      <c r="C489" s="695">
        <v>98.34</v>
      </c>
      <c r="D489" s="738">
        <v>16</v>
      </c>
      <c r="E489" s="695">
        <v>0.18</v>
      </c>
      <c r="F489" s="696">
        <v>5</v>
      </c>
      <c r="G489" s="695">
        <v>0.06</v>
      </c>
      <c r="H489" s="738">
        <v>2</v>
      </c>
      <c r="I489" s="695">
        <v>0.02</v>
      </c>
      <c r="J489" s="746">
        <v>0</v>
      </c>
      <c r="K489" s="720">
        <v>0</v>
      </c>
      <c r="L489" s="738">
        <v>1</v>
      </c>
      <c r="M489" s="695">
        <v>0.01</v>
      </c>
      <c r="N489" s="696">
        <v>121</v>
      </c>
      <c r="O489" s="695">
        <v>1.36</v>
      </c>
      <c r="P489" s="738">
        <v>3</v>
      </c>
      <c r="Q489" s="695">
        <v>0.03</v>
      </c>
    </row>
    <row r="490" spans="1:17" ht="25.5" customHeight="1">
      <c r="A490" s="707" t="s">
        <v>68</v>
      </c>
      <c r="B490" s="692">
        <v>9311</v>
      </c>
      <c r="C490" s="695">
        <v>98.34</v>
      </c>
      <c r="D490" s="738">
        <v>20</v>
      </c>
      <c r="E490" s="695">
        <v>0.21</v>
      </c>
      <c r="F490" s="696">
        <v>5</v>
      </c>
      <c r="G490" s="695">
        <v>0.05</v>
      </c>
      <c r="H490" s="761">
        <v>0</v>
      </c>
      <c r="I490" s="720">
        <v>0</v>
      </c>
      <c r="J490" s="696">
        <v>1</v>
      </c>
      <c r="K490" s="695">
        <v>0.01</v>
      </c>
      <c r="L490" s="738">
        <v>2</v>
      </c>
      <c r="M490" s="695">
        <v>0.02</v>
      </c>
      <c r="N490" s="696">
        <v>129</v>
      </c>
      <c r="O490" s="695">
        <v>1.36</v>
      </c>
      <c r="P490" s="761">
        <v>0</v>
      </c>
      <c r="Q490" s="720">
        <v>0</v>
      </c>
    </row>
    <row r="491" spans="1:17" ht="25.5" customHeight="1">
      <c r="A491" s="707" t="s">
        <v>69</v>
      </c>
      <c r="B491" s="692">
        <v>9476</v>
      </c>
      <c r="C491" s="695">
        <v>98.29</v>
      </c>
      <c r="D491" s="738">
        <v>26</v>
      </c>
      <c r="E491" s="695">
        <v>0.27</v>
      </c>
      <c r="F491" s="696">
        <v>6</v>
      </c>
      <c r="G491" s="695">
        <v>0.06</v>
      </c>
      <c r="H491" s="761">
        <v>0</v>
      </c>
      <c r="I491" s="720">
        <v>0</v>
      </c>
      <c r="J491" s="696">
        <v>2</v>
      </c>
      <c r="K491" s="695">
        <v>0.02</v>
      </c>
      <c r="L491" s="738">
        <v>2</v>
      </c>
      <c r="M491" s="695">
        <v>0.02</v>
      </c>
      <c r="N491" s="696">
        <v>128</v>
      </c>
      <c r="O491" s="695">
        <v>1.33</v>
      </c>
      <c r="P491" s="738">
        <v>1</v>
      </c>
      <c r="Q491" s="695">
        <v>0.01</v>
      </c>
    </row>
    <row r="492" spans="1:17" ht="25.5" customHeight="1">
      <c r="A492" s="707" t="s">
        <v>70</v>
      </c>
      <c r="B492" s="692">
        <v>9887</v>
      </c>
      <c r="C492" s="695">
        <v>98.31</v>
      </c>
      <c r="D492" s="738">
        <v>28</v>
      </c>
      <c r="E492" s="695">
        <v>0.28</v>
      </c>
      <c r="F492" s="696">
        <v>3</v>
      </c>
      <c r="G492" s="695">
        <v>0.03</v>
      </c>
      <c r="H492" s="738">
        <v>1</v>
      </c>
      <c r="I492" s="695">
        <v>0.01</v>
      </c>
      <c r="J492" s="696">
        <v>2</v>
      </c>
      <c r="K492" s="695">
        <v>0.02</v>
      </c>
      <c r="L492" s="738">
        <v>1</v>
      </c>
      <c r="M492" s="695">
        <v>0.01</v>
      </c>
      <c r="N492" s="696">
        <v>134</v>
      </c>
      <c r="O492" s="695">
        <v>1.33</v>
      </c>
      <c r="P492" s="738">
        <v>1</v>
      </c>
      <c r="Q492" s="695">
        <v>0.01</v>
      </c>
    </row>
    <row r="493" spans="1:17" ht="25.5" customHeight="1">
      <c r="A493" s="707" t="s">
        <v>71</v>
      </c>
      <c r="B493" s="692">
        <v>9978</v>
      </c>
      <c r="C493" s="695">
        <v>98.47</v>
      </c>
      <c r="D493" s="738">
        <v>21</v>
      </c>
      <c r="E493" s="695">
        <v>0.21</v>
      </c>
      <c r="F493" s="696">
        <v>5</v>
      </c>
      <c r="G493" s="695">
        <v>0.05</v>
      </c>
      <c r="H493" s="738">
        <v>1</v>
      </c>
      <c r="I493" s="695">
        <v>0.01</v>
      </c>
      <c r="J493" s="696">
        <v>1</v>
      </c>
      <c r="K493" s="695">
        <v>0.01</v>
      </c>
      <c r="L493" s="738">
        <v>1</v>
      </c>
      <c r="M493" s="695">
        <v>0.01</v>
      </c>
      <c r="N493" s="696">
        <v>126</v>
      </c>
      <c r="O493" s="695">
        <v>1.24</v>
      </c>
      <c r="P493" s="761">
        <v>0</v>
      </c>
      <c r="Q493" s="720">
        <v>0</v>
      </c>
    </row>
    <row r="494" spans="1:17" ht="25.5" customHeight="1">
      <c r="A494" s="707" t="s">
        <v>72</v>
      </c>
      <c r="B494" s="692">
        <v>9640</v>
      </c>
      <c r="C494" s="695">
        <v>98.23</v>
      </c>
      <c r="D494" s="738">
        <v>18</v>
      </c>
      <c r="E494" s="695">
        <v>0.18</v>
      </c>
      <c r="F494" s="696">
        <v>8</v>
      </c>
      <c r="G494" s="695">
        <v>0.08</v>
      </c>
      <c r="H494" s="761">
        <v>0</v>
      </c>
      <c r="I494" s="720">
        <v>0</v>
      </c>
      <c r="J494" s="696">
        <v>1</v>
      </c>
      <c r="K494" s="695">
        <v>0.01</v>
      </c>
      <c r="L494" s="738">
        <v>15</v>
      </c>
      <c r="M494" s="695">
        <v>0.15</v>
      </c>
      <c r="N494" s="696">
        <v>131</v>
      </c>
      <c r="O494" s="695">
        <v>1.33</v>
      </c>
      <c r="P494" s="738">
        <v>1</v>
      </c>
      <c r="Q494" s="695">
        <v>0.01</v>
      </c>
    </row>
    <row r="495" spans="1:17" ht="25.5" customHeight="1">
      <c r="A495" s="707" t="s">
        <v>73</v>
      </c>
      <c r="B495" s="692">
        <v>9905</v>
      </c>
      <c r="C495" s="695">
        <v>98.5</v>
      </c>
      <c r="D495" s="738">
        <v>20</v>
      </c>
      <c r="E495" s="695">
        <v>0.2</v>
      </c>
      <c r="F495" s="696">
        <v>3</v>
      </c>
      <c r="G495" s="695">
        <v>0.03</v>
      </c>
      <c r="H495" s="761">
        <v>0</v>
      </c>
      <c r="I495" s="720">
        <v>0</v>
      </c>
      <c r="J495" s="746">
        <v>0</v>
      </c>
      <c r="K495" s="720">
        <v>0</v>
      </c>
      <c r="L495" s="738">
        <v>2</v>
      </c>
      <c r="M495" s="695">
        <v>0.02</v>
      </c>
      <c r="N495" s="696">
        <v>125</v>
      </c>
      <c r="O495" s="695">
        <v>1.24</v>
      </c>
      <c r="P495" s="738">
        <v>1</v>
      </c>
      <c r="Q495" s="695">
        <v>0.01</v>
      </c>
    </row>
    <row r="496" spans="1:17" ht="25.5" customHeight="1">
      <c r="A496" s="707" t="s">
        <v>74</v>
      </c>
      <c r="B496" s="692">
        <v>10016</v>
      </c>
      <c r="C496" s="695">
        <v>98.45</v>
      </c>
      <c r="D496" s="738">
        <v>23</v>
      </c>
      <c r="E496" s="695">
        <v>0.23</v>
      </c>
      <c r="F496" s="746">
        <v>0</v>
      </c>
      <c r="G496" s="720">
        <v>0</v>
      </c>
      <c r="H496" s="761">
        <v>0</v>
      </c>
      <c r="I496" s="720">
        <v>0</v>
      </c>
      <c r="J496" s="696">
        <v>1</v>
      </c>
      <c r="K496" s="695">
        <v>0.01</v>
      </c>
      <c r="L496" s="738">
        <v>3</v>
      </c>
      <c r="M496" s="695">
        <v>0.03</v>
      </c>
      <c r="N496" s="696">
        <v>130</v>
      </c>
      <c r="O496" s="695">
        <v>1.28</v>
      </c>
      <c r="P496" s="738">
        <v>1</v>
      </c>
      <c r="Q496" s="695">
        <v>0.01</v>
      </c>
    </row>
    <row r="497" spans="1:17" ht="25.5" customHeight="1">
      <c r="A497" s="707" t="s">
        <v>75</v>
      </c>
      <c r="B497" s="692">
        <v>10302</v>
      </c>
      <c r="C497" s="695">
        <v>98.54</v>
      </c>
      <c r="D497" s="738">
        <v>17</v>
      </c>
      <c r="E497" s="695">
        <v>0.16</v>
      </c>
      <c r="F497" s="696">
        <v>3</v>
      </c>
      <c r="G497" s="695">
        <v>0.03</v>
      </c>
      <c r="H497" s="738">
        <v>1</v>
      </c>
      <c r="I497" s="695">
        <v>0.01</v>
      </c>
      <c r="J497" s="696">
        <v>1</v>
      </c>
      <c r="K497" s="695">
        <v>0.01</v>
      </c>
      <c r="L497" s="738">
        <v>3</v>
      </c>
      <c r="M497" s="695">
        <v>0.03</v>
      </c>
      <c r="N497" s="696">
        <v>128</v>
      </c>
      <c r="O497" s="695">
        <v>1.22</v>
      </c>
      <c r="P497" s="761">
        <v>0</v>
      </c>
      <c r="Q497" s="720">
        <v>0</v>
      </c>
    </row>
    <row r="498" spans="1:17" ht="25.5" customHeight="1">
      <c r="A498" s="707" t="s">
        <v>203</v>
      </c>
      <c r="B498" s="692">
        <v>10183</v>
      </c>
      <c r="C498" s="695">
        <v>98.29</v>
      </c>
      <c r="D498" s="738">
        <v>26</v>
      </c>
      <c r="E498" s="695">
        <v>0.25</v>
      </c>
      <c r="F498" s="696">
        <v>4</v>
      </c>
      <c r="G498" s="695">
        <v>0.04</v>
      </c>
      <c r="H498" s="738">
        <v>4</v>
      </c>
      <c r="I498" s="695">
        <v>0.04</v>
      </c>
      <c r="J498" s="696">
        <v>1</v>
      </c>
      <c r="K498" s="695">
        <v>0.01</v>
      </c>
      <c r="L498" s="738">
        <v>4</v>
      </c>
      <c r="M498" s="695">
        <v>0.04</v>
      </c>
      <c r="N498" s="696">
        <v>136</v>
      </c>
      <c r="O498" s="695">
        <v>1.31</v>
      </c>
      <c r="P498" s="738">
        <v>2</v>
      </c>
      <c r="Q498" s="695">
        <v>0.02</v>
      </c>
    </row>
    <row r="499" spans="1:17" ht="25.5" customHeight="1">
      <c r="A499" s="707" t="s">
        <v>77</v>
      </c>
      <c r="B499" s="692">
        <v>10434</v>
      </c>
      <c r="C499" s="695">
        <v>98.48</v>
      </c>
      <c r="D499" s="738">
        <v>16</v>
      </c>
      <c r="E499" s="695">
        <v>0.15</v>
      </c>
      <c r="F499" s="696">
        <v>4</v>
      </c>
      <c r="G499" s="695">
        <v>0.04</v>
      </c>
      <c r="H499" s="761">
        <v>0</v>
      </c>
      <c r="I499" s="720">
        <v>0</v>
      </c>
      <c r="J499" s="696">
        <v>1</v>
      </c>
      <c r="K499" s="695">
        <v>0.01</v>
      </c>
      <c r="L499" s="738">
        <v>2</v>
      </c>
      <c r="M499" s="695">
        <v>0.02</v>
      </c>
      <c r="N499" s="696">
        <v>137</v>
      </c>
      <c r="O499" s="695">
        <v>1.29</v>
      </c>
      <c r="P499" s="738">
        <v>1</v>
      </c>
      <c r="Q499" s="695">
        <v>0.01</v>
      </c>
    </row>
    <row r="500" spans="1:17" ht="25.5" customHeight="1" thickBot="1">
      <c r="A500" s="708" t="s">
        <v>78</v>
      </c>
      <c r="B500" s="709">
        <v>11007</v>
      </c>
      <c r="C500" s="712">
        <v>98.51</v>
      </c>
      <c r="D500" s="740">
        <v>23</v>
      </c>
      <c r="E500" s="712">
        <v>0.21</v>
      </c>
      <c r="F500" s="713">
        <v>2</v>
      </c>
      <c r="G500" s="712">
        <v>0.02</v>
      </c>
      <c r="H500" s="740">
        <v>1</v>
      </c>
      <c r="I500" s="712">
        <v>0.01</v>
      </c>
      <c r="J500" s="713">
        <v>1</v>
      </c>
      <c r="K500" s="712">
        <v>0.01</v>
      </c>
      <c r="L500" s="740">
        <v>5</v>
      </c>
      <c r="M500" s="712">
        <v>0.04</v>
      </c>
      <c r="N500" s="713">
        <v>133</v>
      </c>
      <c r="O500" s="712">
        <v>1.19</v>
      </c>
      <c r="P500" s="740">
        <v>2</v>
      </c>
      <c r="Q500" s="712">
        <v>0.02</v>
      </c>
    </row>
    <row r="501" spans="1:17" ht="17.25">
      <c r="A501" s="721" t="s">
        <v>539</v>
      </c>
      <c r="B501" s="722"/>
      <c r="C501" s="673"/>
      <c r="D501" s="722"/>
      <c r="E501" s="673"/>
      <c r="F501" s="722"/>
      <c r="G501" s="673"/>
      <c r="H501" s="722"/>
      <c r="I501" s="673"/>
      <c r="J501" s="722"/>
      <c r="K501" s="673"/>
      <c r="L501" s="722"/>
      <c r="M501" s="673"/>
      <c r="N501" s="673"/>
      <c r="O501" s="673"/>
      <c r="P501" s="673"/>
      <c r="Q501" s="673"/>
    </row>
    <row r="502" spans="1:17" ht="17.25">
      <c r="A502" s="721" t="s">
        <v>666</v>
      </c>
      <c r="B502" s="673"/>
      <c r="C502" s="673"/>
      <c r="D502" s="722"/>
      <c r="E502" s="673"/>
      <c r="F502" s="722"/>
      <c r="G502" s="673"/>
      <c r="H502" s="722"/>
      <c r="I502" s="673"/>
      <c r="J502" s="722"/>
      <c r="K502" s="673"/>
      <c r="L502" s="722"/>
      <c r="M502" s="673"/>
      <c r="N502" s="673"/>
      <c r="O502" s="673"/>
      <c r="P502" s="673"/>
      <c r="Q502" s="673"/>
    </row>
    <row r="503" spans="1:17" ht="18.75" customHeight="1">
      <c r="A503" s="721"/>
      <c r="B503" s="722"/>
      <c r="C503" s="673"/>
      <c r="D503" s="722"/>
      <c r="E503" s="673"/>
      <c r="F503" s="722"/>
      <c r="G503" s="673"/>
      <c r="H503" s="722"/>
      <c r="I503" s="673"/>
      <c r="J503" s="722"/>
      <c r="K503" s="673"/>
      <c r="L503" s="722"/>
      <c r="M503" s="673"/>
      <c r="N503" s="673"/>
      <c r="O503" s="673"/>
      <c r="P503" s="673"/>
      <c r="Q503" s="673"/>
    </row>
    <row r="504" spans="1:17" ht="18.75" customHeight="1">
      <c r="A504" s="988"/>
      <c r="B504" s="722"/>
      <c r="C504" s="673"/>
      <c r="D504" s="722"/>
      <c r="E504" s="673"/>
      <c r="F504" s="722"/>
      <c r="G504" s="673"/>
      <c r="H504" s="722"/>
      <c r="I504" s="673"/>
      <c r="J504" s="722"/>
      <c r="K504" s="673"/>
      <c r="L504" s="722"/>
      <c r="M504" s="673"/>
      <c r="N504" s="673"/>
      <c r="O504" s="673"/>
      <c r="P504" s="673"/>
      <c r="Q504" s="673"/>
    </row>
    <row r="505" spans="1:17" ht="18.75" customHeight="1">
      <c r="A505" s="988"/>
      <c r="B505" s="722"/>
      <c r="C505" s="673"/>
      <c r="D505" s="722"/>
      <c r="E505" s="673"/>
      <c r="F505" s="722"/>
      <c r="G505" s="673"/>
      <c r="H505" s="722"/>
      <c r="I505" s="673"/>
      <c r="J505" s="722"/>
      <c r="K505" s="673"/>
      <c r="L505" s="722"/>
      <c r="M505" s="673"/>
      <c r="N505" s="673"/>
      <c r="O505" s="673"/>
      <c r="P505" s="673"/>
      <c r="Q505" s="673"/>
    </row>
    <row r="506" spans="1:17" ht="18.75" customHeight="1">
      <c r="A506" s="988"/>
      <c r="B506" s="722"/>
      <c r="C506" s="673"/>
      <c r="D506" s="722"/>
      <c r="E506" s="673"/>
      <c r="F506" s="722"/>
      <c r="G506" s="673"/>
      <c r="H506" s="722"/>
      <c r="I506" s="673"/>
      <c r="J506" s="722"/>
      <c r="K506" s="673"/>
      <c r="L506" s="722"/>
      <c r="M506" s="673"/>
      <c r="N506" s="673"/>
      <c r="O506" s="673"/>
      <c r="P506" s="673"/>
      <c r="Q506" s="673"/>
    </row>
    <row r="507" spans="1:17" ht="18.75" customHeight="1">
      <c r="A507" s="988"/>
      <c r="B507" s="722"/>
      <c r="C507" s="673"/>
      <c r="D507" s="722"/>
      <c r="E507" s="673"/>
      <c r="F507" s="722"/>
      <c r="G507" s="673"/>
      <c r="H507" s="722"/>
      <c r="I507" s="673"/>
      <c r="J507" s="722"/>
      <c r="K507" s="673"/>
      <c r="L507" s="722"/>
      <c r="M507" s="673"/>
      <c r="N507" s="673"/>
      <c r="O507" s="673"/>
      <c r="P507" s="673"/>
      <c r="Q507" s="673"/>
    </row>
  </sheetData>
  <sheetProtection/>
  <mergeCells count="176">
    <mergeCell ref="N467:O467"/>
    <mergeCell ref="P467:Q467"/>
    <mergeCell ref="B467:C467"/>
    <mergeCell ref="D467:E467"/>
    <mergeCell ref="F467:G467"/>
    <mergeCell ref="H467:I467"/>
    <mergeCell ref="J467:K467"/>
    <mergeCell ref="L467:M467"/>
    <mergeCell ref="A461:Q461"/>
    <mergeCell ref="A462:Q462"/>
    <mergeCell ref="B466:C466"/>
    <mergeCell ref="D466:E466"/>
    <mergeCell ref="F466:G466"/>
    <mergeCell ref="H466:I466"/>
    <mergeCell ref="J466:K466"/>
    <mergeCell ref="L466:M466"/>
    <mergeCell ref="N466:O466"/>
    <mergeCell ref="P466:Q466"/>
    <mergeCell ref="N422:O422"/>
    <mergeCell ref="P422:Q422"/>
    <mergeCell ref="B423:C423"/>
    <mergeCell ref="D423:E423"/>
    <mergeCell ref="F423:G423"/>
    <mergeCell ref="H423:I423"/>
    <mergeCell ref="J423:K423"/>
    <mergeCell ref="L423:M423"/>
    <mergeCell ref="N423:O423"/>
    <mergeCell ref="P423:Q423"/>
    <mergeCell ref="N380:O380"/>
    <mergeCell ref="P380:Q380"/>
    <mergeCell ref="A417:Q417"/>
    <mergeCell ref="A418:Q418"/>
    <mergeCell ref="B422:C422"/>
    <mergeCell ref="D422:E422"/>
    <mergeCell ref="F422:G422"/>
    <mergeCell ref="H422:I422"/>
    <mergeCell ref="J422:K422"/>
    <mergeCell ref="L422:M422"/>
    <mergeCell ref="B380:C380"/>
    <mergeCell ref="D380:E380"/>
    <mergeCell ref="F380:G380"/>
    <mergeCell ref="H380:I380"/>
    <mergeCell ref="J380:K380"/>
    <mergeCell ref="L380:M380"/>
    <mergeCell ref="N342:O342"/>
    <mergeCell ref="P342:Q342"/>
    <mergeCell ref="B379:E379"/>
    <mergeCell ref="F379:I379"/>
    <mergeCell ref="J379:M379"/>
    <mergeCell ref="N379:Q379"/>
    <mergeCell ref="B342:C342"/>
    <mergeCell ref="D342:E342"/>
    <mergeCell ref="F342:G342"/>
    <mergeCell ref="H342:I342"/>
    <mergeCell ref="J342:K342"/>
    <mergeCell ref="L342:M342"/>
    <mergeCell ref="N299:O299"/>
    <mergeCell ref="P299:Q299"/>
    <mergeCell ref="A336:Q336"/>
    <mergeCell ref="A337:Q337"/>
    <mergeCell ref="B341:E341"/>
    <mergeCell ref="F341:I341"/>
    <mergeCell ref="J341:M341"/>
    <mergeCell ref="N341:Q341"/>
    <mergeCell ref="B299:C299"/>
    <mergeCell ref="D299:E299"/>
    <mergeCell ref="F299:G299"/>
    <mergeCell ref="H299:I299"/>
    <mergeCell ref="J299:K299"/>
    <mergeCell ref="L299:M299"/>
    <mergeCell ref="N261:O261"/>
    <mergeCell ref="P261:Q261"/>
    <mergeCell ref="B298:E298"/>
    <mergeCell ref="F298:I298"/>
    <mergeCell ref="J298:M298"/>
    <mergeCell ref="N298:Q298"/>
    <mergeCell ref="B261:C261"/>
    <mergeCell ref="D261:E261"/>
    <mergeCell ref="F261:G261"/>
    <mergeCell ref="H261:I261"/>
    <mergeCell ref="J261:K261"/>
    <mergeCell ref="L261:M261"/>
    <mergeCell ref="N216:O216"/>
    <mergeCell ref="P216:Q216"/>
    <mergeCell ref="A255:Q255"/>
    <mergeCell ref="A256:Q256"/>
    <mergeCell ref="B260:E260"/>
    <mergeCell ref="F260:I260"/>
    <mergeCell ref="J260:M260"/>
    <mergeCell ref="N260:Q260"/>
    <mergeCell ref="B216:C216"/>
    <mergeCell ref="D216:E216"/>
    <mergeCell ref="F216:G216"/>
    <mergeCell ref="H216:I216"/>
    <mergeCell ref="J216:K216"/>
    <mergeCell ref="L216:M216"/>
    <mergeCell ref="A210:Q210"/>
    <mergeCell ref="A211:Q211"/>
    <mergeCell ref="B215:C215"/>
    <mergeCell ref="D215:E215"/>
    <mergeCell ref="F215:G215"/>
    <mergeCell ref="H215:I215"/>
    <mergeCell ref="J215:K215"/>
    <mergeCell ref="L215:M215"/>
    <mergeCell ref="N215:O215"/>
    <mergeCell ref="P215:Q215"/>
    <mergeCell ref="N170:O170"/>
    <mergeCell ref="P170:Q170"/>
    <mergeCell ref="B171:C171"/>
    <mergeCell ref="D171:E171"/>
    <mergeCell ref="F171:G171"/>
    <mergeCell ref="H171:I171"/>
    <mergeCell ref="J171:K171"/>
    <mergeCell ref="L171:M171"/>
    <mergeCell ref="N171:O171"/>
    <mergeCell ref="P171:Q171"/>
    <mergeCell ref="N127:O127"/>
    <mergeCell ref="P127:Q127"/>
    <mergeCell ref="A165:Q165"/>
    <mergeCell ref="A166:Q166"/>
    <mergeCell ref="B170:C170"/>
    <mergeCell ref="D170:E170"/>
    <mergeCell ref="F170:G170"/>
    <mergeCell ref="H170:I170"/>
    <mergeCell ref="J170:K170"/>
    <mergeCell ref="L170:M170"/>
    <mergeCell ref="B127:C127"/>
    <mergeCell ref="D127:E127"/>
    <mergeCell ref="F127:G127"/>
    <mergeCell ref="H127:I127"/>
    <mergeCell ref="J127:K127"/>
    <mergeCell ref="L127:M127"/>
    <mergeCell ref="N89:O89"/>
    <mergeCell ref="P89:Q89"/>
    <mergeCell ref="B126:E126"/>
    <mergeCell ref="F126:I126"/>
    <mergeCell ref="J126:M126"/>
    <mergeCell ref="N126:Q126"/>
    <mergeCell ref="B89:C89"/>
    <mergeCell ref="D89:E89"/>
    <mergeCell ref="F89:G89"/>
    <mergeCell ref="H89:I89"/>
    <mergeCell ref="J89:K89"/>
    <mergeCell ref="L89:M89"/>
    <mergeCell ref="N45:O45"/>
    <mergeCell ref="P45:Q45"/>
    <mergeCell ref="A83:Q83"/>
    <mergeCell ref="A84:Q84"/>
    <mergeCell ref="B88:E88"/>
    <mergeCell ref="F88:I88"/>
    <mergeCell ref="J88:M88"/>
    <mergeCell ref="N88:Q88"/>
    <mergeCell ref="B45:C45"/>
    <mergeCell ref="D45:E45"/>
    <mergeCell ref="F45:G45"/>
    <mergeCell ref="H45:I45"/>
    <mergeCell ref="J45:K45"/>
    <mergeCell ref="L45:M45"/>
    <mergeCell ref="B44:E44"/>
    <mergeCell ref="F44:I44"/>
    <mergeCell ref="J44:M44"/>
    <mergeCell ref="N44:Q44"/>
    <mergeCell ref="B7:C7"/>
    <mergeCell ref="D7:E7"/>
    <mergeCell ref="F7:G7"/>
    <mergeCell ref="H7:I7"/>
    <mergeCell ref="J7:K7"/>
    <mergeCell ref="L7:M7"/>
    <mergeCell ref="N7:O7"/>
    <mergeCell ref="P7:Q7"/>
    <mergeCell ref="A1:Q1"/>
    <mergeCell ref="A2:Q2"/>
    <mergeCell ref="B6:E6"/>
    <mergeCell ref="F6:I6"/>
    <mergeCell ref="J6:M6"/>
    <mergeCell ref="N6:Q6"/>
  </mergeCells>
  <printOptions horizontalCentered="1"/>
  <pageMargins left="0.2755905511811024" right="0.31496062992125984" top="0.2755905511811024" bottom="0.2362204724409449" header="0.4724409448818898" footer="0.15748031496062992"/>
  <pageSetup fitToHeight="10" horizontalDpi="600" verticalDpi="600" orientation="landscape" paperSize="9" scale="35" r:id="rId1"/>
  <rowBreaks count="7" manualBreakCount="7">
    <brk id="82" max="16" man="1"/>
    <brk id="164" max="255" man="1"/>
    <brk id="209" max="255" man="1"/>
    <brk id="254" max="255" man="1"/>
    <brk id="335" max="255" man="1"/>
    <brk id="416" max="255" man="1"/>
    <brk id="460" max="255" man="1"/>
  </rowBreaks>
</worksheet>
</file>

<file path=xl/worksheets/sheet55.xml><?xml version="1.0" encoding="utf-8"?>
<worksheet xmlns="http://schemas.openxmlformats.org/spreadsheetml/2006/main" xmlns:r="http://schemas.openxmlformats.org/officeDocument/2006/relationships">
  <dimension ref="A1:J100"/>
  <sheetViews>
    <sheetView view="pageBreakPreview" zoomScaleNormal="70" zoomScaleSheetLayoutView="100" zoomScalePageLayoutView="0" workbookViewId="0" topLeftCell="A1">
      <selection activeCell="A1" sqref="A1:J1"/>
    </sheetView>
  </sheetViews>
  <sheetFormatPr defaultColWidth="9.00390625" defaultRowHeight="13.5"/>
  <cols>
    <col min="1" max="1" width="15.625" style="2" customWidth="1"/>
    <col min="2" max="8" width="20.875" style="2" customWidth="1"/>
    <col min="9" max="9" width="8.625" style="2" customWidth="1"/>
    <col min="10" max="10" width="20.875" style="2" customWidth="1"/>
    <col min="11" max="16384" width="9.00390625" style="2" customWidth="1"/>
  </cols>
  <sheetData>
    <row r="1" spans="1:10" ht="17.25">
      <c r="A1" s="1286" t="s">
        <v>667</v>
      </c>
      <c r="B1" s="1286"/>
      <c r="C1" s="1286"/>
      <c r="D1" s="1286"/>
      <c r="E1" s="1286"/>
      <c r="F1" s="1286"/>
      <c r="G1" s="1286"/>
      <c r="H1" s="1286"/>
      <c r="I1" s="1286"/>
      <c r="J1" s="1286"/>
    </row>
    <row r="2" spans="1:10" ht="14.25">
      <c r="A2" s="1287" t="s">
        <v>668</v>
      </c>
      <c r="B2" s="1287"/>
      <c r="C2" s="1287"/>
      <c r="D2" s="1287"/>
      <c r="E2" s="1287"/>
      <c r="F2" s="1287"/>
      <c r="G2" s="1287"/>
      <c r="H2" s="1287"/>
      <c r="I2" s="1287"/>
      <c r="J2" s="1287"/>
    </row>
    <row r="3" spans="1:10" ht="14.25">
      <c r="A3" s="3"/>
      <c r="B3" s="3"/>
      <c r="C3" s="3"/>
      <c r="D3" s="3"/>
      <c r="E3" s="3"/>
      <c r="F3" s="3"/>
      <c r="G3" s="3"/>
      <c r="H3" s="3"/>
      <c r="I3" s="3"/>
      <c r="J3" s="3"/>
    </row>
    <row r="4" spans="1:10" ht="14.25">
      <c r="A4" s="3"/>
      <c r="B4" s="3"/>
      <c r="C4" s="3"/>
      <c r="D4" s="3"/>
      <c r="E4" s="3"/>
      <c r="F4" s="3"/>
      <c r="G4" s="3"/>
      <c r="H4" s="3"/>
      <c r="I4" s="3"/>
      <c r="J4" s="3"/>
    </row>
    <row r="5" spans="1:2" ht="14.25" thickBot="1">
      <c r="A5" s="1599" t="s">
        <v>669</v>
      </c>
      <c r="B5" s="1599"/>
    </row>
    <row r="6" spans="1:10" ht="13.5">
      <c r="A6" s="5"/>
      <c r="B6" s="1450" t="s">
        <v>670</v>
      </c>
      <c r="C6" s="1451" t="s">
        <v>671</v>
      </c>
      <c r="D6" s="1451" t="s">
        <v>48</v>
      </c>
      <c r="E6" s="989"/>
      <c r="F6" s="989"/>
      <c r="G6" s="989"/>
      <c r="H6" s="990"/>
      <c r="I6" s="632"/>
      <c r="J6" s="1459" t="s">
        <v>167</v>
      </c>
    </row>
    <row r="7" spans="1:10" ht="13.5">
      <c r="A7" s="13"/>
      <c r="B7" s="1447"/>
      <c r="C7" s="1453"/>
      <c r="D7" s="1453"/>
      <c r="E7" s="1513" t="s">
        <v>56</v>
      </c>
      <c r="F7" s="615"/>
      <c r="G7" s="611"/>
      <c r="H7" s="1601" t="s">
        <v>57</v>
      </c>
      <c r="I7" s="613"/>
      <c r="J7" s="1460"/>
    </row>
    <row r="8" spans="1:10" ht="13.5">
      <c r="A8" s="13"/>
      <c r="B8" s="1447"/>
      <c r="C8" s="1453"/>
      <c r="D8" s="1453"/>
      <c r="E8" s="1600"/>
      <c r="F8" s="1442" t="s">
        <v>58</v>
      </c>
      <c r="G8" s="1442" t="s">
        <v>59</v>
      </c>
      <c r="H8" s="1601"/>
      <c r="I8" s="613"/>
      <c r="J8" s="1460"/>
    </row>
    <row r="9" spans="1:10" ht="14.25" thickBot="1">
      <c r="A9" s="335"/>
      <c r="B9" s="1529"/>
      <c r="C9" s="1526"/>
      <c r="D9" s="1526"/>
      <c r="E9" s="1443"/>
      <c r="F9" s="1443"/>
      <c r="G9" s="1443"/>
      <c r="H9" s="1445"/>
      <c r="I9" s="613"/>
      <c r="J9" s="1461"/>
    </row>
    <row r="10" spans="1:10" s="99" customFormat="1" ht="14.25" thickTop="1">
      <c r="A10" s="624"/>
      <c r="B10" s="25" t="s">
        <v>672</v>
      </c>
      <c r="C10" s="360" t="s">
        <v>672</v>
      </c>
      <c r="D10" s="360" t="s">
        <v>672</v>
      </c>
      <c r="E10" s="626" t="s">
        <v>672</v>
      </c>
      <c r="F10" s="626" t="s">
        <v>672</v>
      </c>
      <c r="G10" s="626" t="s">
        <v>672</v>
      </c>
      <c r="H10" s="24" t="s">
        <v>672</v>
      </c>
      <c r="I10" s="412"/>
      <c r="J10" s="444" t="s">
        <v>672</v>
      </c>
    </row>
    <row r="11" spans="1:10" ht="13.5">
      <c r="A11" s="13"/>
      <c r="C11" s="631"/>
      <c r="D11" s="631"/>
      <c r="E11" s="629"/>
      <c r="F11" s="991"/>
      <c r="G11" s="991"/>
      <c r="H11" s="976"/>
      <c r="I11" s="632"/>
      <c r="J11" s="634"/>
    </row>
    <row r="12" spans="1:10" ht="13.5">
      <c r="A12" s="832" t="s">
        <v>62</v>
      </c>
      <c r="B12" s="992">
        <v>304693856</v>
      </c>
      <c r="C12" s="993">
        <v>14113016</v>
      </c>
      <c r="D12" s="943">
        <v>2822076875</v>
      </c>
      <c r="E12" s="571">
        <v>1540375975</v>
      </c>
      <c r="F12" s="668">
        <v>87536137</v>
      </c>
      <c r="G12" s="571">
        <v>1452839838</v>
      </c>
      <c r="H12" s="635">
        <v>1281700900</v>
      </c>
      <c r="I12" s="994"/>
      <c r="J12" s="572">
        <v>509235586</v>
      </c>
    </row>
    <row r="13" spans="1:10" ht="13.5">
      <c r="A13" s="832" t="s">
        <v>63</v>
      </c>
      <c r="B13" s="992">
        <v>208780001</v>
      </c>
      <c r="C13" s="993">
        <v>42846643</v>
      </c>
      <c r="D13" s="943">
        <v>3139457835</v>
      </c>
      <c r="E13" s="571">
        <v>1724706747</v>
      </c>
      <c r="F13" s="668">
        <v>162620948</v>
      </c>
      <c r="G13" s="571">
        <v>1562085799</v>
      </c>
      <c r="H13" s="635">
        <v>1414751088</v>
      </c>
      <c r="I13" s="994"/>
      <c r="J13" s="572">
        <v>676349603</v>
      </c>
    </row>
    <row r="14" spans="1:10" ht="13.5">
      <c r="A14" s="832" t="s">
        <v>64</v>
      </c>
      <c r="B14" s="992">
        <v>245977215</v>
      </c>
      <c r="C14" s="993">
        <v>74766699</v>
      </c>
      <c r="D14" s="943">
        <v>5937006891</v>
      </c>
      <c r="E14" s="571">
        <v>3339773387</v>
      </c>
      <c r="F14" s="668">
        <v>318084449</v>
      </c>
      <c r="G14" s="571">
        <v>3021688938</v>
      </c>
      <c r="H14" s="635">
        <v>2597233504</v>
      </c>
      <c r="I14" s="994"/>
      <c r="J14" s="572">
        <v>847491551</v>
      </c>
    </row>
    <row r="15" spans="1:10" ht="13.5">
      <c r="A15" s="832" t="s">
        <v>65</v>
      </c>
      <c r="B15" s="992">
        <v>4654706593</v>
      </c>
      <c r="C15" s="993">
        <v>831649329</v>
      </c>
      <c r="D15" s="943">
        <v>30081363094</v>
      </c>
      <c r="E15" s="571">
        <v>16566280878</v>
      </c>
      <c r="F15" s="668">
        <v>1604830035</v>
      </c>
      <c r="G15" s="571">
        <v>14961450843</v>
      </c>
      <c r="H15" s="635">
        <v>13515082216</v>
      </c>
      <c r="I15" s="994"/>
      <c r="J15" s="572">
        <v>4670548815</v>
      </c>
    </row>
    <row r="16" spans="1:10" ht="13.5">
      <c r="A16" s="835" t="s">
        <v>840</v>
      </c>
      <c r="B16" s="995">
        <v>2564352124</v>
      </c>
      <c r="C16" s="996">
        <v>1148586223</v>
      </c>
      <c r="D16" s="949">
        <v>38629635849</v>
      </c>
      <c r="E16" s="639">
        <v>22880848705</v>
      </c>
      <c r="F16" s="997">
        <v>4411172930</v>
      </c>
      <c r="G16" s="639">
        <v>18469675775</v>
      </c>
      <c r="H16" s="640">
        <v>15748787144</v>
      </c>
      <c r="I16" s="994"/>
      <c r="J16" s="643">
        <v>61858823</v>
      </c>
    </row>
    <row r="17" spans="1:10" ht="13.5">
      <c r="A17" s="624"/>
      <c r="B17" s="998"/>
      <c r="C17" s="999"/>
      <c r="D17" s="648"/>
      <c r="E17" s="665"/>
      <c r="F17" s="1000"/>
      <c r="G17" s="1000"/>
      <c r="H17" s="650"/>
      <c r="I17" s="805"/>
      <c r="J17" s="667"/>
    </row>
    <row r="18" spans="1:10" ht="13.5">
      <c r="A18" s="845" t="s">
        <v>66</v>
      </c>
      <c r="B18" s="992">
        <v>13606778</v>
      </c>
      <c r="C18" s="993">
        <v>1141033</v>
      </c>
      <c r="D18" s="943">
        <v>1304332786</v>
      </c>
      <c r="E18" s="571">
        <v>692558204</v>
      </c>
      <c r="F18" s="668">
        <v>56873969</v>
      </c>
      <c r="G18" s="571">
        <v>635684235</v>
      </c>
      <c r="H18" s="635">
        <v>611774582</v>
      </c>
      <c r="I18" s="1001"/>
      <c r="J18" s="572">
        <v>847491551</v>
      </c>
    </row>
    <row r="19" spans="1:10" ht="13.5">
      <c r="A19" s="845" t="s">
        <v>67</v>
      </c>
      <c r="B19" s="992">
        <v>828160784</v>
      </c>
      <c r="C19" s="993">
        <v>511912</v>
      </c>
      <c r="D19" s="943">
        <v>3265063732</v>
      </c>
      <c r="E19" s="571">
        <v>1742563916</v>
      </c>
      <c r="F19" s="668">
        <v>131585650</v>
      </c>
      <c r="G19" s="571">
        <v>1610978266</v>
      </c>
      <c r="H19" s="635">
        <v>1522499816</v>
      </c>
      <c r="I19" s="1001"/>
      <c r="J19" s="572">
        <v>1675140423</v>
      </c>
    </row>
    <row r="20" spans="1:10" ht="13.5">
      <c r="A20" s="845" t="s">
        <v>68</v>
      </c>
      <c r="B20" s="992">
        <v>206754580</v>
      </c>
      <c r="C20" s="993">
        <v>300175000</v>
      </c>
      <c r="D20" s="943">
        <v>1592847332</v>
      </c>
      <c r="E20" s="571">
        <v>857710890</v>
      </c>
      <c r="F20" s="668">
        <v>68440304</v>
      </c>
      <c r="G20" s="571">
        <v>789270586</v>
      </c>
      <c r="H20" s="635">
        <v>735136442</v>
      </c>
      <c r="I20" s="1001"/>
      <c r="J20" s="572">
        <v>1581720003</v>
      </c>
    </row>
    <row r="21" spans="1:10" ht="13.5">
      <c r="A21" s="845" t="s">
        <v>69</v>
      </c>
      <c r="B21" s="992">
        <v>40858032</v>
      </c>
      <c r="C21" s="993">
        <v>138037402</v>
      </c>
      <c r="D21" s="943">
        <v>2197387000</v>
      </c>
      <c r="E21" s="571">
        <v>1172361720</v>
      </c>
      <c r="F21" s="668">
        <v>95602882</v>
      </c>
      <c r="G21" s="571">
        <v>1076758838</v>
      </c>
      <c r="H21" s="635">
        <v>1025025280</v>
      </c>
      <c r="I21" s="1001"/>
      <c r="J21" s="572">
        <v>1484540633</v>
      </c>
    </row>
    <row r="22" spans="1:10" ht="13.5">
      <c r="A22" s="845" t="s">
        <v>70</v>
      </c>
      <c r="B22" s="992">
        <v>87062</v>
      </c>
      <c r="C22" s="993">
        <v>144178943</v>
      </c>
      <c r="D22" s="943">
        <v>1235049620</v>
      </c>
      <c r="E22" s="571">
        <v>676971826</v>
      </c>
      <c r="F22" s="668">
        <v>71864837</v>
      </c>
      <c r="G22" s="571">
        <v>605106989</v>
      </c>
      <c r="H22" s="635">
        <v>558077794</v>
      </c>
      <c r="I22" s="1001"/>
      <c r="J22" s="572">
        <v>1340448752</v>
      </c>
    </row>
    <row r="23" spans="1:10" ht="13.5">
      <c r="A23" s="845" t="s">
        <v>71</v>
      </c>
      <c r="B23" s="992">
        <v>130440</v>
      </c>
      <c r="C23" s="993">
        <v>240730432</v>
      </c>
      <c r="D23" s="943">
        <v>1365334318</v>
      </c>
      <c r="E23" s="571">
        <v>739645362</v>
      </c>
      <c r="F23" s="668">
        <v>69882342</v>
      </c>
      <c r="G23" s="571">
        <v>669763020</v>
      </c>
      <c r="H23" s="635">
        <v>625688956</v>
      </c>
      <c r="I23" s="1001"/>
      <c r="J23" s="572">
        <v>1099848760</v>
      </c>
    </row>
    <row r="24" spans="1:10" ht="13.5">
      <c r="A24" s="845" t="s">
        <v>72</v>
      </c>
      <c r="B24" s="992">
        <v>42020</v>
      </c>
      <c r="C24" s="993">
        <v>1390478</v>
      </c>
      <c r="D24" s="943">
        <v>1117073020</v>
      </c>
      <c r="E24" s="571">
        <v>622688200</v>
      </c>
      <c r="F24" s="668">
        <v>80745987</v>
      </c>
      <c r="G24" s="571">
        <v>541942213</v>
      </c>
      <c r="H24" s="635">
        <v>494384820</v>
      </c>
      <c r="I24" s="1001"/>
      <c r="J24" s="572">
        <v>1098500302</v>
      </c>
    </row>
    <row r="25" spans="1:10" ht="13.5">
      <c r="A25" s="845" t="s">
        <v>73</v>
      </c>
      <c r="B25" s="992">
        <v>138029650</v>
      </c>
      <c r="C25" s="993">
        <v>497951</v>
      </c>
      <c r="D25" s="943">
        <v>1629701503</v>
      </c>
      <c r="E25" s="571">
        <v>943197735</v>
      </c>
      <c r="F25" s="668">
        <v>103173930</v>
      </c>
      <c r="G25" s="571">
        <v>840023805</v>
      </c>
      <c r="H25" s="635">
        <v>686503768</v>
      </c>
      <c r="I25" s="1001"/>
      <c r="J25" s="572">
        <v>1236032001</v>
      </c>
    </row>
    <row r="26" spans="1:10" ht="13.5">
      <c r="A26" s="845" t="s">
        <v>74</v>
      </c>
      <c r="B26" s="992">
        <v>90218120</v>
      </c>
      <c r="C26" s="993">
        <v>202217</v>
      </c>
      <c r="D26" s="943">
        <v>1307822718</v>
      </c>
      <c r="E26" s="571">
        <v>741784880</v>
      </c>
      <c r="F26" s="668">
        <v>91686383</v>
      </c>
      <c r="G26" s="571">
        <v>650098497</v>
      </c>
      <c r="H26" s="635">
        <v>566037838</v>
      </c>
      <c r="I26" s="1001"/>
      <c r="J26" s="572">
        <v>1326047904</v>
      </c>
    </row>
    <row r="27" spans="1:10" ht="13.5">
      <c r="A27" s="845" t="s">
        <v>75</v>
      </c>
      <c r="B27" s="992">
        <v>224324348</v>
      </c>
      <c r="C27" s="993">
        <v>1493213</v>
      </c>
      <c r="D27" s="943">
        <v>3208473165</v>
      </c>
      <c r="E27" s="571">
        <v>1788370491</v>
      </c>
      <c r="F27" s="668">
        <v>92614435</v>
      </c>
      <c r="G27" s="571">
        <v>1695756056</v>
      </c>
      <c r="H27" s="635">
        <v>1420102674</v>
      </c>
      <c r="I27" s="1001"/>
      <c r="J27" s="572">
        <v>1548879039</v>
      </c>
    </row>
    <row r="28" spans="1:10" ht="13.5">
      <c r="A28" s="845" t="s">
        <v>76</v>
      </c>
      <c r="B28" s="992">
        <v>529034800</v>
      </c>
      <c r="C28" s="993">
        <v>4273129</v>
      </c>
      <c r="D28" s="943">
        <v>2697652507</v>
      </c>
      <c r="E28" s="571">
        <v>1509255679</v>
      </c>
      <c r="F28" s="668">
        <v>159213290</v>
      </c>
      <c r="G28" s="571">
        <v>1350042389</v>
      </c>
      <c r="H28" s="635">
        <v>1188396828</v>
      </c>
      <c r="I28" s="1001"/>
      <c r="J28" s="572">
        <v>2073640710</v>
      </c>
    </row>
    <row r="29" spans="1:10" ht="13.5">
      <c r="A29" s="845" t="s">
        <v>77</v>
      </c>
      <c r="B29" s="992">
        <v>1461473650</v>
      </c>
      <c r="C29" s="993">
        <v>66840</v>
      </c>
      <c r="D29" s="943">
        <v>5425942542</v>
      </c>
      <c r="E29" s="571">
        <v>2948756544</v>
      </c>
      <c r="F29" s="668">
        <v>325008372</v>
      </c>
      <c r="G29" s="571">
        <v>2623748172</v>
      </c>
      <c r="H29" s="635">
        <v>2477185998</v>
      </c>
      <c r="I29" s="1001"/>
      <c r="J29" s="572">
        <v>3535047520</v>
      </c>
    </row>
    <row r="30" spans="1:10" ht="13.5">
      <c r="A30" s="845" t="s">
        <v>78</v>
      </c>
      <c r="B30" s="992">
        <v>1135593107</v>
      </c>
      <c r="C30" s="993">
        <v>91812</v>
      </c>
      <c r="D30" s="943">
        <v>5039015637</v>
      </c>
      <c r="E30" s="571">
        <v>2822973635</v>
      </c>
      <c r="F30" s="668">
        <v>315011623</v>
      </c>
      <c r="G30" s="571">
        <v>2507962012</v>
      </c>
      <c r="H30" s="635">
        <v>2216042002</v>
      </c>
      <c r="I30" s="1001"/>
      <c r="J30" s="572">
        <v>4670548815</v>
      </c>
    </row>
    <row r="31" spans="1:10" ht="13.5">
      <c r="A31" s="845" t="s">
        <v>67</v>
      </c>
      <c r="B31" s="992">
        <v>926017600</v>
      </c>
      <c r="C31" s="993">
        <v>1754566</v>
      </c>
      <c r="D31" s="943">
        <v>3897535218</v>
      </c>
      <c r="E31" s="571">
        <v>2206844916</v>
      </c>
      <c r="F31" s="668">
        <v>357814163</v>
      </c>
      <c r="G31" s="571">
        <v>1849030753</v>
      </c>
      <c r="H31" s="635">
        <v>1690690302</v>
      </c>
      <c r="I31" s="1001"/>
      <c r="J31" s="572">
        <v>5594811849</v>
      </c>
    </row>
    <row r="32" spans="1:10" ht="13.5">
      <c r="A32" s="845" t="s">
        <v>68</v>
      </c>
      <c r="B32" s="992">
        <v>341643810</v>
      </c>
      <c r="C32" s="993">
        <v>79793957</v>
      </c>
      <c r="D32" s="943">
        <v>4862711253</v>
      </c>
      <c r="E32" s="571">
        <v>2757306525</v>
      </c>
      <c r="F32" s="668">
        <v>356325540</v>
      </c>
      <c r="G32" s="571">
        <v>2400980985</v>
      </c>
      <c r="H32" s="635">
        <v>2105404728</v>
      </c>
      <c r="I32" s="1001"/>
      <c r="J32" s="572">
        <v>5856661702</v>
      </c>
    </row>
    <row r="33" spans="1:10" ht="13.5">
      <c r="A33" s="845" t="s">
        <v>69</v>
      </c>
      <c r="B33" s="992">
        <v>561065750</v>
      </c>
      <c r="C33" s="993">
        <v>91325933</v>
      </c>
      <c r="D33" s="943">
        <v>6067556781</v>
      </c>
      <c r="E33" s="571">
        <v>3469134623</v>
      </c>
      <c r="F33" s="668">
        <v>527754761</v>
      </c>
      <c r="G33" s="571">
        <v>2941379862</v>
      </c>
      <c r="H33" s="635">
        <v>2598422158</v>
      </c>
      <c r="I33" s="1001"/>
      <c r="J33" s="572">
        <v>6326401519</v>
      </c>
    </row>
    <row r="34" spans="1:10" ht="13.5">
      <c r="A34" s="845" t="s">
        <v>70</v>
      </c>
      <c r="B34" s="992">
        <v>133692500</v>
      </c>
      <c r="C34" s="993">
        <v>5959645</v>
      </c>
      <c r="D34" s="943">
        <v>3405798988</v>
      </c>
      <c r="E34" s="571">
        <v>2115175088</v>
      </c>
      <c r="F34" s="668">
        <v>343140700</v>
      </c>
      <c r="G34" s="571">
        <v>1772034388</v>
      </c>
      <c r="H34" s="635">
        <v>1290623900</v>
      </c>
      <c r="I34" s="1001"/>
      <c r="J34" s="572">
        <v>6454134374</v>
      </c>
    </row>
    <row r="35" spans="1:10" ht="13.5">
      <c r="A35" s="845" t="s">
        <v>71</v>
      </c>
      <c r="B35" s="992">
        <v>67143700</v>
      </c>
      <c r="C35" s="993">
        <v>363191693</v>
      </c>
      <c r="D35" s="943">
        <v>5052537507</v>
      </c>
      <c r="E35" s="571">
        <v>3152271675</v>
      </c>
      <c r="F35" s="668">
        <v>882596854</v>
      </c>
      <c r="G35" s="571">
        <v>2269674821</v>
      </c>
      <c r="H35" s="635">
        <v>1900265832</v>
      </c>
      <c r="I35" s="1001"/>
      <c r="J35" s="572">
        <v>6158086381</v>
      </c>
    </row>
    <row r="36" spans="1:10" ht="13.5">
      <c r="A36" s="845" t="s">
        <v>72</v>
      </c>
      <c r="B36" s="992">
        <v>203735800</v>
      </c>
      <c r="C36" s="993">
        <v>522387120</v>
      </c>
      <c r="D36" s="943">
        <v>3306945373</v>
      </c>
      <c r="E36" s="571">
        <v>1992347877</v>
      </c>
      <c r="F36" s="668">
        <v>404436244</v>
      </c>
      <c r="G36" s="571">
        <v>1587911633</v>
      </c>
      <c r="H36" s="635">
        <v>1314597496</v>
      </c>
      <c r="I36" s="1001"/>
      <c r="J36" s="572">
        <v>5839435061</v>
      </c>
    </row>
    <row r="37" spans="1:10" ht="13.5">
      <c r="A37" s="845" t="s">
        <v>73</v>
      </c>
      <c r="B37" s="992">
        <v>117968898</v>
      </c>
      <c r="C37" s="993">
        <v>80355670</v>
      </c>
      <c r="D37" s="943">
        <v>4068985573</v>
      </c>
      <c r="E37" s="571">
        <v>2478772063</v>
      </c>
      <c r="F37" s="668">
        <v>479349025</v>
      </c>
      <c r="G37" s="571">
        <v>1999423038</v>
      </c>
      <c r="H37" s="635">
        <v>1590213510</v>
      </c>
      <c r="I37" s="1001"/>
      <c r="J37" s="572">
        <v>5877048289</v>
      </c>
    </row>
    <row r="38" spans="1:10" ht="13.5">
      <c r="A38" s="845" t="s">
        <v>74</v>
      </c>
      <c r="B38" s="992">
        <v>208527354</v>
      </c>
      <c r="C38" s="993">
        <v>408897</v>
      </c>
      <c r="D38" s="943">
        <v>7025750426</v>
      </c>
      <c r="E38" s="571">
        <v>4179845368</v>
      </c>
      <c r="F38" s="668">
        <v>931664877</v>
      </c>
      <c r="G38" s="571">
        <v>3248180491</v>
      </c>
      <c r="H38" s="635">
        <v>2845905058</v>
      </c>
      <c r="I38" s="1001"/>
      <c r="J38" s="572">
        <v>6085166746</v>
      </c>
    </row>
    <row r="39" spans="1:10" ht="13.5">
      <c r="A39" s="845" t="s">
        <v>75</v>
      </c>
      <c r="B39" s="992">
        <v>1305150</v>
      </c>
      <c r="C39" s="993">
        <v>1797654</v>
      </c>
      <c r="D39" s="943">
        <v>516101822</v>
      </c>
      <c r="E39" s="571">
        <v>291839778</v>
      </c>
      <c r="F39" s="668">
        <v>67526385</v>
      </c>
      <c r="G39" s="571">
        <v>224313393</v>
      </c>
      <c r="H39" s="635">
        <v>224262044</v>
      </c>
      <c r="I39" s="1001"/>
      <c r="J39" s="572">
        <v>238958262</v>
      </c>
    </row>
    <row r="40" spans="1:10" ht="13.5">
      <c r="A40" s="845" t="s">
        <v>203</v>
      </c>
      <c r="B40" s="992">
        <v>737300</v>
      </c>
      <c r="C40" s="993">
        <v>147347</v>
      </c>
      <c r="D40" s="943">
        <v>169057610</v>
      </c>
      <c r="E40" s="571">
        <v>90820944</v>
      </c>
      <c r="F40" s="668">
        <v>12742856</v>
      </c>
      <c r="G40" s="571">
        <v>78078088</v>
      </c>
      <c r="H40" s="635">
        <v>78236666</v>
      </c>
      <c r="I40" s="1001"/>
      <c r="J40" s="572">
        <v>239548215</v>
      </c>
    </row>
    <row r="41" spans="1:10" ht="13.5">
      <c r="A41" s="845" t="s">
        <v>77</v>
      </c>
      <c r="B41" s="992">
        <v>1025562</v>
      </c>
      <c r="C41" s="993">
        <v>1029954</v>
      </c>
      <c r="D41" s="943">
        <v>168172317</v>
      </c>
      <c r="E41" s="571">
        <v>99538179</v>
      </c>
      <c r="F41" s="668">
        <v>43692116</v>
      </c>
      <c r="G41" s="571">
        <v>55846063</v>
      </c>
      <c r="H41" s="635">
        <v>68634138</v>
      </c>
      <c r="I41" s="1001"/>
      <c r="J41" s="572">
        <v>239543823</v>
      </c>
    </row>
    <row r="42" spans="1:10" ht="14.25" thickBot="1">
      <c r="A42" s="931" t="s">
        <v>78</v>
      </c>
      <c r="B42" s="1002">
        <v>1488700</v>
      </c>
      <c r="C42" s="1003">
        <v>433787</v>
      </c>
      <c r="D42" s="966">
        <v>88482981</v>
      </c>
      <c r="E42" s="582">
        <v>46951669</v>
      </c>
      <c r="F42" s="669">
        <v>4129409</v>
      </c>
      <c r="G42" s="582">
        <v>42822260</v>
      </c>
      <c r="H42" s="654">
        <v>41531312</v>
      </c>
      <c r="I42" s="1001"/>
      <c r="J42" s="583">
        <v>61858823</v>
      </c>
    </row>
    <row r="43" s="29" customFormat="1" ht="13.5" customHeight="1">
      <c r="A43" s="84" t="s">
        <v>673</v>
      </c>
    </row>
    <row r="44" s="29" customFormat="1" ht="13.5" customHeight="1">
      <c r="A44" s="84" t="s">
        <v>674</v>
      </c>
    </row>
    <row r="45" s="29" customFormat="1" ht="13.5" customHeight="1">
      <c r="A45" s="84" t="s">
        <v>675</v>
      </c>
    </row>
    <row r="46" s="29" customFormat="1" ht="13.5" customHeight="1">
      <c r="A46" s="84" t="s">
        <v>676</v>
      </c>
    </row>
    <row r="47" s="29" customFormat="1" ht="13.5" customHeight="1">
      <c r="A47" s="84"/>
    </row>
    <row r="48" s="29" customFormat="1" ht="13.5" customHeight="1"/>
    <row r="49" s="29" customFormat="1" ht="13.5" customHeight="1">
      <c r="A49" s="84" t="s">
        <v>183</v>
      </c>
    </row>
    <row r="50" spans="1:10" ht="17.25">
      <c r="A50" s="1286" t="s">
        <v>677</v>
      </c>
      <c r="B50" s="1286"/>
      <c r="C50" s="1286"/>
      <c r="D50" s="1286"/>
      <c r="E50" s="1286"/>
      <c r="F50" s="1286"/>
      <c r="G50" s="1286"/>
      <c r="H50" s="1286"/>
      <c r="I50" s="861"/>
      <c r="J50" s="861"/>
    </row>
    <row r="51" spans="1:10" ht="14.25">
      <c r="A51" s="1287" t="s">
        <v>678</v>
      </c>
      <c r="B51" s="1287"/>
      <c r="C51" s="1287"/>
      <c r="D51" s="1287"/>
      <c r="E51" s="1287"/>
      <c r="F51" s="1287"/>
      <c r="G51" s="1287"/>
      <c r="H51" s="1287"/>
      <c r="I51" s="85"/>
      <c r="J51" s="85"/>
    </row>
    <row r="52" spans="1:10" ht="14.25">
      <c r="A52" s="3"/>
      <c r="B52" s="3"/>
      <c r="C52" s="3"/>
      <c r="D52" s="3"/>
      <c r="E52" s="3"/>
      <c r="F52" s="3"/>
      <c r="G52" s="3"/>
      <c r="H52" s="3"/>
      <c r="I52" s="3"/>
      <c r="J52" s="3"/>
    </row>
    <row r="53" spans="1:10" ht="14.25">
      <c r="A53" s="3"/>
      <c r="B53" s="3"/>
      <c r="C53" s="3"/>
      <c r="D53" s="3"/>
      <c r="E53" s="3"/>
      <c r="F53" s="3"/>
      <c r="G53" s="3"/>
      <c r="H53" s="3"/>
      <c r="I53" s="3"/>
      <c r="J53" s="3"/>
    </row>
    <row r="54" ht="14.25" thickBot="1">
      <c r="A54" s="2" t="s">
        <v>44</v>
      </c>
    </row>
    <row r="55" spans="1:8" ht="13.5">
      <c r="A55" s="5"/>
      <c r="B55" s="1450" t="s">
        <v>670</v>
      </c>
      <c r="C55" s="1451" t="s">
        <v>671</v>
      </c>
      <c r="D55" s="1451" t="s">
        <v>48</v>
      </c>
      <c r="E55" s="989"/>
      <c r="F55" s="989"/>
      <c r="G55" s="989"/>
      <c r="H55" s="990"/>
    </row>
    <row r="56" spans="1:9" ht="13.5">
      <c r="A56" s="13"/>
      <c r="B56" s="1447"/>
      <c r="C56" s="1453"/>
      <c r="D56" s="1453"/>
      <c r="E56" s="1457" t="s">
        <v>56</v>
      </c>
      <c r="F56" s="773"/>
      <c r="G56" s="463"/>
      <c r="H56" s="1601" t="s">
        <v>57</v>
      </c>
      <c r="I56" s="611"/>
    </row>
    <row r="57" spans="1:9" ht="13.5">
      <c r="A57" s="13"/>
      <c r="B57" s="1447"/>
      <c r="C57" s="1453"/>
      <c r="D57" s="1453"/>
      <c r="E57" s="1513"/>
      <c r="F57" s="1442" t="s">
        <v>58</v>
      </c>
      <c r="G57" s="1442" t="s">
        <v>59</v>
      </c>
      <c r="H57" s="1601"/>
      <c r="I57" s="611"/>
    </row>
    <row r="58" spans="1:9" ht="14.25" thickBot="1">
      <c r="A58" s="335"/>
      <c r="B58" s="1529"/>
      <c r="C58" s="1526"/>
      <c r="D58" s="1526"/>
      <c r="E58" s="1458"/>
      <c r="F58" s="1443"/>
      <c r="G58" s="1443"/>
      <c r="H58" s="1445"/>
      <c r="I58" s="611"/>
    </row>
    <row r="59" spans="1:10" ht="14.25" thickTop="1">
      <c r="A59" s="624"/>
      <c r="B59" s="25" t="s">
        <v>60</v>
      </c>
      <c r="C59" s="360" t="s">
        <v>60</v>
      </c>
      <c r="D59" s="360" t="s">
        <v>60</v>
      </c>
      <c r="E59" s="626" t="s">
        <v>60</v>
      </c>
      <c r="F59" s="626" t="s">
        <v>60</v>
      </c>
      <c r="G59" s="626" t="s">
        <v>60</v>
      </c>
      <c r="H59" s="24" t="s">
        <v>60</v>
      </c>
      <c r="I59" s="25"/>
      <c r="J59" s="25"/>
    </row>
    <row r="60" spans="1:8" ht="13.5">
      <c r="A60" s="13"/>
      <c r="C60" s="631"/>
      <c r="D60" s="631"/>
      <c r="E60" s="629"/>
      <c r="F60" s="991"/>
      <c r="G60" s="991"/>
      <c r="H60" s="976"/>
    </row>
    <row r="61" spans="1:10" ht="13.5">
      <c r="A61" s="832" t="s">
        <v>62</v>
      </c>
      <c r="B61" s="1004">
        <v>264</v>
      </c>
      <c r="C61" s="572">
        <v>211</v>
      </c>
      <c r="D61" s="941">
        <v>99861</v>
      </c>
      <c r="E61" s="571">
        <v>54718</v>
      </c>
      <c r="F61" s="668">
        <v>7930</v>
      </c>
      <c r="G61" s="571">
        <v>46788</v>
      </c>
      <c r="H61" s="635">
        <v>45143</v>
      </c>
      <c r="I61" s="4"/>
      <c r="J61" s="1005"/>
    </row>
    <row r="62" spans="1:10" ht="13.5">
      <c r="A62" s="832" t="s">
        <v>63</v>
      </c>
      <c r="B62" s="1004">
        <v>392</v>
      </c>
      <c r="C62" s="572">
        <v>269</v>
      </c>
      <c r="D62" s="941">
        <v>158869</v>
      </c>
      <c r="E62" s="571">
        <v>89507</v>
      </c>
      <c r="F62" s="668">
        <v>18294</v>
      </c>
      <c r="G62" s="571">
        <v>71213</v>
      </c>
      <c r="H62" s="635">
        <v>69362</v>
      </c>
      <c r="I62" s="1006"/>
      <c r="J62" s="1006"/>
    </row>
    <row r="63" spans="1:10" ht="13.5">
      <c r="A63" s="832" t="s">
        <v>64</v>
      </c>
      <c r="B63" s="1004">
        <v>411</v>
      </c>
      <c r="C63" s="572">
        <v>150</v>
      </c>
      <c r="D63" s="941">
        <v>168835</v>
      </c>
      <c r="E63" s="571">
        <v>95556</v>
      </c>
      <c r="F63" s="668">
        <v>20727</v>
      </c>
      <c r="G63" s="571">
        <v>74829</v>
      </c>
      <c r="H63" s="635">
        <v>73279</v>
      </c>
      <c r="I63" s="1006"/>
      <c r="J63" s="1006"/>
    </row>
    <row r="64" spans="1:10" ht="13.5">
      <c r="A64" s="832" t="s">
        <v>65</v>
      </c>
      <c r="B64" s="1004">
        <v>345</v>
      </c>
      <c r="C64" s="572">
        <v>207</v>
      </c>
      <c r="D64" s="941">
        <v>150840</v>
      </c>
      <c r="E64" s="571">
        <v>82758</v>
      </c>
      <c r="F64" s="668">
        <v>14453</v>
      </c>
      <c r="G64" s="571">
        <v>68305</v>
      </c>
      <c r="H64" s="635">
        <v>68082</v>
      </c>
      <c r="I64" s="1006"/>
      <c r="J64" s="1006"/>
    </row>
    <row r="65" spans="1:10" ht="13.5">
      <c r="A65" s="835" t="s">
        <v>840</v>
      </c>
      <c r="B65" s="1007">
        <v>329</v>
      </c>
      <c r="C65" s="643">
        <v>202</v>
      </c>
      <c r="D65" s="947">
        <v>144117</v>
      </c>
      <c r="E65" s="639">
        <v>79158</v>
      </c>
      <c r="F65" s="997">
        <v>13867</v>
      </c>
      <c r="G65" s="639">
        <v>65291</v>
      </c>
      <c r="H65" s="640">
        <v>64959</v>
      </c>
      <c r="I65" s="1006"/>
      <c r="J65" s="1006"/>
    </row>
    <row r="66" spans="1:10" ht="13.5">
      <c r="A66" s="624"/>
      <c r="B66" s="1008"/>
      <c r="C66" s="999"/>
      <c r="D66" s="999"/>
      <c r="E66" s="665"/>
      <c r="F66" s="1000"/>
      <c r="G66" s="1000"/>
      <c r="H66" s="650"/>
      <c r="I66" s="4"/>
      <c r="J66" s="4"/>
    </row>
    <row r="67" spans="1:10" ht="13.5">
      <c r="A67" s="845" t="s">
        <v>66</v>
      </c>
      <c r="B67" s="1004">
        <v>72</v>
      </c>
      <c r="C67" s="572">
        <v>13</v>
      </c>
      <c r="D67" s="941">
        <v>17592</v>
      </c>
      <c r="E67" s="571">
        <v>9708</v>
      </c>
      <c r="F67" s="668">
        <v>1702</v>
      </c>
      <c r="G67" s="571">
        <v>8006</v>
      </c>
      <c r="H67" s="635">
        <v>7884</v>
      </c>
      <c r="I67" s="1009"/>
      <c r="J67" s="1006"/>
    </row>
    <row r="68" spans="1:10" ht="13.5">
      <c r="A68" s="845" t="s">
        <v>67</v>
      </c>
      <c r="B68" s="1004">
        <v>51</v>
      </c>
      <c r="C68" s="572">
        <v>7</v>
      </c>
      <c r="D68" s="941">
        <v>14840</v>
      </c>
      <c r="E68" s="571">
        <v>8227</v>
      </c>
      <c r="F68" s="668">
        <v>1569</v>
      </c>
      <c r="G68" s="571">
        <v>6658</v>
      </c>
      <c r="H68" s="635">
        <v>6613</v>
      </c>
      <c r="I68" s="1009"/>
      <c r="J68" s="1006"/>
    </row>
    <row r="69" spans="1:10" ht="13.5">
      <c r="A69" s="845" t="s">
        <v>68</v>
      </c>
      <c r="B69" s="1004">
        <v>63</v>
      </c>
      <c r="C69" s="572">
        <v>15</v>
      </c>
      <c r="D69" s="941">
        <v>13369</v>
      </c>
      <c r="E69" s="571">
        <v>7375</v>
      </c>
      <c r="F69" s="668">
        <v>1315</v>
      </c>
      <c r="G69" s="571">
        <v>6060</v>
      </c>
      <c r="H69" s="635">
        <v>5994</v>
      </c>
      <c r="I69" s="1009"/>
      <c r="J69" s="1006"/>
    </row>
    <row r="70" spans="1:10" ht="13.5">
      <c r="A70" s="845" t="s">
        <v>69</v>
      </c>
      <c r="B70" s="1004">
        <v>35</v>
      </c>
      <c r="C70" s="572">
        <v>21</v>
      </c>
      <c r="D70" s="941">
        <v>15216</v>
      </c>
      <c r="E70" s="571">
        <v>8511</v>
      </c>
      <c r="F70" s="668">
        <v>1357</v>
      </c>
      <c r="G70" s="571">
        <v>7154</v>
      </c>
      <c r="H70" s="635">
        <v>6705</v>
      </c>
      <c r="I70" s="1009"/>
      <c r="J70" s="1006"/>
    </row>
    <row r="71" spans="1:10" ht="13.5">
      <c r="A71" s="845" t="s">
        <v>70</v>
      </c>
      <c r="B71" s="1004">
        <v>13</v>
      </c>
      <c r="C71" s="572">
        <v>34</v>
      </c>
      <c r="D71" s="941">
        <v>12045</v>
      </c>
      <c r="E71" s="571">
        <v>6522</v>
      </c>
      <c r="F71" s="668">
        <v>1017</v>
      </c>
      <c r="G71" s="571">
        <v>5505</v>
      </c>
      <c r="H71" s="635">
        <v>5523</v>
      </c>
      <c r="I71" s="1009"/>
      <c r="J71" s="1006"/>
    </row>
    <row r="72" spans="1:10" ht="13.5">
      <c r="A72" s="845" t="s">
        <v>71</v>
      </c>
      <c r="B72" s="1004">
        <v>19</v>
      </c>
      <c r="C72" s="572">
        <v>28</v>
      </c>
      <c r="D72" s="941">
        <v>12403</v>
      </c>
      <c r="E72" s="571">
        <v>6659</v>
      </c>
      <c r="F72" s="668">
        <v>968</v>
      </c>
      <c r="G72" s="571">
        <v>5691</v>
      </c>
      <c r="H72" s="635">
        <v>5744</v>
      </c>
      <c r="I72" s="1009"/>
      <c r="J72" s="1006"/>
    </row>
    <row r="73" spans="1:10" ht="13.5">
      <c r="A73" s="845" t="s">
        <v>72</v>
      </c>
      <c r="B73" s="1004">
        <v>13</v>
      </c>
      <c r="C73" s="572">
        <v>22</v>
      </c>
      <c r="D73" s="941">
        <v>12104</v>
      </c>
      <c r="E73" s="571">
        <v>6680</v>
      </c>
      <c r="F73" s="668">
        <v>1261</v>
      </c>
      <c r="G73" s="571">
        <v>5419</v>
      </c>
      <c r="H73" s="635">
        <v>5424</v>
      </c>
      <c r="I73" s="1009"/>
      <c r="J73" s="1006"/>
    </row>
    <row r="74" spans="1:10" ht="13.5">
      <c r="A74" s="845" t="s">
        <v>73</v>
      </c>
      <c r="B74" s="1004">
        <v>18</v>
      </c>
      <c r="C74" s="572">
        <v>14</v>
      </c>
      <c r="D74" s="941">
        <v>11471</v>
      </c>
      <c r="E74" s="571">
        <v>6264</v>
      </c>
      <c r="F74" s="668">
        <v>1118</v>
      </c>
      <c r="G74" s="571">
        <v>5146</v>
      </c>
      <c r="H74" s="635">
        <v>5207</v>
      </c>
      <c r="I74" s="1009"/>
      <c r="J74" s="1006"/>
    </row>
    <row r="75" spans="1:10" ht="13.5">
      <c r="A75" s="845" t="s">
        <v>74</v>
      </c>
      <c r="B75" s="1004">
        <v>17</v>
      </c>
      <c r="C75" s="572">
        <v>9</v>
      </c>
      <c r="D75" s="941">
        <v>11741</v>
      </c>
      <c r="E75" s="571">
        <v>6453</v>
      </c>
      <c r="F75" s="668">
        <v>1186</v>
      </c>
      <c r="G75" s="571">
        <v>5267</v>
      </c>
      <c r="H75" s="635">
        <v>5288</v>
      </c>
      <c r="I75" s="1009"/>
      <c r="J75" s="1006"/>
    </row>
    <row r="76" spans="1:10" ht="13.5">
      <c r="A76" s="845" t="s">
        <v>75</v>
      </c>
      <c r="B76" s="1004">
        <v>38</v>
      </c>
      <c r="C76" s="572">
        <v>15</v>
      </c>
      <c r="D76" s="941">
        <v>13161</v>
      </c>
      <c r="E76" s="571">
        <v>7185</v>
      </c>
      <c r="F76" s="668">
        <v>1258</v>
      </c>
      <c r="G76" s="571">
        <v>5927</v>
      </c>
      <c r="H76" s="635">
        <v>5976</v>
      </c>
      <c r="I76" s="1009"/>
      <c r="J76" s="1006"/>
    </row>
    <row r="77" spans="1:10" ht="13.5">
      <c r="A77" s="845" t="s">
        <v>76</v>
      </c>
      <c r="B77" s="1004">
        <v>20</v>
      </c>
      <c r="C77" s="572">
        <v>22</v>
      </c>
      <c r="D77" s="941">
        <v>11537</v>
      </c>
      <c r="E77" s="571">
        <v>6362</v>
      </c>
      <c r="F77" s="668">
        <v>1223</v>
      </c>
      <c r="G77" s="571">
        <v>5139</v>
      </c>
      <c r="H77" s="635">
        <v>5175</v>
      </c>
      <c r="I77" s="1009"/>
      <c r="J77" s="1006"/>
    </row>
    <row r="78" spans="1:10" ht="13.5">
      <c r="A78" s="845" t="s">
        <v>77</v>
      </c>
      <c r="B78" s="1004">
        <v>28</v>
      </c>
      <c r="C78" s="572">
        <v>7</v>
      </c>
      <c r="D78" s="941">
        <v>10632</v>
      </c>
      <c r="E78" s="571">
        <v>5728</v>
      </c>
      <c r="F78" s="668">
        <v>940</v>
      </c>
      <c r="G78" s="571">
        <v>4788</v>
      </c>
      <c r="H78" s="635">
        <v>4904</v>
      </c>
      <c r="I78" s="1009"/>
      <c r="J78" s="1006"/>
    </row>
    <row r="79" spans="1:10" ht="13.5">
      <c r="A79" s="845" t="s">
        <v>78</v>
      </c>
      <c r="B79" s="1004">
        <v>30</v>
      </c>
      <c r="C79" s="572">
        <v>13</v>
      </c>
      <c r="D79" s="941">
        <v>12321</v>
      </c>
      <c r="E79" s="571">
        <v>6792</v>
      </c>
      <c r="F79" s="668">
        <v>1241</v>
      </c>
      <c r="G79" s="571">
        <v>5551</v>
      </c>
      <c r="H79" s="635">
        <v>5529</v>
      </c>
      <c r="I79" s="1009"/>
      <c r="J79" s="1006"/>
    </row>
    <row r="80" spans="1:10" ht="13.5">
      <c r="A80" s="845" t="s">
        <v>67</v>
      </c>
      <c r="B80" s="1004">
        <v>18</v>
      </c>
      <c r="C80" s="572">
        <v>12</v>
      </c>
      <c r="D80" s="941">
        <v>11291</v>
      </c>
      <c r="E80" s="571">
        <v>6146</v>
      </c>
      <c r="F80" s="668">
        <v>1110</v>
      </c>
      <c r="G80" s="571">
        <v>5036</v>
      </c>
      <c r="H80" s="635">
        <v>5145</v>
      </c>
      <c r="I80" s="1009"/>
      <c r="J80" s="1006"/>
    </row>
    <row r="81" spans="1:10" ht="13.5">
      <c r="A81" s="845" t="s">
        <v>68</v>
      </c>
      <c r="B81" s="1004">
        <v>26</v>
      </c>
      <c r="C81" s="572">
        <v>15</v>
      </c>
      <c r="D81" s="941">
        <v>11648</v>
      </c>
      <c r="E81" s="571">
        <v>6366</v>
      </c>
      <c r="F81" s="668">
        <v>1138</v>
      </c>
      <c r="G81" s="571">
        <v>5228</v>
      </c>
      <c r="H81" s="635">
        <v>5282</v>
      </c>
      <c r="I81" s="1009"/>
      <c r="J81" s="1006"/>
    </row>
    <row r="82" spans="1:10" ht="13.5">
      <c r="A82" s="845" t="s">
        <v>69</v>
      </c>
      <c r="B82" s="1004">
        <v>19</v>
      </c>
      <c r="C82" s="572">
        <v>22</v>
      </c>
      <c r="D82" s="941">
        <v>13646</v>
      </c>
      <c r="E82" s="571">
        <v>7666</v>
      </c>
      <c r="F82" s="668">
        <v>1520</v>
      </c>
      <c r="G82" s="571">
        <v>6146</v>
      </c>
      <c r="H82" s="635">
        <v>5980</v>
      </c>
      <c r="I82" s="1009"/>
      <c r="J82" s="1006"/>
    </row>
    <row r="83" spans="1:10" ht="13.5">
      <c r="A83" s="845" t="s">
        <v>70</v>
      </c>
      <c r="B83" s="1004">
        <v>28</v>
      </c>
      <c r="C83" s="572">
        <v>34</v>
      </c>
      <c r="D83" s="941">
        <v>13215</v>
      </c>
      <c r="E83" s="571">
        <v>7441</v>
      </c>
      <c r="F83" s="668">
        <v>1454</v>
      </c>
      <c r="G83" s="571">
        <v>5987</v>
      </c>
      <c r="H83" s="635">
        <v>5774</v>
      </c>
      <c r="I83" s="1009"/>
      <c r="J83" s="1006"/>
    </row>
    <row r="84" spans="1:10" ht="13.5">
      <c r="A84" s="845" t="s">
        <v>71</v>
      </c>
      <c r="B84" s="1004">
        <v>26</v>
      </c>
      <c r="C84" s="572">
        <v>21</v>
      </c>
      <c r="D84" s="941">
        <v>14030</v>
      </c>
      <c r="E84" s="571">
        <v>7772</v>
      </c>
      <c r="F84" s="668">
        <v>1414</v>
      </c>
      <c r="G84" s="571">
        <v>6358</v>
      </c>
      <c r="H84" s="635">
        <v>6258</v>
      </c>
      <c r="I84" s="1009"/>
      <c r="J84" s="1006"/>
    </row>
    <row r="85" spans="1:10" ht="13.5">
      <c r="A85" s="845" t="s">
        <v>72</v>
      </c>
      <c r="B85" s="1004">
        <v>48</v>
      </c>
      <c r="C85" s="572">
        <v>24</v>
      </c>
      <c r="D85" s="941">
        <v>12142</v>
      </c>
      <c r="E85" s="571">
        <v>6660</v>
      </c>
      <c r="F85" s="668">
        <v>1188</v>
      </c>
      <c r="G85" s="571">
        <v>5472</v>
      </c>
      <c r="H85" s="635">
        <v>5482</v>
      </c>
      <c r="I85" s="1009"/>
      <c r="J85" s="1006"/>
    </row>
    <row r="86" spans="1:10" ht="13.5">
      <c r="A86" s="845" t="s">
        <v>73</v>
      </c>
      <c r="B86" s="1004">
        <v>50</v>
      </c>
      <c r="C86" s="572">
        <v>14</v>
      </c>
      <c r="D86" s="941">
        <v>12569</v>
      </c>
      <c r="E86" s="571">
        <v>6903</v>
      </c>
      <c r="F86" s="668">
        <v>1160</v>
      </c>
      <c r="G86" s="571">
        <v>5743</v>
      </c>
      <c r="H86" s="635">
        <v>5666</v>
      </c>
      <c r="I86" s="1009"/>
      <c r="J86" s="1006"/>
    </row>
    <row r="87" spans="1:10" ht="13.5">
      <c r="A87" s="845" t="s">
        <v>74</v>
      </c>
      <c r="B87" s="1004">
        <v>24</v>
      </c>
      <c r="C87" s="572">
        <v>7</v>
      </c>
      <c r="D87" s="941">
        <v>12234</v>
      </c>
      <c r="E87" s="571">
        <v>6722</v>
      </c>
      <c r="F87" s="668">
        <v>1182</v>
      </c>
      <c r="G87" s="571">
        <v>5540</v>
      </c>
      <c r="H87" s="635">
        <v>5512</v>
      </c>
      <c r="I87" s="1009"/>
      <c r="J87" s="1006"/>
    </row>
    <row r="88" spans="1:10" ht="13.5">
      <c r="A88" s="845" t="s">
        <v>75</v>
      </c>
      <c r="B88" s="1004">
        <v>30</v>
      </c>
      <c r="C88" s="572">
        <v>12</v>
      </c>
      <c r="D88" s="941">
        <v>11071</v>
      </c>
      <c r="E88" s="571">
        <v>5967</v>
      </c>
      <c r="F88" s="668">
        <v>903</v>
      </c>
      <c r="G88" s="571">
        <v>5064</v>
      </c>
      <c r="H88" s="635">
        <v>5104</v>
      </c>
      <c r="I88" s="1009"/>
      <c r="J88" s="1006"/>
    </row>
    <row r="89" spans="1:10" ht="13.5">
      <c r="A89" s="845" t="s">
        <v>203</v>
      </c>
      <c r="B89" s="1004">
        <v>18</v>
      </c>
      <c r="C89" s="572">
        <v>15</v>
      </c>
      <c r="D89" s="941">
        <v>10109</v>
      </c>
      <c r="E89" s="571">
        <v>5429</v>
      </c>
      <c r="F89" s="668">
        <v>789</v>
      </c>
      <c r="G89" s="571">
        <v>4640</v>
      </c>
      <c r="H89" s="635">
        <v>4680</v>
      </c>
      <c r="I89" s="1009"/>
      <c r="J89" s="1006"/>
    </row>
    <row r="90" spans="1:10" ht="13.5">
      <c r="A90" s="845" t="s">
        <v>77</v>
      </c>
      <c r="B90" s="1004">
        <v>24</v>
      </c>
      <c r="C90" s="572">
        <v>19</v>
      </c>
      <c r="D90" s="941">
        <v>10609</v>
      </c>
      <c r="E90" s="571">
        <v>5759</v>
      </c>
      <c r="F90" s="668">
        <v>880</v>
      </c>
      <c r="G90" s="571">
        <v>4879</v>
      </c>
      <c r="H90" s="635">
        <v>4850</v>
      </c>
      <c r="I90" s="1009"/>
      <c r="J90" s="1006"/>
    </row>
    <row r="91" spans="1:10" ht="14.25" thickBot="1">
      <c r="A91" s="931" t="s">
        <v>78</v>
      </c>
      <c r="B91" s="1010">
        <v>18</v>
      </c>
      <c r="C91" s="583">
        <v>7</v>
      </c>
      <c r="D91" s="964">
        <v>11553</v>
      </c>
      <c r="E91" s="582">
        <v>6327</v>
      </c>
      <c r="F91" s="669">
        <v>1129</v>
      </c>
      <c r="G91" s="582">
        <v>5198</v>
      </c>
      <c r="H91" s="654">
        <v>5226</v>
      </c>
      <c r="I91" s="1009"/>
      <c r="J91" s="1006"/>
    </row>
    <row r="92" s="29" customFormat="1" ht="12">
      <c r="A92" s="84" t="s">
        <v>679</v>
      </c>
    </row>
    <row r="93" s="29" customFormat="1" ht="13.5" customHeight="1">
      <c r="A93" s="84" t="s">
        <v>680</v>
      </c>
    </row>
    <row r="94" s="29" customFormat="1" ht="13.5" customHeight="1">
      <c r="A94" s="84"/>
    </row>
    <row r="95" s="29" customFormat="1" ht="13.5" customHeight="1">
      <c r="A95" s="84"/>
    </row>
    <row r="96" s="29" customFormat="1" ht="12">
      <c r="A96" s="84"/>
    </row>
    <row r="97" s="29" customFormat="1" ht="12">
      <c r="A97" s="84"/>
    </row>
    <row r="98" s="29" customFormat="1" ht="12">
      <c r="A98" s="84"/>
    </row>
    <row r="99" s="29" customFormat="1" ht="12">
      <c r="A99" s="84"/>
    </row>
    <row r="100" s="29" customFormat="1" ht="12">
      <c r="A100" s="84"/>
    </row>
  </sheetData>
  <sheetProtection/>
  <mergeCells count="20">
    <mergeCell ref="G8:G9"/>
    <mergeCell ref="A50:H50"/>
    <mergeCell ref="A51:H51"/>
    <mergeCell ref="B55:B58"/>
    <mergeCell ref="C55:C58"/>
    <mergeCell ref="D55:D58"/>
    <mergeCell ref="E56:E58"/>
    <mergeCell ref="H56:H58"/>
    <mergeCell ref="F57:F58"/>
    <mergeCell ref="G57:G58"/>
    <mergeCell ref="A1:J1"/>
    <mergeCell ref="A2:J2"/>
    <mergeCell ref="A5:B5"/>
    <mergeCell ref="B6:B9"/>
    <mergeCell ref="C6:C9"/>
    <mergeCell ref="D6:D9"/>
    <mergeCell ref="J6:J9"/>
    <mergeCell ref="E7:E9"/>
    <mergeCell ref="H7:H9"/>
    <mergeCell ref="F8:F9"/>
  </mergeCells>
  <printOptions horizontalCentered="1" verticalCentered="1"/>
  <pageMargins left="0.3937007874015748" right="0.3937007874015748" top="0.3937007874015748" bottom="0.3937007874015748" header="0.5118110236220472" footer="0.5118110236220472"/>
  <pageSetup horizontalDpi="1200" verticalDpi="1200" orientation="landscape" paperSize="9" scale="73" r:id="rId1"/>
  <rowBreaks count="1" manualBreakCount="1">
    <brk id="49" max="9" man="1"/>
  </rowBreaks>
</worksheet>
</file>

<file path=xl/worksheets/sheet56.xml><?xml version="1.0" encoding="utf-8"?>
<worksheet xmlns="http://schemas.openxmlformats.org/spreadsheetml/2006/main" xmlns:r="http://schemas.openxmlformats.org/officeDocument/2006/relationships">
  <dimension ref="A1:J96"/>
  <sheetViews>
    <sheetView view="pageBreakPreview" zoomScaleNormal="55" zoomScaleSheetLayoutView="100" zoomScalePageLayoutView="0" workbookViewId="0" topLeftCell="A1">
      <selection activeCell="A1" sqref="A1:I1"/>
    </sheetView>
  </sheetViews>
  <sheetFormatPr defaultColWidth="24.25390625" defaultRowHeight="21" customHeight="1"/>
  <cols>
    <col min="1" max="9" width="24.25390625" style="99" customWidth="1"/>
    <col min="10" max="10" width="10.625" style="99" customWidth="1"/>
    <col min="11" max="16384" width="24.25390625" style="99" customWidth="1"/>
  </cols>
  <sheetData>
    <row r="1" spans="1:9" s="726" customFormat="1" ht="21" customHeight="1">
      <c r="A1" s="1335" t="s">
        <v>681</v>
      </c>
      <c r="B1" s="1335"/>
      <c r="C1" s="1335"/>
      <c r="D1" s="1335"/>
      <c r="E1" s="1335"/>
      <c r="F1" s="1335"/>
      <c r="G1" s="1335"/>
      <c r="H1" s="1335"/>
      <c r="I1" s="1335"/>
    </row>
    <row r="2" spans="1:9" s="726" customFormat="1" ht="21" customHeight="1">
      <c r="A2" s="1336" t="s">
        <v>682</v>
      </c>
      <c r="B2" s="1336"/>
      <c r="C2" s="1336"/>
      <c r="D2" s="1336"/>
      <c r="E2" s="1336"/>
      <c r="F2" s="1336"/>
      <c r="G2" s="1336"/>
      <c r="H2" s="1336"/>
      <c r="I2" s="1336"/>
    </row>
    <row r="3" spans="1:9" s="726" customFormat="1" ht="21" customHeight="1">
      <c r="A3" s="1011"/>
      <c r="B3" s="1011"/>
      <c r="C3" s="1011"/>
      <c r="D3" s="1011"/>
      <c r="E3" s="1011"/>
      <c r="F3" s="1011"/>
      <c r="G3" s="1011"/>
      <c r="H3" s="1011"/>
      <c r="I3" s="1011"/>
    </row>
    <row r="4" spans="1:9" ht="21" customHeight="1">
      <c r="A4" s="85"/>
      <c r="B4" s="85"/>
      <c r="C4" s="85"/>
      <c r="D4" s="85"/>
      <c r="E4" s="85"/>
      <c r="F4" s="85"/>
      <c r="G4" s="85"/>
      <c r="H4" s="85"/>
      <c r="I4" s="85"/>
    </row>
    <row r="5" spans="1:9" ht="21" customHeight="1" thickBot="1">
      <c r="A5" s="2" t="s">
        <v>93</v>
      </c>
      <c r="B5" s="2"/>
      <c r="C5" s="2"/>
      <c r="D5" s="2"/>
      <c r="E5" s="2"/>
      <c r="F5" s="2"/>
      <c r="H5" s="166" t="s">
        <v>94</v>
      </c>
      <c r="I5" s="166"/>
    </row>
    <row r="6" spans="1:9" ht="21" customHeight="1">
      <c r="A6" s="86"/>
      <c r="B6" s="1375" t="s">
        <v>95</v>
      </c>
      <c r="C6" s="88"/>
      <c r="D6" s="88"/>
      <c r="E6" s="88"/>
      <c r="F6" s="89"/>
      <c r="H6" s="86"/>
      <c r="I6" s="1314" t="s">
        <v>96</v>
      </c>
    </row>
    <row r="7" spans="1:9" ht="21" customHeight="1">
      <c r="A7" s="90"/>
      <c r="B7" s="1376"/>
      <c r="C7" s="91" t="s">
        <v>56</v>
      </c>
      <c r="D7" s="92"/>
      <c r="E7" s="93"/>
      <c r="F7" s="1319" t="s">
        <v>57</v>
      </c>
      <c r="H7" s="90"/>
      <c r="I7" s="1315"/>
    </row>
    <row r="8" spans="1:9" ht="21" customHeight="1" thickBot="1">
      <c r="A8" s="94"/>
      <c r="B8" s="1377"/>
      <c r="C8" s="95"/>
      <c r="D8" s="1012" t="s">
        <v>58</v>
      </c>
      <c r="E8" s="1013" t="s">
        <v>59</v>
      </c>
      <c r="F8" s="1320"/>
      <c r="H8" s="94"/>
      <c r="I8" s="1316"/>
    </row>
    <row r="9" spans="1:9" ht="21" customHeight="1" thickTop="1">
      <c r="A9" s="624"/>
      <c r="B9" s="96" t="s">
        <v>97</v>
      </c>
      <c r="C9" s="97" t="s">
        <v>97</v>
      </c>
      <c r="D9" s="97" t="s">
        <v>97</v>
      </c>
      <c r="E9" s="97" t="s">
        <v>97</v>
      </c>
      <c r="F9" s="98" t="s">
        <v>97</v>
      </c>
      <c r="H9" s="28"/>
      <c r="I9" s="100" t="s">
        <v>97</v>
      </c>
    </row>
    <row r="10" spans="1:9" ht="21" customHeight="1">
      <c r="A10" s="74"/>
      <c r="B10" s="456"/>
      <c r="C10" s="457"/>
      <c r="D10" s="457"/>
      <c r="E10" s="457"/>
      <c r="F10" s="458"/>
      <c r="H10" s="74"/>
      <c r="I10" s="459"/>
    </row>
    <row r="11" spans="1:9" ht="21" customHeight="1">
      <c r="A11" s="1014" t="s">
        <v>62</v>
      </c>
      <c r="B11" s="154">
        <v>451361</v>
      </c>
      <c r="C11" s="155">
        <v>290875</v>
      </c>
      <c r="D11" s="155">
        <v>28326</v>
      </c>
      <c r="E11" s="155">
        <v>262548</v>
      </c>
      <c r="F11" s="178">
        <v>160486</v>
      </c>
      <c r="H11" s="1014" t="s">
        <v>62</v>
      </c>
      <c r="I11" s="153">
        <v>73860</v>
      </c>
    </row>
    <row r="12" spans="1:9" ht="21" customHeight="1">
      <c r="A12" s="1014" t="s">
        <v>63</v>
      </c>
      <c r="B12" s="154">
        <v>582513</v>
      </c>
      <c r="C12" s="155">
        <v>338158</v>
      </c>
      <c r="D12" s="155">
        <v>20440</v>
      </c>
      <c r="E12" s="155">
        <v>317717</v>
      </c>
      <c r="F12" s="178">
        <v>244355</v>
      </c>
      <c r="H12" s="1014" t="s">
        <v>63</v>
      </c>
      <c r="I12" s="153">
        <v>106337</v>
      </c>
    </row>
    <row r="13" spans="1:9" ht="21" customHeight="1">
      <c r="A13" s="1014" t="s">
        <v>64</v>
      </c>
      <c r="B13" s="154">
        <v>566329</v>
      </c>
      <c r="C13" s="155">
        <v>324072</v>
      </c>
      <c r="D13" s="155">
        <v>26509</v>
      </c>
      <c r="E13" s="155">
        <v>297562</v>
      </c>
      <c r="F13" s="178">
        <v>242257</v>
      </c>
      <c r="H13" s="1014" t="s">
        <v>64</v>
      </c>
      <c r="I13" s="153">
        <v>137539</v>
      </c>
    </row>
    <row r="14" spans="1:9" ht="21" customHeight="1">
      <c r="A14" s="1014" t="s">
        <v>65</v>
      </c>
      <c r="B14" s="154">
        <v>609666</v>
      </c>
      <c r="C14" s="155">
        <v>358332</v>
      </c>
      <c r="D14" s="155">
        <v>62158</v>
      </c>
      <c r="E14" s="155">
        <v>296174</v>
      </c>
      <c r="F14" s="178">
        <v>251334</v>
      </c>
      <c r="H14" s="1014" t="s">
        <v>65</v>
      </c>
      <c r="I14" s="153">
        <v>136696</v>
      </c>
    </row>
    <row r="15" spans="1:9" ht="21" customHeight="1">
      <c r="A15" s="1015" t="s">
        <v>840</v>
      </c>
      <c r="B15" s="154">
        <v>1490004</v>
      </c>
      <c r="C15" s="155">
        <v>853888</v>
      </c>
      <c r="D15" s="155">
        <v>184490</v>
      </c>
      <c r="E15" s="155">
        <v>669398</v>
      </c>
      <c r="F15" s="178">
        <v>636115</v>
      </c>
      <c r="H15" s="1015" t="s">
        <v>840</v>
      </c>
      <c r="I15" s="361">
        <v>179961</v>
      </c>
    </row>
    <row r="16" spans="1:9" ht="21" customHeight="1">
      <c r="A16" s="624"/>
      <c r="B16" s="460"/>
      <c r="C16" s="461"/>
      <c r="D16" s="461"/>
      <c r="E16" s="461"/>
      <c r="F16" s="462"/>
      <c r="H16" s="624"/>
      <c r="I16" s="109"/>
    </row>
    <row r="17" spans="1:9" ht="21" customHeight="1">
      <c r="A17" s="404" t="s">
        <v>66</v>
      </c>
      <c r="B17" s="363">
        <v>73709</v>
      </c>
      <c r="C17" s="155">
        <v>39663</v>
      </c>
      <c r="D17" s="155">
        <v>2891</v>
      </c>
      <c r="E17" s="155">
        <v>36772</v>
      </c>
      <c r="F17" s="178">
        <v>34046</v>
      </c>
      <c r="H17" s="404" t="s">
        <v>66</v>
      </c>
      <c r="I17" s="153">
        <v>137539</v>
      </c>
    </row>
    <row r="18" spans="1:9" ht="21" customHeight="1">
      <c r="A18" s="404" t="s">
        <v>67</v>
      </c>
      <c r="B18" s="363">
        <v>64072</v>
      </c>
      <c r="C18" s="155">
        <v>34355</v>
      </c>
      <c r="D18" s="155">
        <v>3640</v>
      </c>
      <c r="E18" s="155">
        <v>30714</v>
      </c>
      <c r="F18" s="178">
        <v>29716</v>
      </c>
      <c r="H18" s="404" t="s">
        <v>67</v>
      </c>
      <c r="I18" s="153">
        <v>146110</v>
      </c>
    </row>
    <row r="19" spans="1:9" ht="21" customHeight="1">
      <c r="A19" s="404" t="s">
        <v>68</v>
      </c>
      <c r="B19" s="363">
        <v>56251</v>
      </c>
      <c r="C19" s="155">
        <v>29371</v>
      </c>
      <c r="D19" s="155">
        <v>1429</v>
      </c>
      <c r="E19" s="155">
        <v>27942</v>
      </c>
      <c r="F19" s="178">
        <v>26879</v>
      </c>
      <c r="H19" s="404" t="s">
        <v>68</v>
      </c>
      <c r="I19" s="153">
        <v>146765</v>
      </c>
    </row>
    <row r="20" spans="1:9" ht="21" customHeight="1">
      <c r="A20" s="404" t="s">
        <v>69</v>
      </c>
      <c r="B20" s="363">
        <v>65812</v>
      </c>
      <c r="C20" s="155">
        <v>37256</v>
      </c>
      <c r="D20" s="155">
        <v>7621</v>
      </c>
      <c r="E20" s="155">
        <v>29634</v>
      </c>
      <c r="F20" s="178">
        <v>28556</v>
      </c>
      <c r="H20" s="404" t="s">
        <v>69</v>
      </c>
      <c r="I20" s="153">
        <v>144878</v>
      </c>
    </row>
    <row r="21" spans="1:9" ht="21" customHeight="1">
      <c r="A21" s="404" t="s">
        <v>70</v>
      </c>
      <c r="B21" s="363">
        <v>71358</v>
      </c>
      <c r="C21" s="155">
        <v>42691</v>
      </c>
      <c r="D21" s="155">
        <v>10574</v>
      </c>
      <c r="E21" s="155">
        <v>32116</v>
      </c>
      <c r="F21" s="178">
        <v>28667</v>
      </c>
      <c r="H21" s="404" t="s">
        <v>70</v>
      </c>
      <c r="I21" s="153">
        <v>139282</v>
      </c>
    </row>
    <row r="22" spans="1:9" ht="21" customHeight="1">
      <c r="A22" s="404" t="s">
        <v>71</v>
      </c>
      <c r="B22" s="363">
        <v>49089</v>
      </c>
      <c r="C22" s="155">
        <v>28736</v>
      </c>
      <c r="D22" s="155">
        <v>7744</v>
      </c>
      <c r="E22" s="155">
        <v>20992</v>
      </c>
      <c r="F22" s="178">
        <v>20353</v>
      </c>
      <c r="H22" s="404" t="s">
        <v>71</v>
      </c>
      <c r="I22" s="153">
        <v>138514</v>
      </c>
    </row>
    <row r="23" spans="1:9" ht="21" customHeight="1">
      <c r="A23" s="404" t="s">
        <v>72</v>
      </c>
      <c r="B23" s="363">
        <v>47672</v>
      </c>
      <c r="C23" s="155">
        <v>28630</v>
      </c>
      <c r="D23" s="155">
        <v>8832</v>
      </c>
      <c r="E23" s="155">
        <v>19798</v>
      </c>
      <c r="F23" s="178">
        <v>19041</v>
      </c>
      <c r="H23" s="404" t="s">
        <v>72</v>
      </c>
      <c r="I23" s="153">
        <v>134576</v>
      </c>
    </row>
    <row r="24" spans="1:9" ht="21" customHeight="1">
      <c r="A24" s="404" t="s">
        <v>73</v>
      </c>
      <c r="B24" s="363">
        <v>42573</v>
      </c>
      <c r="C24" s="155">
        <v>23485</v>
      </c>
      <c r="D24" s="155">
        <v>2894</v>
      </c>
      <c r="E24" s="155">
        <v>20591</v>
      </c>
      <c r="F24" s="178">
        <v>19087</v>
      </c>
      <c r="H24" s="404" t="s">
        <v>73</v>
      </c>
      <c r="I24" s="153">
        <v>141096</v>
      </c>
    </row>
    <row r="25" spans="1:9" ht="21" customHeight="1">
      <c r="A25" s="404" t="s">
        <v>74</v>
      </c>
      <c r="B25" s="363">
        <v>34346</v>
      </c>
      <c r="C25" s="155">
        <v>18077</v>
      </c>
      <c r="D25" s="155">
        <v>1176</v>
      </c>
      <c r="E25" s="155">
        <v>16900</v>
      </c>
      <c r="F25" s="178">
        <v>16269</v>
      </c>
      <c r="H25" s="404" t="s">
        <v>74</v>
      </c>
      <c r="I25" s="153">
        <v>140709</v>
      </c>
    </row>
    <row r="26" spans="1:9" ht="21" customHeight="1">
      <c r="A26" s="404" t="s">
        <v>75</v>
      </c>
      <c r="B26" s="363">
        <v>42866</v>
      </c>
      <c r="C26" s="155">
        <v>23177</v>
      </c>
      <c r="D26" s="155">
        <v>1944</v>
      </c>
      <c r="E26" s="155">
        <v>21232</v>
      </c>
      <c r="F26" s="178">
        <v>19688</v>
      </c>
      <c r="H26" s="404" t="s">
        <v>75</v>
      </c>
      <c r="I26" s="153">
        <v>132297</v>
      </c>
    </row>
    <row r="27" spans="1:9" ht="21" customHeight="1">
      <c r="A27" s="404" t="s">
        <v>76</v>
      </c>
      <c r="B27" s="363">
        <v>37368</v>
      </c>
      <c r="C27" s="155">
        <v>22628</v>
      </c>
      <c r="D27" s="155">
        <v>4986</v>
      </c>
      <c r="E27" s="155">
        <v>17642</v>
      </c>
      <c r="F27" s="178">
        <v>14739</v>
      </c>
      <c r="H27" s="404" t="s">
        <v>76</v>
      </c>
      <c r="I27" s="153">
        <v>132407</v>
      </c>
    </row>
    <row r="28" spans="1:9" ht="21" customHeight="1">
      <c r="A28" s="404" t="s">
        <v>77</v>
      </c>
      <c r="B28" s="363">
        <v>46693</v>
      </c>
      <c r="C28" s="155">
        <v>32846</v>
      </c>
      <c r="D28" s="155">
        <v>5077</v>
      </c>
      <c r="E28" s="155">
        <v>27769</v>
      </c>
      <c r="F28" s="178">
        <v>13847</v>
      </c>
      <c r="H28" s="404" t="s">
        <v>77</v>
      </c>
      <c r="I28" s="153">
        <v>137113</v>
      </c>
    </row>
    <row r="29" spans="1:9" ht="21" customHeight="1">
      <c r="A29" s="404" t="s">
        <v>78</v>
      </c>
      <c r="B29" s="363">
        <v>51561</v>
      </c>
      <c r="C29" s="155">
        <v>37074</v>
      </c>
      <c r="D29" s="155">
        <v>6235</v>
      </c>
      <c r="E29" s="155">
        <v>30839</v>
      </c>
      <c r="F29" s="178">
        <v>14486</v>
      </c>
      <c r="H29" s="404" t="s">
        <v>78</v>
      </c>
      <c r="I29" s="153">
        <v>136696</v>
      </c>
    </row>
    <row r="30" spans="1:9" ht="21" customHeight="1">
      <c r="A30" s="404" t="s">
        <v>67</v>
      </c>
      <c r="B30" s="363">
        <v>44100</v>
      </c>
      <c r="C30" s="155">
        <v>24602</v>
      </c>
      <c r="D30" s="155">
        <v>2140</v>
      </c>
      <c r="E30" s="155">
        <v>22461</v>
      </c>
      <c r="F30" s="178">
        <v>19498</v>
      </c>
      <c r="H30" s="404" t="s">
        <v>67</v>
      </c>
      <c r="I30" s="153">
        <v>137096</v>
      </c>
    </row>
    <row r="31" spans="1:9" ht="21" customHeight="1">
      <c r="A31" s="404" t="s">
        <v>68</v>
      </c>
      <c r="B31" s="363">
        <v>41463</v>
      </c>
      <c r="C31" s="155">
        <v>23435</v>
      </c>
      <c r="D31" s="155">
        <v>4909</v>
      </c>
      <c r="E31" s="155">
        <v>18526</v>
      </c>
      <c r="F31" s="178">
        <v>18027</v>
      </c>
      <c r="H31" s="404" t="s">
        <v>68</v>
      </c>
      <c r="I31" s="153">
        <v>142939</v>
      </c>
    </row>
    <row r="32" spans="1:9" ht="21" customHeight="1">
      <c r="A32" s="404" t="s">
        <v>69</v>
      </c>
      <c r="B32" s="363">
        <v>39201</v>
      </c>
      <c r="C32" s="155">
        <v>22204</v>
      </c>
      <c r="D32" s="155">
        <v>4647</v>
      </c>
      <c r="E32" s="155">
        <v>17557</v>
      </c>
      <c r="F32" s="178">
        <v>16997</v>
      </c>
      <c r="H32" s="404" t="s">
        <v>69</v>
      </c>
      <c r="I32" s="153">
        <v>152004</v>
      </c>
    </row>
    <row r="33" spans="1:9" ht="21" customHeight="1">
      <c r="A33" s="404" t="s">
        <v>70</v>
      </c>
      <c r="B33" s="363">
        <v>31114</v>
      </c>
      <c r="C33" s="155">
        <v>17521</v>
      </c>
      <c r="D33" s="155">
        <v>2693</v>
      </c>
      <c r="E33" s="155">
        <v>14828</v>
      </c>
      <c r="F33" s="178">
        <v>13592</v>
      </c>
      <c r="H33" s="404" t="s">
        <v>70</v>
      </c>
      <c r="I33" s="153">
        <v>153808</v>
      </c>
    </row>
    <row r="34" spans="1:9" ht="21" customHeight="1">
      <c r="A34" s="404" t="s">
        <v>71</v>
      </c>
      <c r="B34" s="363">
        <v>40931</v>
      </c>
      <c r="C34" s="155">
        <v>22492</v>
      </c>
      <c r="D34" s="155">
        <v>4062</v>
      </c>
      <c r="E34" s="155">
        <v>18429</v>
      </c>
      <c r="F34" s="178">
        <v>18439</v>
      </c>
      <c r="H34" s="404" t="s">
        <v>71</v>
      </c>
      <c r="I34" s="153">
        <v>157956</v>
      </c>
    </row>
    <row r="35" spans="1:9" ht="21" customHeight="1">
      <c r="A35" s="404" t="s">
        <v>72</v>
      </c>
      <c r="B35" s="363">
        <v>42330</v>
      </c>
      <c r="C35" s="155">
        <v>23761</v>
      </c>
      <c r="D35" s="155">
        <v>4925</v>
      </c>
      <c r="E35" s="155">
        <v>18836</v>
      </c>
      <c r="F35" s="178">
        <v>18568</v>
      </c>
      <c r="H35" s="404" t="s">
        <v>72</v>
      </c>
      <c r="I35" s="153">
        <v>152992</v>
      </c>
    </row>
    <row r="36" spans="1:9" ht="21" customHeight="1">
      <c r="A36" s="404" t="s">
        <v>73</v>
      </c>
      <c r="B36" s="363">
        <v>36680</v>
      </c>
      <c r="C36" s="155">
        <v>22019</v>
      </c>
      <c r="D36" s="155">
        <v>6500</v>
      </c>
      <c r="E36" s="155">
        <v>15518</v>
      </c>
      <c r="F36" s="178">
        <v>14661</v>
      </c>
      <c r="H36" s="404" t="s">
        <v>73</v>
      </c>
      <c r="I36" s="153">
        <v>153066</v>
      </c>
    </row>
    <row r="37" spans="1:9" ht="21" customHeight="1">
      <c r="A37" s="404" t="s">
        <v>74</v>
      </c>
      <c r="B37" s="363">
        <v>463512</v>
      </c>
      <c r="C37" s="155">
        <v>270118</v>
      </c>
      <c r="D37" s="155">
        <v>54389</v>
      </c>
      <c r="E37" s="155">
        <v>215728</v>
      </c>
      <c r="F37" s="178">
        <v>193394</v>
      </c>
      <c r="H37" s="404" t="s">
        <v>74</v>
      </c>
      <c r="I37" s="153">
        <v>10685920</v>
      </c>
    </row>
    <row r="38" spans="1:9" ht="21" customHeight="1">
      <c r="A38" s="404" t="s">
        <v>75</v>
      </c>
      <c r="B38" s="363">
        <v>658366</v>
      </c>
      <c r="C38" s="155">
        <v>377272</v>
      </c>
      <c r="D38" s="155">
        <v>92260</v>
      </c>
      <c r="E38" s="155">
        <v>285012</v>
      </c>
      <c r="F38" s="178">
        <v>281094</v>
      </c>
      <c r="H38" s="404" t="s">
        <v>75</v>
      </c>
      <c r="I38" s="153">
        <v>157329</v>
      </c>
    </row>
    <row r="39" spans="1:9" ht="21" customHeight="1">
      <c r="A39" s="404" t="s">
        <v>203</v>
      </c>
      <c r="B39" s="363">
        <v>27857</v>
      </c>
      <c r="C39" s="155">
        <v>15579</v>
      </c>
      <c r="D39" s="155">
        <v>3121</v>
      </c>
      <c r="E39" s="155">
        <v>12457</v>
      </c>
      <c r="F39" s="178">
        <v>12278</v>
      </c>
      <c r="H39" s="404" t="s">
        <v>203</v>
      </c>
      <c r="I39" s="153">
        <v>162591</v>
      </c>
    </row>
    <row r="40" spans="1:9" ht="21" customHeight="1">
      <c r="A40" s="404" t="s">
        <v>77</v>
      </c>
      <c r="B40" s="363">
        <v>31203</v>
      </c>
      <c r="C40" s="155">
        <v>17506</v>
      </c>
      <c r="D40" s="155">
        <v>3381</v>
      </c>
      <c r="E40" s="155">
        <v>14124</v>
      </c>
      <c r="F40" s="178">
        <v>13696</v>
      </c>
      <c r="H40" s="404" t="s">
        <v>77</v>
      </c>
      <c r="I40" s="153">
        <v>169520</v>
      </c>
    </row>
    <row r="41" spans="1:9" ht="21" customHeight="1" thickBot="1">
      <c r="A41" s="405" t="s">
        <v>78</v>
      </c>
      <c r="B41" s="364">
        <v>33241</v>
      </c>
      <c r="C41" s="160">
        <v>17374</v>
      </c>
      <c r="D41" s="160">
        <v>1458</v>
      </c>
      <c r="E41" s="160">
        <v>15916</v>
      </c>
      <c r="F41" s="180">
        <v>15866</v>
      </c>
      <c r="H41" s="405" t="s">
        <v>78</v>
      </c>
      <c r="I41" s="158">
        <v>179961</v>
      </c>
    </row>
    <row r="42" spans="1:8" s="29" customFormat="1" ht="12">
      <c r="A42" s="136" t="s">
        <v>683</v>
      </c>
      <c r="H42" s="1016"/>
    </row>
    <row r="43" spans="1:8" s="29" customFormat="1" ht="12">
      <c r="A43" s="84" t="s">
        <v>684</v>
      </c>
      <c r="H43" s="1017"/>
    </row>
    <row r="44" spans="1:8" s="29" customFormat="1" ht="12">
      <c r="A44" s="84" t="s">
        <v>1043</v>
      </c>
      <c r="H44" s="1017"/>
    </row>
    <row r="45" spans="1:8" s="29" customFormat="1" ht="12">
      <c r="A45" s="116" t="s">
        <v>685</v>
      </c>
      <c r="H45" s="1017"/>
    </row>
    <row r="46" s="29" customFormat="1" ht="12">
      <c r="A46" s="116" t="s">
        <v>684</v>
      </c>
    </row>
    <row r="47" s="29" customFormat="1" ht="13.5" customHeight="1">
      <c r="A47" s="116" t="s">
        <v>1044</v>
      </c>
    </row>
    <row r="48" spans="1:10" ht="21">
      <c r="A48" s="1335" t="s">
        <v>686</v>
      </c>
      <c r="B48" s="1335"/>
      <c r="C48" s="1335"/>
      <c r="D48" s="1335"/>
      <c r="E48" s="1335"/>
      <c r="F48" s="1335"/>
      <c r="G48" s="1335"/>
      <c r="H48" s="1335"/>
      <c r="I48" s="1335"/>
      <c r="J48" s="1335"/>
    </row>
    <row r="49" spans="1:10" ht="18.75">
      <c r="A49" s="1336" t="s">
        <v>687</v>
      </c>
      <c r="B49" s="1336"/>
      <c r="C49" s="1336"/>
      <c r="D49" s="1336"/>
      <c r="E49" s="1336"/>
      <c r="F49" s="1336"/>
      <c r="G49" s="1336"/>
      <c r="H49" s="1336"/>
      <c r="I49" s="1336"/>
      <c r="J49" s="1336"/>
    </row>
    <row r="50" spans="1:10" ht="18.75">
      <c r="A50" s="1011"/>
      <c r="B50" s="1011"/>
      <c r="C50" s="1011"/>
      <c r="D50" s="1011"/>
      <c r="E50" s="1011"/>
      <c r="F50" s="1011"/>
      <c r="G50" s="1011"/>
      <c r="H50" s="1011"/>
      <c r="I50" s="1011"/>
      <c r="J50" s="1011"/>
    </row>
    <row r="51" spans="1:10" ht="21" customHeight="1">
      <c r="A51" s="281"/>
      <c r="B51" s="281"/>
      <c r="C51" s="281"/>
      <c r="D51" s="281"/>
      <c r="E51" s="281"/>
      <c r="F51" s="281"/>
      <c r="G51" s="281"/>
      <c r="H51" s="281"/>
      <c r="I51" s="281"/>
      <c r="J51" s="281"/>
    </row>
    <row r="52" spans="1:10" ht="21" customHeight="1" thickBot="1">
      <c r="A52" s="2" t="s">
        <v>45</v>
      </c>
      <c r="B52" s="2"/>
      <c r="C52" s="2"/>
      <c r="D52" s="2"/>
      <c r="E52" s="2"/>
      <c r="F52" s="2"/>
      <c r="G52" s="2"/>
      <c r="H52" s="2"/>
      <c r="I52" s="2"/>
      <c r="J52" s="2"/>
    </row>
    <row r="53" spans="1:10" ht="21" customHeight="1">
      <c r="A53" s="5"/>
      <c r="B53" s="1449" t="s">
        <v>49</v>
      </c>
      <c r="C53" s="1450"/>
      <c r="D53" s="1450"/>
      <c r="E53" s="1450"/>
      <c r="F53" s="1450"/>
      <c r="G53" s="1450"/>
      <c r="H53" s="1450"/>
      <c r="I53" s="1450"/>
      <c r="J53" s="1452"/>
    </row>
    <row r="54" spans="1:10" ht="21" customHeight="1">
      <c r="A54" s="13"/>
      <c r="B54" s="1603"/>
      <c r="C54" s="1455"/>
      <c r="D54" s="1455"/>
      <c r="E54" s="1455"/>
      <c r="F54" s="1455"/>
      <c r="G54" s="1455"/>
      <c r="H54" s="1455"/>
      <c r="I54" s="1455"/>
      <c r="J54" s="1456"/>
    </row>
    <row r="55" spans="1:10" ht="21" customHeight="1">
      <c r="A55" s="13"/>
      <c r="B55" s="1604" t="s">
        <v>688</v>
      </c>
      <c r="C55" s="1602" t="s">
        <v>689</v>
      </c>
      <c r="D55" s="1606" t="s">
        <v>690</v>
      </c>
      <c r="E55" s="1301" t="s">
        <v>691</v>
      </c>
      <c r="F55" s="1606" t="s">
        <v>692</v>
      </c>
      <c r="G55" s="1608" t="s">
        <v>693</v>
      </c>
      <c r="H55" s="1602" t="s">
        <v>694</v>
      </c>
      <c r="I55" s="1602" t="s">
        <v>695</v>
      </c>
      <c r="J55" s="1444" t="s">
        <v>476</v>
      </c>
    </row>
    <row r="56" spans="1:10" ht="21" customHeight="1" thickBot="1">
      <c r="A56" s="335"/>
      <c r="B56" s="1605"/>
      <c r="C56" s="1536"/>
      <c r="D56" s="1607"/>
      <c r="E56" s="1360"/>
      <c r="F56" s="1607"/>
      <c r="G56" s="1432"/>
      <c r="H56" s="1539"/>
      <c r="I56" s="1539"/>
      <c r="J56" s="1601"/>
    </row>
    <row r="57" spans="1:10" ht="21" customHeight="1" thickTop="1">
      <c r="A57" s="624"/>
      <c r="B57" s="1018" t="s">
        <v>569</v>
      </c>
      <c r="C57" s="22" t="s">
        <v>569</v>
      </c>
      <c r="D57" s="22" t="s">
        <v>569</v>
      </c>
      <c r="E57" s="22" t="s">
        <v>569</v>
      </c>
      <c r="F57" s="22" t="s">
        <v>569</v>
      </c>
      <c r="G57" s="22" t="s">
        <v>569</v>
      </c>
      <c r="H57" s="22" t="s">
        <v>569</v>
      </c>
      <c r="I57" s="22" t="s">
        <v>569</v>
      </c>
      <c r="J57" s="24" t="s">
        <v>569</v>
      </c>
    </row>
    <row r="58" spans="1:10" ht="21" customHeight="1">
      <c r="A58" s="13"/>
      <c r="B58" s="628"/>
      <c r="C58" s="629"/>
      <c r="D58" s="629"/>
      <c r="E58" s="629"/>
      <c r="F58" s="991"/>
      <c r="G58" s="629"/>
      <c r="H58" s="629"/>
      <c r="I58" s="629"/>
      <c r="J58" s="976"/>
    </row>
    <row r="59" spans="1:10" ht="21" customHeight="1">
      <c r="A59" s="1014" t="s">
        <v>62</v>
      </c>
      <c r="B59" s="939">
        <v>3</v>
      </c>
      <c r="C59" s="940">
        <v>0</v>
      </c>
      <c r="D59" s="940">
        <v>6</v>
      </c>
      <c r="E59" s="940">
        <v>0</v>
      </c>
      <c r="F59" s="1019">
        <v>19</v>
      </c>
      <c r="G59" s="940">
        <v>0</v>
      </c>
      <c r="H59" s="940">
        <v>0</v>
      </c>
      <c r="I59" s="940">
        <v>0</v>
      </c>
      <c r="J59" s="636">
        <v>28</v>
      </c>
    </row>
    <row r="60" spans="1:10" ht="21" customHeight="1">
      <c r="A60" s="1014" t="s">
        <v>63</v>
      </c>
      <c r="B60" s="939">
        <v>3</v>
      </c>
      <c r="C60" s="940">
        <v>0</v>
      </c>
      <c r="D60" s="940">
        <v>6</v>
      </c>
      <c r="E60" s="940">
        <v>0</v>
      </c>
      <c r="F60" s="1019">
        <v>19</v>
      </c>
      <c r="G60" s="940">
        <v>0</v>
      </c>
      <c r="H60" s="940">
        <v>0</v>
      </c>
      <c r="I60" s="940">
        <v>0</v>
      </c>
      <c r="J60" s="636">
        <v>28</v>
      </c>
    </row>
    <row r="61" spans="1:10" ht="21" customHeight="1">
      <c r="A61" s="1014" t="s">
        <v>64</v>
      </c>
      <c r="B61" s="939">
        <v>3</v>
      </c>
      <c r="C61" s="940">
        <v>0</v>
      </c>
      <c r="D61" s="940">
        <v>5</v>
      </c>
      <c r="E61" s="940">
        <v>0</v>
      </c>
      <c r="F61" s="1019">
        <v>19</v>
      </c>
      <c r="G61" s="940">
        <v>0</v>
      </c>
      <c r="H61" s="940">
        <v>0</v>
      </c>
      <c r="I61" s="940">
        <v>0</v>
      </c>
      <c r="J61" s="636">
        <v>27</v>
      </c>
    </row>
    <row r="62" spans="1:10" ht="21" customHeight="1">
      <c r="A62" s="1014" t="s">
        <v>65</v>
      </c>
      <c r="B62" s="939">
        <v>3</v>
      </c>
      <c r="C62" s="940">
        <v>0</v>
      </c>
      <c r="D62" s="940">
        <v>5</v>
      </c>
      <c r="E62" s="940">
        <v>0</v>
      </c>
      <c r="F62" s="1019">
        <v>19</v>
      </c>
      <c r="G62" s="940">
        <v>0</v>
      </c>
      <c r="H62" s="940">
        <v>0</v>
      </c>
      <c r="I62" s="940">
        <v>0</v>
      </c>
      <c r="J62" s="636">
        <v>27</v>
      </c>
    </row>
    <row r="63" spans="1:10" ht="21" customHeight="1">
      <c r="A63" s="1015" t="s">
        <v>840</v>
      </c>
      <c r="B63" s="939">
        <v>3</v>
      </c>
      <c r="C63" s="940">
        <v>0</v>
      </c>
      <c r="D63" s="940">
        <v>4</v>
      </c>
      <c r="E63" s="940">
        <v>0</v>
      </c>
      <c r="F63" s="1019">
        <v>19</v>
      </c>
      <c r="G63" s="940">
        <v>0</v>
      </c>
      <c r="H63" s="940">
        <v>0</v>
      </c>
      <c r="I63" s="940">
        <v>0</v>
      </c>
      <c r="J63" s="636">
        <v>26</v>
      </c>
    </row>
    <row r="64" spans="1:10" ht="21" customHeight="1">
      <c r="A64" s="624"/>
      <c r="B64" s="1020"/>
      <c r="C64" s="1021"/>
      <c r="D64" s="1021"/>
      <c r="E64" s="1021"/>
      <c r="F64" s="1022"/>
      <c r="G64" s="1021"/>
      <c r="H64" s="1021"/>
      <c r="I64" s="1021"/>
      <c r="J64" s="1023"/>
    </row>
    <row r="65" spans="1:10" ht="21" customHeight="1">
      <c r="A65" s="404" t="s">
        <v>66</v>
      </c>
      <c r="B65" s="939">
        <v>3</v>
      </c>
      <c r="C65" s="940">
        <v>0</v>
      </c>
      <c r="D65" s="940">
        <v>5</v>
      </c>
      <c r="E65" s="940">
        <v>0</v>
      </c>
      <c r="F65" s="1019">
        <v>19</v>
      </c>
      <c r="G65" s="940">
        <v>0</v>
      </c>
      <c r="H65" s="940">
        <v>0</v>
      </c>
      <c r="I65" s="940">
        <v>0</v>
      </c>
      <c r="J65" s="636">
        <v>27</v>
      </c>
    </row>
    <row r="66" spans="1:10" ht="21" customHeight="1">
      <c r="A66" s="404" t="s">
        <v>67</v>
      </c>
      <c r="B66" s="939">
        <v>3</v>
      </c>
      <c r="C66" s="940">
        <v>0</v>
      </c>
      <c r="D66" s="940">
        <v>5</v>
      </c>
      <c r="E66" s="940">
        <v>0</v>
      </c>
      <c r="F66" s="1019">
        <v>19</v>
      </c>
      <c r="G66" s="940">
        <v>0</v>
      </c>
      <c r="H66" s="940">
        <v>0</v>
      </c>
      <c r="I66" s="940">
        <v>0</v>
      </c>
      <c r="J66" s="636">
        <v>27</v>
      </c>
    </row>
    <row r="67" spans="1:10" ht="21" customHeight="1">
      <c r="A67" s="404" t="s">
        <v>68</v>
      </c>
      <c r="B67" s="939">
        <v>3</v>
      </c>
      <c r="C67" s="940">
        <v>0</v>
      </c>
      <c r="D67" s="940">
        <v>5</v>
      </c>
      <c r="E67" s="940">
        <v>0</v>
      </c>
      <c r="F67" s="1019">
        <v>19</v>
      </c>
      <c r="G67" s="940">
        <v>0</v>
      </c>
      <c r="H67" s="940">
        <v>0</v>
      </c>
      <c r="I67" s="940">
        <v>0</v>
      </c>
      <c r="J67" s="636">
        <v>27</v>
      </c>
    </row>
    <row r="68" spans="1:10" ht="21" customHeight="1">
      <c r="A68" s="404" t="s">
        <v>69</v>
      </c>
      <c r="B68" s="939">
        <v>3</v>
      </c>
      <c r="C68" s="940">
        <v>0</v>
      </c>
      <c r="D68" s="940">
        <v>5</v>
      </c>
      <c r="E68" s="940">
        <v>0</v>
      </c>
      <c r="F68" s="1019">
        <v>19</v>
      </c>
      <c r="G68" s="940">
        <v>0</v>
      </c>
      <c r="H68" s="940">
        <v>0</v>
      </c>
      <c r="I68" s="940">
        <v>0</v>
      </c>
      <c r="J68" s="636">
        <v>27</v>
      </c>
    </row>
    <row r="69" spans="1:10" ht="21" customHeight="1">
      <c r="A69" s="404" t="s">
        <v>70</v>
      </c>
      <c r="B69" s="939">
        <v>3</v>
      </c>
      <c r="C69" s="940">
        <v>0</v>
      </c>
      <c r="D69" s="940">
        <v>5</v>
      </c>
      <c r="E69" s="940">
        <v>0</v>
      </c>
      <c r="F69" s="1019">
        <v>19</v>
      </c>
      <c r="G69" s="940">
        <v>0</v>
      </c>
      <c r="H69" s="940">
        <v>0</v>
      </c>
      <c r="I69" s="940">
        <v>0</v>
      </c>
      <c r="J69" s="636">
        <v>27</v>
      </c>
    </row>
    <row r="70" spans="1:10" ht="21" customHeight="1">
      <c r="A70" s="404" t="s">
        <v>71</v>
      </c>
      <c r="B70" s="939">
        <v>3</v>
      </c>
      <c r="C70" s="940">
        <v>0</v>
      </c>
      <c r="D70" s="940">
        <v>5</v>
      </c>
      <c r="E70" s="940">
        <v>0</v>
      </c>
      <c r="F70" s="1019">
        <v>19</v>
      </c>
      <c r="G70" s="940">
        <v>0</v>
      </c>
      <c r="H70" s="940">
        <v>0</v>
      </c>
      <c r="I70" s="940">
        <v>0</v>
      </c>
      <c r="J70" s="636">
        <v>27</v>
      </c>
    </row>
    <row r="71" spans="1:10" ht="21" customHeight="1">
      <c r="A71" s="404" t="s">
        <v>72</v>
      </c>
      <c r="B71" s="939">
        <v>3</v>
      </c>
      <c r="C71" s="940">
        <v>0</v>
      </c>
      <c r="D71" s="940">
        <v>5</v>
      </c>
      <c r="E71" s="940">
        <v>0</v>
      </c>
      <c r="F71" s="1019">
        <v>19</v>
      </c>
      <c r="G71" s="940">
        <v>0</v>
      </c>
      <c r="H71" s="940">
        <v>0</v>
      </c>
      <c r="I71" s="940">
        <v>0</v>
      </c>
      <c r="J71" s="636">
        <v>27</v>
      </c>
    </row>
    <row r="72" spans="1:10" ht="21" customHeight="1">
      <c r="A72" s="404" t="s">
        <v>73</v>
      </c>
      <c r="B72" s="939">
        <v>3</v>
      </c>
      <c r="C72" s="940">
        <v>0</v>
      </c>
      <c r="D72" s="940">
        <v>5</v>
      </c>
      <c r="E72" s="940">
        <v>0</v>
      </c>
      <c r="F72" s="1019">
        <v>19</v>
      </c>
      <c r="G72" s="940">
        <v>0</v>
      </c>
      <c r="H72" s="940">
        <v>0</v>
      </c>
      <c r="I72" s="940">
        <v>0</v>
      </c>
      <c r="J72" s="636">
        <v>27</v>
      </c>
    </row>
    <row r="73" spans="1:10" ht="21" customHeight="1">
      <c r="A73" s="404" t="s">
        <v>74</v>
      </c>
      <c r="B73" s="939">
        <v>3</v>
      </c>
      <c r="C73" s="940">
        <v>0</v>
      </c>
      <c r="D73" s="940">
        <v>5</v>
      </c>
      <c r="E73" s="940">
        <v>0</v>
      </c>
      <c r="F73" s="1019">
        <v>19</v>
      </c>
      <c r="G73" s="940">
        <v>0</v>
      </c>
      <c r="H73" s="940">
        <v>0</v>
      </c>
      <c r="I73" s="940">
        <v>0</v>
      </c>
      <c r="J73" s="636">
        <v>27</v>
      </c>
    </row>
    <row r="74" spans="1:10" ht="21" customHeight="1">
      <c r="A74" s="404" t="s">
        <v>75</v>
      </c>
      <c r="B74" s="939">
        <v>3</v>
      </c>
      <c r="C74" s="940">
        <v>0</v>
      </c>
      <c r="D74" s="940">
        <v>5</v>
      </c>
      <c r="E74" s="940">
        <v>0</v>
      </c>
      <c r="F74" s="1019">
        <v>19</v>
      </c>
      <c r="G74" s="940">
        <v>0</v>
      </c>
      <c r="H74" s="940">
        <v>0</v>
      </c>
      <c r="I74" s="940">
        <v>0</v>
      </c>
      <c r="J74" s="636">
        <v>27</v>
      </c>
    </row>
    <row r="75" spans="1:10" ht="21" customHeight="1">
      <c r="A75" s="404" t="s">
        <v>76</v>
      </c>
      <c r="B75" s="939">
        <v>3</v>
      </c>
      <c r="C75" s="940">
        <v>0</v>
      </c>
      <c r="D75" s="940">
        <v>5</v>
      </c>
      <c r="E75" s="940">
        <v>0</v>
      </c>
      <c r="F75" s="1019">
        <v>19</v>
      </c>
      <c r="G75" s="940">
        <v>0</v>
      </c>
      <c r="H75" s="940">
        <v>0</v>
      </c>
      <c r="I75" s="940">
        <v>0</v>
      </c>
      <c r="J75" s="636">
        <v>27</v>
      </c>
    </row>
    <row r="76" spans="1:10" ht="21" customHeight="1">
      <c r="A76" s="404" t="s">
        <v>77</v>
      </c>
      <c r="B76" s="939">
        <v>3</v>
      </c>
      <c r="C76" s="940">
        <v>0</v>
      </c>
      <c r="D76" s="940">
        <v>5</v>
      </c>
      <c r="E76" s="940">
        <v>0</v>
      </c>
      <c r="F76" s="1019">
        <v>19</v>
      </c>
      <c r="G76" s="940">
        <v>0</v>
      </c>
      <c r="H76" s="940">
        <v>0</v>
      </c>
      <c r="I76" s="940">
        <v>0</v>
      </c>
      <c r="J76" s="636">
        <v>27</v>
      </c>
    </row>
    <row r="77" spans="1:10" ht="21" customHeight="1">
      <c r="A77" s="404" t="s">
        <v>78</v>
      </c>
      <c r="B77" s="939">
        <v>3</v>
      </c>
      <c r="C77" s="940">
        <v>0</v>
      </c>
      <c r="D77" s="940">
        <v>5</v>
      </c>
      <c r="E77" s="940">
        <v>0</v>
      </c>
      <c r="F77" s="1019">
        <v>19</v>
      </c>
      <c r="G77" s="940">
        <v>0</v>
      </c>
      <c r="H77" s="940">
        <v>0</v>
      </c>
      <c r="I77" s="940">
        <v>0</v>
      </c>
      <c r="J77" s="636">
        <v>27</v>
      </c>
    </row>
    <row r="78" spans="1:10" ht="21" customHeight="1">
      <c r="A78" s="404" t="s">
        <v>67</v>
      </c>
      <c r="B78" s="939">
        <v>3</v>
      </c>
      <c r="C78" s="940">
        <v>0</v>
      </c>
      <c r="D78" s="940">
        <v>5</v>
      </c>
      <c r="E78" s="940">
        <v>0</v>
      </c>
      <c r="F78" s="1019">
        <v>19</v>
      </c>
      <c r="G78" s="940">
        <v>0</v>
      </c>
      <c r="H78" s="940">
        <v>0</v>
      </c>
      <c r="I78" s="940">
        <v>0</v>
      </c>
      <c r="J78" s="636">
        <v>27</v>
      </c>
    </row>
    <row r="79" spans="1:10" ht="21" customHeight="1">
      <c r="A79" s="404" t="s">
        <v>68</v>
      </c>
      <c r="B79" s="939">
        <v>3</v>
      </c>
      <c r="C79" s="940">
        <v>0</v>
      </c>
      <c r="D79" s="940">
        <v>5</v>
      </c>
      <c r="E79" s="940">
        <v>0</v>
      </c>
      <c r="F79" s="1019">
        <v>19</v>
      </c>
      <c r="G79" s="940">
        <v>0</v>
      </c>
      <c r="H79" s="940">
        <v>0</v>
      </c>
      <c r="I79" s="940">
        <v>0</v>
      </c>
      <c r="J79" s="636">
        <v>27</v>
      </c>
    </row>
    <row r="80" spans="1:10" ht="21" customHeight="1">
      <c r="A80" s="404" t="s">
        <v>69</v>
      </c>
      <c r="B80" s="939">
        <v>3</v>
      </c>
      <c r="C80" s="940">
        <v>0</v>
      </c>
      <c r="D80" s="940">
        <v>5</v>
      </c>
      <c r="E80" s="940">
        <v>0</v>
      </c>
      <c r="F80" s="1019">
        <v>19</v>
      </c>
      <c r="G80" s="940">
        <v>0</v>
      </c>
      <c r="H80" s="940">
        <v>0</v>
      </c>
      <c r="I80" s="940">
        <v>0</v>
      </c>
      <c r="J80" s="636">
        <v>27</v>
      </c>
    </row>
    <row r="81" spans="1:10" ht="21" customHeight="1">
      <c r="A81" s="404" t="s">
        <v>70</v>
      </c>
      <c r="B81" s="939">
        <v>3</v>
      </c>
      <c r="C81" s="940">
        <v>0</v>
      </c>
      <c r="D81" s="940">
        <v>5</v>
      </c>
      <c r="E81" s="940">
        <v>0</v>
      </c>
      <c r="F81" s="1019">
        <v>19</v>
      </c>
      <c r="G81" s="940">
        <v>0</v>
      </c>
      <c r="H81" s="940">
        <v>0</v>
      </c>
      <c r="I81" s="940">
        <v>0</v>
      </c>
      <c r="J81" s="636">
        <v>27</v>
      </c>
    </row>
    <row r="82" spans="1:10" ht="21" customHeight="1">
      <c r="A82" s="404" t="s">
        <v>71</v>
      </c>
      <c r="B82" s="939">
        <v>3</v>
      </c>
      <c r="C82" s="940">
        <v>0</v>
      </c>
      <c r="D82" s="940">
        <v>5</v>
      </c>
      <c r="E82" s="940">
        <v>0</v>
      </c>
      <c r="F82" s="1019">
        <v>19</v>
      </c>
      <c r="G82" s="940">
        <v>0</v>
      </c>
      <c r="H82" s="940">
        <v>0</v>
      </c>
      <c r="I82" s="940">
        <v>0</v>
      </c>
      <c r="J82" s="636">
        <v>27</v>
      </c>
    </row>
    <row r="83" spans="1:10" ht="21" customHeight="1">
      <c r="A83" s="404" t="s">
        <v>72</v>
      </c>
      <c r="B83" s="939">
        <v>3</v>
      </c>
      <c r="C83" s="940">
        <v>0</v>
      </c>
      <c r="D83" s="940">
        <v>5</v>
      </c>
      <c r="E83" s="940">
        <v>0</v>
      </c>
      <c r="F83" s="1019">
        <v>19</v>
      </c>
      <c r="G83" s="940">
        <v>0</v>
      </c>
      <c r="H83" s="940">
        <v>0</v>
      </c>
      <c r="I83" s="940">
        <v>0</v>
      </c>
      <c r="J83" s="636">
        <v>27</v>
      </c>
    </row>
    <row r="84" spans="1:10" ht="21" customHeight="1">
      <c r="A84" s="404" t="s">
        <v>73</v>
      </c>
      <c r="B84" s="939">
        <v>3</v>
      </c>
      <c r="C84" s="940">
        <v>0</v>
      </c>
      <c r="D84" s="940">
        <v>5</v>
      </c>
      <c r="E84" s="940">
        <v>0</v>
      </c>
      <c r="F84" s="1019">
        <v>19</v>
      </c>
      <c r="G84" s="940">
        <v>0</v>
      </c>
      <c r="H84" s="940">
        <v>0</v>
      </c>
      <c r="I84" s="940">
        <v>0</v>
      </c>
      <c r="J84" s="636">
        <v>27</v>
      </c>
    </row>
    <row r="85" spans="1:10" ht="21" customHeight="1">
      <c r="A85" s="404" t="s">
        <v>74</v>
      </c>
      <c r="B85" s="939">
        <v>3</v>
      </c>
      <c r="C85" s="940">
        <v>0</v>
      </c>
      <c r="D85" s="940">
        <v>5</v>
      </c>
      <c r="E85" s="940">
        <v>0</v>
      </c>
      <c r="F85" s="1019">
        <v>19</v>
      </c>
      <c r="G85" s="940">
        <v>0</v>
      </c>
      <c r="H85" s="940">
        <v>0</v>
      </c>
      <c r="I85" s="940">
        <v>0</v>
      </c>
      <c r="J85" s="636">
        <v>27</v>
      </c>
    </row>
    <row r="86" spans="1:10" ht="21" customHeight="1">
      <c r="A86" s="404" t="s">
        <v>75</v>
      </c>
      <c r="B86" s="939">
        <v>3</v>
      </c>
      <c r="C86" s="940">
        <v>0</v>
      </c>
      <c r="D86" s="940">
        <v>5</v>
      </c>
      <c r="E86" s="940">
        <v>0</v>
      </c>
      <c r="F86" s="1019">
        <v>19</v>
      </c>
      <c r="G86" s="940">
        <v>0</v>
      </c>
      <c r="H86" s="940">
        <v>0</v>
      </c>
      <c r="I86" s="940">
        <v>0</v>
      </c>
      <c r="J86" s="636">
        <v>27</v>
      </c>
    </row>
    <row r="87" spans="1:10" ht="21" customHeight="1">
      <c r="A87" s="404" t="s">
        <v>203</v>
      </c>
      <c r="B87" s="939">
        <v>3</v>
      </c>
      <c r="C87" s="940">
        <v>0</v>
      </c>
      <c r="D87" s="940">
        <v>5</v>
      </c>
      <c r="E87" s="940">
        <v>0</v>
      </c>
      <c r="F87" s="1019">
        <v>19</v>
      </c>
      <c r="G87" s="940">
        <v>0</v>
      </c>
      <c r="H87" s="940">
        <v>0</v>
      </c>
      <c r="I87" s="940">
        <v>0</v>
      </c>
      <c r="J87" s="636">
        <v>27</v>
      </c>
    </row>
    <row r="88" spans="1:10" ht="21" customHeight="1">
      <c r="A88" s="404" t="s">
        <v>77</v>
      </c>
      <c r="B88" s="939">
        <v>3</v>
      </c>
      <c r="C88" s="940">
        <v>0</v>
      </c>
      <c r="D88" s="940">
        <v>4</v>
      </c>
      <c r="E88" s="940">
        <v>0</v>
      </c>
      <c r="F88" s="1019">
        <v>19</v>
      </c>
      <c r="G88" s="940">
        <v>0</v>
      </c>
      <c r="H88" s="940">
        <v>0</v>
      </c>
      <c r="I88" s="940">
        <v>0</v>
      </c>
      <c r="J88" s="636">
        <v>26</v>
      </c>
    </row>
    <row r="89" spans="1:10" ht="21" customHeight="1" thickBot="1">
      <c r="A89" s="405" t="s">
        <v>78</v>
      </c>
      <c r="B89" s="939">
        <v>3</v>
      </c>
      <c r="C89" s="940">
        <v>0</v>
      </c>
      <c r="D89" s="940">
        <v>4</v>
      </c>
      <c r="E89" s="940">
        <v>0</v>
      </c>
      <c r="F89" s="1019">
        <v>19</v>
      </c>
      <c r="G89" s="940">
        <v>0</v>
      </c>
      <c r="H89" s="940">
        <v>0</v>
      </c>
      <c r="I89" s="940">
        <v>0</v>
      </c>
      <c r="J89" s="636">
        <v>26</v>
      </c>
    </row>
    <row r="90" spans="1:10" s="29" customFormat="1" ht="13.5" customHeight="1">
      <c r="A90" s="84" t="s">
        <v>696</v>
      </c>
      <c r="B90" s="655"/>
      <c r="C90" s="655"/>
      <c r="D90" s="655"/>
      <c r="E90" s="655"/>
      <c r="F90" s="655"/>
      <c r="G90" s="655"/>
      <c r="H90" s="655"/>
      <c r="I90" s="655"/>
      <c r="J90" s="655"/>
    </row>
    <row r="91" spans="1:5" s="29" customFormat="1" ht="13.5" customHeight="1">
      <c r="A91" s="84"/>
      <c r="E91" s="83"/>
    </row>
    <row r="92" s="29" customFormat="1" ht="13.5" customHeight="1">
      <c r="A92" s="84"/>
    </row>
    <row r="93" s="29" customFormat="1" ht="13.5" customHeight="1">
      <c r="A93" s="84"/>
    </row>
    <row r="94" s="29" customFormat="1" ht="13.5" customHeight="1">
      <c r="A94" s="84"/>
    </row>
    <row r="95" s="29" customFormat="1" ht="13.5" customHeight="1">
      <c r="A95" s="84"/>
    </row>
    <row r="96" s="29" customFormat="1" ht="13.5" customHeight="1">
      <c r="A96" s="84"/>
    </row>
  </sheetData>
  <sheetProtection/>
  <mergeCells count="17">
    <mergeCell ref="H55:H56"/>
    <mergeCell ref="B55:B56"/>
    <mergeCell ref="C55:C56"/>
    <mergeCell ref="D55:D56"/>
    <mergeCell ref="E55:E56"/>
    <mergeCell ref="F55:F56"/>
    <mergeCell ref="G55:G56"/>
    <mergeCell ref="I55:I56"/>
    <mergeCell ref="A1:I1"/>
    <mergeCell ref="A2:I2"/>
    <mergeCell ref="B6:B8"/>
    <mergeCell ref="I6:I8"/>
    <mergeCell ref="F7:F8"/>
    <mergeCell ref="A48:J48"/>
    <mergeCell ref="J55:J56"/>
    <mergeCell ref="A49:J49"/>
    <mergeCell ref="B53:J54"/>
  </mergeCells>
  <printOptions/>
  <pageMargins left="0.6692913385826772" right="0.5118110236220472" top="0.5118110236220472" bottom="0.5118110236220472" header="0.5118110236220472" footer="0.5118110236220472"/>
  <pageSetup horizontalDpi="600" verticalDpi="600" orientation="landscape" paperSize="9" scale="50" r:id="rId1"/>
  <rowBreaks count="1" manualBreakCount="1">
    <brk id="47" max="9" man="1"/>
  </rowBreaks>
</worksheet>
</file>

<file path=xl/worksheets/sheet57.xml><?xml version="1.0" encoding="utf-8"?>
<worksheet xmlns="http://schemas.openxmlformats.org/spreadsheetml/2006/main" xmlns:r="http://schemas.openxmlformats.org/officeDocument/2006/relationships">
  <dimension ref="A1:Q49"/>
  <sheetViews>
    <sheetView view="pageBreakPreview" zoomScaleNormal="70" zoomScaleSheetLayoutView="100" zoomScalePageLayoutView="0" workbookViewId="0" topLeftCell="A1">
      <selection activeCell="A1" sqref="A1:Q1"/>
    </sheetView>
  </sheetViews>
  <sheetFormatPr defaultColWidth="9.625" defaultRowHeight="13.5"/>
  <cols>
    <col min="1" max="1" width="11.875" style="99" customWidth="1"/>
    <col min="2" max="13" width="12.50390625" style="99" customWidth="1"/>
    <col min="14" max="14" width="3.125" style="99" customWidth="1"/>
    <col min="15" max="16" width="15.625" style="99" customWidth="1"/>
    <col min="17" max="17" width="12.50390625" style="99" customWidth="1"/>
    <col min="18" max="16384" width="9.625" style="99" customWidth="1"/>
  </cols>
  <sheetData>
    <row r="1" spans="1:17" s="2" customFormat="1" ht="17.25">
      <c r="A1" s="1286" t="s">
        <v>697</v>
      </c>
      <c r="B1" s="1286"/>
      <c r="C1" s="1286"/>
      <c r="D1" s="1286"/>
      <c r="E1" s="1286"/>
      <c r="F1" s="1286"/>
      <c r="G1" s="1286"/>
      <c r="H1" s="1286"/>
      <c r="I1" s="1286"/>
      <c r="J1" s="1286"/>
      <c r="K1" s="1286"/>
      <c r="L1" s="1286"/>
      <c r="M1" s="1286"/>
      <c r="N1" s="1286"/>
      <c r="O1" s="1286"/>
      <c r="P1" s="1286"/>
      <c r="Q1" s="1286"/>
    </row>
    <row r="2" spans="1:17" s="2" customFormat="1" ht="14.25">
      <c r="A2" s="1287" t="s">
        <v>698</v>
      </c>
      <c r="B2" s="1448"/>
      <c r="C2" s="1448"/>
      <c r="D2" s="1448"/>
      <c r="E2" s="1448"/>
      <c r="F2" s="1448"/>
      <c r="G2" s="1448"/>
      <c r="H2" s="1448"/>
      <c r="I2" s="1448"/>
      <c r="J2" s="1448"/>
      <c r="K2" s="1448"/>
      <c r="L2" s="1448"/>
      <c r="M2" s="1448"/>
      <c r="N2" s="1448"/>
      <c r="O2" s="1448"/>
      <c r="P2" s="1448"/>
      <c r="Q2" s="1448"/>
    </row>
    <row r="3" spans="1:17" s="2" customFormat="1" ht="14.25">
      <c r="A3" s="3"/>
      <c r="B3" s="612"/>
      <c r="C3" s="612"/>
      <c r="D3" s="612"/>
      <c r="E3" s="612"/>
      <c r="F3" s="612"/>
      <c r="G3" s="612"/>
      <c r="H3" s="612"/>
      <c r="I3" s="612"/>
      <c r="J3" s="612"/>
      <c r="K3" s="612"/>
      <c r="L3" s="612"/>
      <c r="M3" s="612"/>
      <c r="N3" s="612"/>
      <c r="O3" s="612"/>
      <c r="P3" s="612"/>
      <c r="Q3" s="612"/>
    </row>
    <row r="4" spans="1:17" s="2" customFormat="1" ht="13.5">
      <c r="A4" s="934"/>
      <c r="B4" s="934"/>
      <c r="C4" s="934"/>
      <c r="D4" s="934"/>
      <c r="E4" s="934"/>
      <c r="F4" s="934"/>
      <c r="G4" s="934"/>
      <c r="H4" s="934"/>
      <c r="I4" s="934"/>
      <c r="J4" s="934"/>
      <c r="K4" s="934"/>
      <c r="L4" s="934"/>
      <c r="M4" s="934"/>
      <c r="N4" s="934"/>
      <c r="O4" s="934"/>
      <c r="P4" s="934"/>
      <c r="Q4" s="934"/>
    </row>
    <row r="5" spans="1:15" s="2" customFormat="1" ht="14.25" thickBot="1">
      <c r="A5" s="2" t="s">
        <v>699</v>
      </c>
      <c r="O5" s="2" t="s">
        <v>700</v>
      </c>
    </row>
    <row r="6" spans="1:17" s="2" customFormat="1" ht="27.75" customHeight="1">
      <c r="A6" s="5"/>
      <c r="B6" s="1613" t="s">
        <v>701</v>
      </c>
      <c r="C6" s="1614"/>
      <c r="D6" s="1614"/>
      <c r="E6" s="1614"/>
      <c r="F6" s="1614"/>
      <c r="G6" s="1614"/>
      <c r="H6" s="1615" t="s">
        <v>702</v>
      </c>
      <c r="I6" s="1614"/>
      <c r="J6" s="1614"/>
      <c r="K6" s="1614"/>
      <c r="L6" s="1614"/>
      <c r="M6" s="1616"/>
      <c r="O6" s="1617" t="s">
        <v>703</v>
      </c>
      <c r="P6" s="1609" t="s">
        <v>704</v>
      </c>
      <c r="Q6" s="1612" t="s">
        <v>705</v>
      </c>
    </row>
    <row r="7" spans="1:17" s="2" customFormat="1" ht="13.5">
      <c r="A7" s="13"/>
      <c r="B7" s="1024"/>
      <c r="C7" s="1457" t="s">
        <v>521</v>
      </c>
      <c r="D7" s="1510"/>
      <c r="E7" s="1510"/>
      <c r="F7" s="1496"/>
      <c r="G7" s="1457" t="s">
        <v>522</v>
      </c>
      <c r="H7" s="1025"/>
      <c r="I7" s="1457" t="s">
        <v>521</v>
      </c>
      <c r="J7" s="1510"/>
      <c r="K7" s="1510"/>
      <c r="L7" s="1496"/>
      <c r="M7" s="1444" t="s">
        <v>522</v>
      </c>
      <c r="O7" s="1618"/>
      <c r="P7" s="1610"/>
      <c r="Q7" s="1601"/>
    </row>
    <row r="8" spans="1:17" s="2" customFormat="1" ht="14.25" thickBot="1">
      <c r="A8" s="335"/>
      <c r="B8" s="775"/>
      <c r="C8" s="620"/>
      <c r="D8" s="1026" t="s">
        <v>706</v>
      </c>
      <c r="E8" s="1027" t="s">
        <v>707</v>
      </c>
      <c r="F8" s="1027" t="s">
        <v>708</v>
      </c>
      <c r="G8" s="1458"/>
      <c r="H8" s="619"/>
      <c r="I8" s="620"/>
      <c r="J8" s="1026" t="s">
        <v>706</v>
      </c>
      <c r="K8" s="1027" t="s">
        <v>707</v>
      </c>
      <c r="L8" s="1027" t="s">
        <v>708</v>
      </c>
      <c r="M8" s="1445"/>
      <c r="O8" s="1619"/>
      <c r="P8" s="1611"/>
      <c r="Q8" s="1445"/>
    </row>
    <row r="9" spans="1:17" ht="14.25" thickTop="1">
      <c r="A9" s="624"/>
      <c r="B9" s="802" t="s">
        <v>60</v>
      </c>
      <c r="C9" s="626" t="s">
        <v>60</v>
      </c>
      <c r="D9" s="25" t="s">
        <v>60</v>
      </c>
      <c r="E9" s="22" t="s">
        <v>60</v>
      </c>
      <c r="F9" s="22" t="s">
        <v>60</v>
      </c>
      <c r="G9" s="21" t="s">
        <v>60</v>
      </c>
      <c r="H9" s="360" t="s">
        <v>137</v>
      </c>
      <c r="I9" s="22" t="s">
        <v>137</v>
      </c>
      <c r="J9" s="22" t="s">
        <v>137</v>
      </c>
      <c r="K9" s="22" t="s">
        <v>137</v>
      </c>
      <c r="L9" s="22" t="s">
        <v>137</v>
      </c>
      <c r="M9" s="24" t="s">
        <v>137</v>
      </c>
      <c r="O9" s="360" t="s">
        <v>97</v>
      </c>
      <c r="P9" s="626" t="s">
        <v>97</v>
      </c>
      <c r="Q9" s="412" t="s">
        <v>523</v>
      </c>
    </row>
    <row r="10" spans="1:17" s="2" customFormat="1" ht="13.5">
      <c r="A10" s="13"/>
      <c r="B10" s="1028"/>
      <c r="C10" s="629"/>
      <c r="E10" s="629"/>
      <c r="F10" s="629"/>
      <c r="H10" s="631"/>
      <c r="I10" s="629"/>
      <c r="K10" s="629"/>
      <c r="L10" s="629"/>
      <c r="M10" s="632"/>
      <c r="O10" s="631"/>
      <c r="P10" s="629"/>
      <c r="Q10" s="976"/>
    </row>
    <row r="11" spans="1:17" s="2" customFormat="1" ht="13.5">
      <c r="A11" s="832" t="s">
        <v>62</v>
      </c>
      <c r="B11" s="1029">
        <v>95788473</v>
      </c>
      <c r="C11" s="177">
        <v>34827688</v>
      </c>
      <c r="D11" s="497">
        <v>30879970</v>
      </c>
      <c r="E11" s="497">
        <v>3945263</v>
      </c>
      <c r="F11" s="497">
        <v>2455</v>
      </c>
      <c r="G11" s="177">
        <v>60960785</v>
      </c>
      <c r="H11" s="423">
        <v>1271678</v>
      </c>
      <c r="I11" s="177">
        <v>274828</v>
      </c>
      <c r="J11" s="177">
        <v>215790</v>
      </c>
      <c r="K11" s="497">
        <v>58801</v>
      </c>
      <c r="L11" s="497">
        <v>235</v>
      </c>
      <c r="M11" s="420">
        <v>996850</v>
      </c>
      <c r="N11" s="55"/>
      <c r="O11" s="421">
        <v>595068335</v>
      </c>
      <c r="P11" s="177">
        <v>84159064</v>
      </c>
      <c r="Q11" s="1030">
        <v>14.14</v>
      </c>
    </row>
    <row r="12" spans="1:17" s="2" customFormat="1" ht="13.5">
      <c r="A12" s="832" t="s">
        <v>63</v>
      </c>
      <c r="B12" s="1029">
        <v>98462175</v>
      </c>
      <c r="C12" s="177">
        <v>34728346</v>
      </c>
      <c r="D12" s="497">
        <v>30615884</v>
      </c>
      <c r="E12" s="497">
        <v>4110748</v>
      </c>
      <c r="F12" s="497">
        <v>1714</v>
      </c>
      <c r="G12" s="177">
        <v>63733829</v>
      </c>
      <c r="H12" s="423">
        <v>1223870</v>
      </c>
      <c r="I12" s="177">
        <v>271842</v>
      </c>
      <c r="J12" s="177">
        <v>210854</v>
      </c>
      <c r="K12" s="497">
        <v>60843</v>
      </c>
      <c r="L12" s="497">
        <v>144</v>
      </c>
      <c r="M12" s="420">
        <v>952027</v>
      </c>
      <c r="N12" s="55"/>
      <c r="O12" s="421">
        <v>619922256</v>
      </c>
      <c r="P12" s="177">
        <v>84292639</v>
      </c>
      <c r="Q12" s="1030">
        <v>13.6</v>
      </c>
    </row>
    <row r="13" spans="1:17" s="2" customFormat="1" ht="13.5">
      <c r="A13" s="832" t="s">
        <v>64</v>
      </c>
      <c r="B13" s="1029">
        <v>95421350</v>
      </c>
      <c r="C13" s="177">
        <v>32736825</v>
      </c>
      <c r="D13" s="497">
        <v>28958310</v>
      </c>
      <c r="E13" s="497">
        <v>3777435</v>
      </c>
      <c r="F13" s="497">
        <v>1080</v>
      </c>
      <c r="G13" s="177">
        <v>62684525</v>
      </c>
      <c r="H13" s="423">
        <v>1212651</v>
      </c>
      <c r="I13" s="177">
        <v>241078</v>
      </c>
      <c r="J13" s="177">
        <v>191125</v>
      </c>
      <c r="K13" s="497">
        <v>49858</v>
      </c>
      <c r="L13" s="497">
        <v>94</v>
      </c>
      <c r="M13" s="420">
        <v>971573</v>
      </c>
      <c r="N13" s="55"/>
      <c r="O13" s="421">
        <v>626033255</v>
      </c>
      <c r="P13" s="177">
        <v>78947118</v>
      </c>
      <c r="Q13" s="1030">
        <v>12.61</v>
      </c>
    </row>
    <row r="14" spans="1:17" s="2" customFormat="1" ht="13.5">
      <c r="A14" s="832" t="s">
        <v>65</v>
      </c>
      <c r="B14" s="1029">
        <v>97036690</v>
      </c>
      <c r="C14" s="177">
        <v>35257132</v>
      </c>
      <c r="D14" s="497">
        <v>31542312</v>
      </c>
      <c r="E14" s="497">
        <v>3713799</v>
      </c>
      <c r="F14" s="497">
        <v>1021</v>
      </c>
      <c r="G14" s="177">
        <v>61779558</v>
      </c>
      <c r="H14" s="423">
        <v>1283818</v>
      </c>
      <c r="I14" s="177">
        <v>267317</v>
      </c>
      <c r="J14" s="177">
        <v>215120</v>
      </c>
      <c r="K14" s="497">
        <v>52122</v>
      </c>
      <c r="L14" s="497">
        <v>75</v>
      </c>
      <c r="M14" s="420">
        <v>1016501</v>
      </c>
      <c r="N14" s="55"/>
      <c r="O14" s="421">
        <v>678067770</v>
      </c>
      <c r="P14" s="177">
        <v>79534842</v>
      </c>
      <c r="Q14" s="1030">
        <v>11.73</v>
      </c>
    </row>
    <row r="15" spans="1:17" s="2" customFormat="1" ht="13.5">
      <c r="A15" s="835" t="s">
        <v>840</v>
      </c>
      <c r="B15" s="1031">
        <v>102294464</v>
      </c>
      <c r="C15" s="379">
        <v>38223240</v>
      </c>
      <c r="D15" s="498">
        <v>34794479</v>
      </c>
      <c r="E15" s="498">
        <v>3428456</v>
      </c>
      <c r="F15" s="498">
        <v>305</v>
      </c>
      <c r="G15" s="379">
        <v>64071224</v>
      </c>
      <c r="H15" s="431">
        <v>1507319</v>
      </c>
      <c r="I15" s="379">
        <v>329490</v>
      </c>
      <c r="J15" s="379">
        <v>268357</v>
      </c>
      <c r="K15" s="498">
        <v>61105</v>
      </c>
      <c r="L15" s="498">
        <v>28</v>
      </c>
      <c r="M15" s="428">
        <v>1177828</v>
      </c>
      <c r="N15" s="55"/>
      <c r="O15" s="429">
        <v>865768355</v>
      </c>
      <c r="P15" s="379">
        <v>98101876</v>
      </c>
      <c r="Q15" s="1032">
        <v>11.33</v>
      </c>
    </row>
    <row r="16" spans="1:17" s="2" customFormat="1" ht="13.5">
      <c r="A16" s="624"/>
      <c r="B16" s="1033"/>
      <c r="C16" s="1034"/>
      <c r="D16" s="1035"/>
      <c r="E16" s="1035"/>
      <c r="F16" s="1035"/>
      <c r="G16" s="1034"/>
      <c r="H16" s="1036"/>
      <c r="I16" s="1034"/>
      <c r="J16" s="1034"/>
      <c r="K16" s="1035"/>
      <c r="L16" s="1035"/>
      <c r="M16" s="1037"/>
      <c r="N16" s="55"/>
      <c r="O16" s="1038"/>
      <c r="P16" s="1034"/>
      <c r="Q16" s="1039"/>
    </row>
    <row r="17" spans="1:17" s="2" customFormat="1" ht="13.5">
      <c r="A17" s="845" t="s">
        <v>66</v>
      </c>
      <c r="B17" s="1029">
        <v>8922265</v>
      </c>
      <c r="C17" s="177">
        <v>3135411</v>
      </c>
      <c r="D17" s="497">
        <v>2800139</v>
      </c>
      <c r="E17" s="497">
        <v>335083</v>
      </c>
      <c r="F17" s="497">
        <v>189</v>
      </c>
      <c r="G17" s="177">
        <v>5786854</v>
      </c>
      <c r="H17" s="423">
        <v>130237</v>
      </c>
      <c r="I17" s="177">
        <v>26893</v>
      </c>
      <c r="J17" s="177">
        <v>21923</v>
      </c>
      <c r="K17" s="497">
        <v>4938</v>
      </c>
      <c r="L17" s="497">
        <v>31</v>
      </c>
      <c r="M17" s="420">
        <v>103344</v>
      </c>
      <c r="N17" s="55"/>
      <c r="O17" s="421">
        <v>64454385</v>
      </c>
      <c r="P17" s="177">
        <v>7735419</v>
      </c>
      <c r="Q17" s="1030">
        <v>12</v>
      </c>
    </row>
    <row r="18" spans="1:17" s="2" customFormat="1" ht="13.5">
      <c r="A18" s="845" t="s">
        <v>67</v>
      </c>
      <c r="B18" s="1029">
        <v>7441765</v>
      </c>
      <c r="C18" s="177">
        <v>2592972</v>
      </c>
      <c r="D18" s="497">
        <v>2302772</v>
      </c>
      <c r="E18" s="497">
        <v>290072</v>
      </c>
      <c r="F18" s="497">
        <v>128</v>
      </c>
      <c r="G18" s="177">
        <v>4848793</v>
      </c>
      <c r="H18" s="423">
        <v>108680</v>
      </c>
      <c r="I18" s="177">
        <v>20203</v>
      </c>
      <c r="J18" s="177">
        <v>15553</v>
      </c>
      <c r="K18" s="497">
        <v>4625</v>
      </c>
      <c r="L18" s="497">
        <v>25</v>
      </c>
      <c r="M18" s="420">
        <v>88476</v>
      </c>
      <c r="N18" s="55"/>
      <c r="O18" s="421">
        <v>52367875</v>
      </c>
      <c r="P18" s="177">
        <v>7286854</v>
      </c>
      <c r="Q18" s="1030">
        <v>13.91</v>
      </c>
    </row>
    <row r="19" spans="1:17" s="2" customFormat="1" ht="13.5">
      <c r="A19" s="845" t="s">
        <v>68</v>
      </c>
      <c r="B19" s="1029">
        <v>7637775</v>
      </c>
      <c r="C19" s="177">
        <v>2899353</v>
      </c>
      <c r="D19" s="497">
        <v>2622688</v>
      </c>
      <c r="E19" s="497">
        <v>276591</v>
      </c>
      <c r="F19" s="497">
        <v>74</v>
      </c>
      <c r="G19" s="177">
        <v>4738422</v>
      </c>
      <c r="H19" s="423">
        <v>90856</v>
      </c>
      <c r="I19" s="177">
        <v>20529</v>
      </c>
      <c r="J19" s="177">
        <v>17068</v>
      </c>
      <c r="K19" s="497">
        <v>3455</v>
      </c>
      <c r="L19" s="497">
        <v>5</v>
      </c>
      <c r="M19" s="420">
        <v>70326</v>
      </c>
      <c r="N19" s="55"/>
      <c r="O19" s="421">
        <v>50163592</v>
      </c>
      <c r="P19" s="177">
        <v>4662774</v>
      </c>
      <c r="Q19" s="1030">
        <v>9.3</v>
      </c>
    </row>
    <row r="20" spans="1:17" s="2" customFormat="1" ht="13.5">
      <c r="A20" s="845" t="s">
        <v>69</v>
      </c>
      <c r="B20" s="1029">
        <v>8941348</v>
      </c>
      <c r="C20" s="177">
        <v>3431118</v>
      </c>
      <c r="D20" s="497">
        <v>3122029</v>
      </c>
      <c r="E20" s="497">
        <v>308998</v>
      </c>
      <c r="F20" s="497">
        <v>91</v>
      </c>
      <c r="G20" s="177">
        <v>5510230</v>
      </c>
      <c r="H20" s="423">
        <v>110039</v>
      </c>
      <c r="I20" s="177">
        <v>24669</v>
      </c>
      <c r="J20" s="177">
        <v>21274</v>
      </c>
      <c r="K20" s="497">
        <v>3391</v>
      </c>
      <c r="L20" s="497">
        <v>4</v>
      </c>
      <c r="M20" s="420">
        <v>85369</v>
      </c>
      <c r="N20" s="55"/>
      <c r="O20" s="421">
        <v>62384881</v>
      </c>
      <c r="P20" s="177">
        <v>6383241</v>
      </c>
      <c r="Q20" s="1030">
        <v>10.23</v>
      </c>
    </row>
    <row r="21" spans="1:17" s="2" customFormat="1" ht="13.5">
      <c r="A21" s="845" t="s">
        <v>70</v>
      </c>
      <c r="B21" s="1029">
        <v>7787996</v>
      </c>
      <c r="C21" s="177">
        <v>2932404</v>
      </c>
      <c r="D21" s="497">
        <v>2634756</v>
      </c>
      <c r="E21" s="497">
        <v>297605</v>
      </c>
      <c r="F21" s="497">
        <v>43</v>
      </c>
      <c r="G21" s="177">
        <v>4855592</v>
      </c>
      <c r="H21" s="423">
        <v>95225</v>
      </c>
      <c r="I21" s="177">
        <v>19511</v>
      </c>
      <c r="J21" s="177">
        <v>15964</v>
      </c>
      <c r="K21" s="497">
        <v>3543</v>
      </c>
      <c r="L21" s="497">
        <v>2</v>
      </c>
      <c r="M21" s="420">
        <v>75714</v>
      </c>
      <c r="N21" s="55"/>
      <c r="O21" s="421">
        <v>50079385</v>
      </c>
      <c r="P21" s="177">
        <v>6023432</v>
      </c>
      <c r="Q21" s="1030">
        <v>12.03</v>
      </c>
    </row>
    <row r="22" spans="1:17" s="2" customFormat="1" ht="13.5">
      <c r="A22" s="845" t="s">
        <v>71</v>
      </c>
      <c r="B22" s="1029">
        <v>8413370</v>
      </c>
      <c r="C22" s="177">
        <v>2968658</v>
      </c>
      <c r="D22" s="497">
        <v>2682133</v>
      </c>
      <c r="E22" s="497">
        <v>286474</v>
      </c>
      <c r="F22" s="497">
        <v>51</v>
      </c>
      <c r="G22" s="177">
        <v>5444712</v>
      </c>
      <c r="H22" s="423">
        <v>96745</v>
      </c>
      <c r="I22" s="177">
        <v>18466</v>
      </c>
      <c r="J22" s="177">
        <v>15379</v>
      </c>
      <c r="K22" s="497">
        <v>3082</v>
      </c>
      <c r="L22" s="497">
        <v>3</v>
      </c>
      <c r="M22" s="420">
        <v>78278</v>
      </c>
      <c r="N22" s="55"/>
      <c r="O22" s="421">
        <v>47449990</v>
      </c>
      <c r="P22" s="177">
        <v>4493177</v>
      </c>
      <c r="Q22" s="1030">
        <v>9.47</v>
      </c>
    </row>
    <row r="23" spans="1:17" s="2" customFormat="1" ht="13.5">
      <c r="A23" s="845" t="s">
        <v>72</v>
      </c>
      <c r="B23" s="1029">
        <v>8099731</v>
      </c>
      <c r="C23" s="177">
        <v>2907280</v>
      </c>
      <c r="D23" s="497">
        <v>2569567</v>
      </c>
      <c r="E23" s="497">
        <v>337637</v>
      </c>
      <c r="F23" s="497">
        <v>76</v>
      </c>
      <c r="G23" s="177">
        <v>5192451</v>
      </c>
      <c r="H23" s="423">
        <v>120629</v>
      </c>
      <c r="I23" s="177">
        <v>23388</v>
      </c>
      <c r="J23" s="177">
        <v>18471</v>
      </c>
      <c r="K23" s="497">
        <v>4912</v>
      </c>
      <c r="L23" s="497">
        <v>3</v>
      </c>
      <c r="M23" s="420">
        <v>97240</v>
      </c>
      <c r="N23" s="55"/>
      <c r="O23" s="421">
        <v>61994134</v>
      </c>
      <c r="P23" s="177">
        <v>8846079</v>
      </c>
      <c r="Q23" s="1030">
        <v>14.27</v>
      </c>
    </row>
    <row r="24" spans="1:17" s="2" customFormat="1" ht="13.5">
      <c r="A24" s="845" t="s">
        <v>73</v>
      </c>
      <c r="B24" s="1029">
        <v>8107271</v>
      </c>
      <c r="C24" s="177">
        <v>3040771</v>
      </c>
      <c r="D24" s="497">
        <v>2720460</v>
      </c>
      <c r="E24" s="497">
        <v>320246</v>
      </c>
      <c r="F24" s="497">
        <v>65</v>
      </c>
      <c r="G24" s="177">
        <v>5066500</v>
      </c>
      <c r="H24" s="423">
        <v>121873</v>
      </c>
      <c r="I24" s="177">
        <v>25169</v>
      </c>
      <c r="J24" s="177">
        <v>19147</v>
      </c>
      <c r="K24" s="497">
        <v>6016</v>
      </c>
      <c r="L24" s="497">
        <v>6</v>
      </c>
      <c r="M24" s="420">
        <v>96703</v>
      </c>
      <c r="N24" s="55"/>
      <c r="O24" s="421">
        <v>63322226</v>
      </c>
      <c r="P24" s="177">
        <v>9215514</v>
      </c>
      <c r="Q24" s="1030">
        <v>14.55</v>
      </c>
    </row>
    <row r="25" spans="1:17" s="2" customFormat="1" ht="13.5">
      <c r="A25" s="845" t="s">
        <v>74</v>
      </c>
      <c r="B25" s="1029">
        <v>8196013</v>
      </c>
      <c r="C25" s="177">
        <v>3059201</v>
      </c>
      <c r="D25" s="497">
        <v>2750154</v>
      </c>
      <c r="E25" s="497">
        <v>308952</v>
      </c>
      <c r="F25" s="497">
        <v>95</v>
      </c>
      <c r="G25" s="177">
        <v>5136812</v>
      </c>
      <c r="H25" s="423">
        <v>102245</v>
      </c>
      <c r="I25" s="177">
        <v>24634</v>
      </c>
      <c r="J25" s="177">
        <v>20018</v>
      </c>
      <c r="K25" s="497">
        <v>4610</v>
      </c>
      <c r="L25" s="497">
        <v>5</v>
      </c>
      <c r="M25" s="420">
        <v>77610</v>
      </c>
      <c r="N25" s="55"/>
      <c r="O25" s="421">
        <v>61559891</v>
      </c>
      <c r="P25" s="177">
        <v>5413060</v>
      </c>
      <c r="Q25" s="1030">
        <v>8.79</v>
      </c>
    </row>
    <row r="26" spans="1:17" s="2" customFormat="1" ht="13.5">
      <c r="A26" s="845" t="s">
        <v>75</v>
      </c>
      <c r="B26" s="1029">
        <v>8616410</v>
      </c>
      <c r="C26" s="177">
        <v>3080399</v>
      </c>
      <c r="D26" s="497">
        <v>2773312</v>
      </c>
      <c r="E26" s="497">
        <v>306950</v>
      </c>
      <c r="F26" s="497">
        <v>137</v>
      </c>
      <c r="G26" s="177">
        <v>5536011</v>
      </c>
      <c r="H26" s="423">
        <v>107513</v>
      </c>
      <c r="I26" s="177">
        <v>23203</v>
      </c>
      <c r="J26" s="177">
        <v>18977</v>
      </c>
      <c r="K26" s="497">
        <v>4220</v>
      </c>
      <c r="L26" s="497">
        <v>6</v>
      </c>
      <c r="M26" s="420">
        <v>84310</v>
      </c>
      <c r="N26" s="55"/>
      <c r="O26" s="421">
        <v>58233184</v>
      </c>
      <c r="P26" s="177">
        <v>6721874</v>
      </c>
      <c r="Q26" s="1030">
        <v>11.54</v>
      </c>
    </row>
    <row r="27" spans="1:17" s="2" customFormat="1" ht="13.5">
      <c r="A27" s="845" t="s">
        <v>76</v>
      </c>
      <c r="B27" s="1029">
        <v>7195107</v>
      </c>
      <c r="C27" s="177">
        <v>2549301</v>
      </c>
      <c r="D27" s="497">
        <v>2227597</v>
      </c>
      <c r="E27" s="497">
        <v>321640</v>
      </c>
      <c r="F27" s="497">
        <v>64</v>
      </c>
      <c r="G27" s="177">
        <v>4645806</v>
      </c>
      <c r="H27" s="423">
        <v>91546</v>
      </c>
      <c r="I27" s="177">
        <v>19737</v>
      </c>
      <c r="J27" s="177">
        <v>15310</v>
      </c>
      <c r="K27" s="497">
        <v>4424</v>
      </c>
      <c r="L27" s="497">
        <v>2</v>
      </c>
      <c r="M27" s="420">
        <v>71809</v>
      </c>
      <c r="N27" s="55"/>
      <c r="O27" s="421">
        <v>49040998</v>
      </c>
      <c r="P27" s="177">
        <v>5988550</v>
      </c>
      <c r="Q27" s="1030">
        <v>12.21</v>
      </c>
    </row>
    <row r="28" spans="1:17" s="2" customFormat="1" ht="13.5">
      <c r="A28" s="845" t="s">
        <v>77</v>
      </c>
      <c r="B28" s="1029">
        <v>7442563</v>
      </c>
      <c r="C28" s="177">
        <v>2592614</v>
      </c>
      <c r="D28" s="497">
        <v>2309427</v>
      </c>
      <c r="E28" s="497">
        <v>283104</v>
      </c>
      <c r="F28" s="497">
        <v>83</v>
      </c>
      <c r="G28" s="177">
        <v>4849949</v>
      </c>
      <c r="H28" s="423">
        <v>94310</v>
      </c>
      <c r="I28" s="177">
        <v>19847</v>
      </c>
      <c r="J28" s="177">
        <v>16243</v>
      </c>
      <c r="K28" s="497">
        <v>3600</v>
      </c>
      <c r="L28" s="497">
        <v>2</v>
      </c>
      <c r="M28" s="420">
        <v>74463</v>
      </c>
      <c r="N28" s="55"/>
      <c r="O28" s="421">
        <v>49822520</v>
      </c>
      <c r="P28" s="177">
        <v>4757654</v>
      </c>
      <c r="Q28" s="1030">
        <v>9.55</v>
      </c>
    </row>
    <row r="29" spans="1:17" s="2" customFormat="1" ht="13.5">
      <c r="A29" s="845" t="s">
        <v>78</v>
      </c>
      <c r="B29" s="1029">
        <v>9157341</v>
      </c>
      <c r="C29" s="177">
        <v>3203061</v>
      </c>
      <c r="D29" s="497">
        <v>2827417</v>
      </c>
      <c r="E29" s="497">
        <v>375530</v>
      </c>
      <c r="F29" s="497">
        <v>114</v>
      </c>
      <c r="G29" s="177">
        <v>5954280</v>
      </c>
      <c r="H29" s="423">
        <v>144152</v>
      </c>
      <c r="I29" s="177">
        <v>27955</v>
      </c>
      <c r="J29" s="177">
        <v>21711</v>
      </c>
      <c r="K29" s="497">
        <v>6238</v>
      </c>
      <c r="L29" s="497">
        <v>6</v>
      </c>
      <c r="M29" s="420">
        <v>116196</v>
      </c>
      <c r="N29" s="55"/>
      <c r="O29" s="421">
        <v>71649088</v>
      </c>
      <c r="P29" s="177">
        <v>9742629</v>
      </c>
      <c r="Q29" s="1030">
        <v>13.6</v>
      </c>
    </row>
    <row r="30" spans="1:17" s="2" customFormat="1" ht="13.5">
      <c r="A30" s="845" t="s">
        <v>67</v>
      </c>
      <c r="B30" s="1029">
        <v>7804664</v>
      </c>
      <c r="C30" s="177">
        <v>2828976</v>
      </c>
      <c r="D30" s="497">
        <v>2550170</v>
      </c>
      <c r="E30" s="497">
        <v>278671</v>
      </c>
      <c r="F30" s="497">
        <v>135</v>
      </c>
      <c r="G30" s="177">
        <v>4975688</v>
      </c>
      <c r="H30" s="423">
        <v>121220</v>
      </c>
      <c r="I30" s="177">
        <v>22830</v>
      </c>
      <c r="J30" s="177">
        <v>17513</v>
      </c>
      <c r="K30" s="497">
        <v>5304</v>
      </c>
      <c r="L30" s="497">
        <v>12</v>
      </c>
      <c r="M30" s="420">
        <v>98390</v>
      </c>
      <c r="N30" s="55"/>
      <c r="O30" s="421">
        <v>60349618</v>
      </c>
      <c r="P30" s="177">
        <v>8499334</v>
      </c>
      <c r="Q30" s="1030">
        <v>14.08</v>
      </c>
    </row>
    <row r="31" spans="1:17" s="2" customFormat="1" ht="13.5">
      <c r="A31" s="845" t="s">
        <v>68</v>
      </c>
      <c r="B31" s="1029">
        <v>8408253</v>
      </c>
      <c r="C31" s="177">
        <v>3083309</v>
      </c>
      <c r="D31" s="497">
        <v>2824247</v>
      </c>
      <c r="E31" s="497">
        <v>259032</v>
      </c>
      <c r="F31" s="497">
        <v>30</v>
      </c>
      <c r="G31" s="177">
        <v>5324944</v>
      </c>
      <c r="H31" s="423">
        <v>98363</v>
      </c>
      <c r="I31" s="177">
        <v>22449</v>
      </c>
      <c r="J31" s="177">
        <v>19090</v>
      </c>
      <c r="K31" s="497">
        <v>3355</v>
      </c>
      <c r="L31" s="497">
        <v>3</v>
      </c>
      <c r="M31" s="420">
        <v>75913</v>
      </c>
      <c r="N31" s="55"/>
      <c r="O31" s="421">
        <v>60003646</v>
      </c>
      <c r="P31" s="177">
        <v>6505345</v>
      </c>
      <c r="Q31" s="1030">
        <v>10.84</v>
      </c>
    </row>
    <row r="32" spans="1:17" s="2" customFormat="1" ht="13.5">
      <c r="A32" s="845" t="s">
        <v>69</v>
      </c>
      <c r="B32" s="1029">
        <v>9645428</v>
      </c>
      <c r="C32" s="177">
        <v>3635628</v>
      </c>
      <c r="D32" s="497">
        <v>3324562</v>
      </c>
      <c r="E32" s="497">
        <v>311041</v>
      </c>
      <c r="F32" s="497">
        <v>25</v>
      </c>
      <c r="G32" s="177">
        <v>6009800</v>
      </c>
      <c r="H32" s="423">
        <v>123945</v>
      </c>
      <c r="I32" s="177">
        <v>29222</v>
      </c>
      <c r="J32" s="177">
        <v>24365</v>
      </c>
      <c r="K32" s="497">
        <v>4854</v>
      </c>
      <c r="L32" s="497">
        <v>2</v>
      </c>
      <c r="M32" s="420">
        <v>94723</v>
      </c>
      <c r="N32" s="55"/>
      <c r="O32" s="421">
        <v>83861389</v>
      </c>
      <c r="P32" s="177">
        <v>9531687</v>
      </c>
      <c r="Q32" s="1030">
        <v>11.37</v>
      </c>
    </row>
    <row r="33" spans="1:17" s="2" customFormat="1" ht="13.5">
      <c r="A33" s="845" t="s">
        <v>70</v>
      </c>
      <c r="B33" s="1029">
        <v>8121700</v>
      </c>
      <c r="C33" s="177">
        <v>2932433</v>
      </c>
      <c r="D33" s="497">
        <v>2653359</v>
      </c>
      <c r="E33" s="497">
        <v>279058</v>
      </c>
      <c r="F33" s="497">
        <v>16</v>
      </c>
      <c r="G33" s="177">
        <v>5189267</v>
      </c>
      <c r="H33" s="423">
        <v>106304</v>
      </c>
      <c r="I33" s="177">
        <v>22868</v>
      </c>
      <c r="J33" s="177">
        <v>18601</v>
      </c>
      <c r="K33" s="497">
        <v>4266</v>
      </c>
      <c r="L33" s="1040">
        <v>0</v>
      </c>
      <c r="M33" s="420">
        <v>83435</v>
      </c>
      <c r="N33" s="55"/>
      <c r="O33" s="421">
        <v>57363826</v>
      </c>
      <c r="P33" s="177">
        <v>6686300</v>
      </c>
      <c r="Q33" s="1030">
        <v>11.66</v>
      </c>
    </row>
    <row r="34" spans="1:17" s="2" customFormat="1" ht="13.5">
      <c r="A34" s="845" t="s">
        <v>71</v>
      </c>
      <c r="B34" s="1029">
        <v>9131482</v>
      </c>
      <c r="C34" s="177">
        <v>3318253</v>
      </c>
      <c r="D34" s="497">
        <v>2995593</v>
      </c>
      <c r="E34" s="497">
        <v>322651</v>
      </c>
      <c r="F34" s="497">
        <v>9</v>
      </c>
      <c r="G34" s="177">
        <v>5813229</v>
      </c>
      <c r="H34" s="423">
        <v>122169</v>
      </c>
      <c r="I34" s="177">
        <v>26848</v>
      </c>
      <c r="J34" s="177">
        <v>21917</v>
      </c>
      <c r="K34" s="497">
        <v>4931</v>
      </c>
      <c r="L34" s="1040">
        <v>0</v>
      </c>
      <c r="M34" s="420">
        <v>95320</v>
      </c>
      <c r="N34" s="55"/>
      <c r="O34" s="421">
        <v>66184456</v>
      </c>
      <c r="P34" s="177">
        <v>6320195</v>
      </c>
      <c r="Q34" s="1030">
        <v>9.55</v>
      </c>
    </row>
    <row r="35" spans="1:17" s="2" customFormat="1" ht="13.5">
      <c r="A35" s="845" t="s">
        <v>72</v>
      </c>
      <c r="B35" s="1029">
        <v>8474996</v>
      </c>
      <c r="C35" s="177">
        <v>3101450</v>
      </c>
      <c r="D35" s="497">
        <v>2820290</v>
      </c>
      <c r="E35" s="497">
        <v>281122</v>
      </c>
      <c r="F35" s="497">
        <v>38</v>
      </c>
      <c r="G35" s="177">
        <v>5373546</v>
      </c>
      <c r="H35" s="423">
        <v>147479</v>
      </c>
      <c r="I35" s="177">
        <v>29773</v>
      </c>
      <c r="J35" s="177">
        <v>23553</v>
      </c>
      <c r="K35" s="497">
        <v>6215</v>
      </c>
      <c r="L35" s="497">
        <v>4</v>
      </c>
      <c r="M35" s="420">
        <v>117706</v>
      </c>
      <c r="N35" s="55"/>
      <c r="O35" s="421">
        <v>78457185</v>
      </c>
      <c r="P35" s="177">
        <v>10956160</v>
      </c>
      <c r="Q35" s="1030">
        <v>13.96</v>
      </c>
    </row>
    <row r="36" spans="1:17" s="2" customFormat="1" ht="13.5">
      <c r="A36" s="845" t="s">
        <v>73</v>
      </c>
      <c r="B36" s="1029">
        <v>8494331</v>
      </c>
      <c r="C36" s="177">
        <v>3231372</v>
      </c>
      <c r="D36" s="497">
        <v>2927927</v>
      </c>
      <c r="E36" s="497">
        <v>303442</v>
      </c>
      <c r="F36" s="497">
        <v>3</v>
      </c>
      <c r="G36" s="177">
        <v>5262959</v>
      </c>
      <c r="H36" s="423">
        <v>143553</v>
      </c>
      <c r="I36" s="177">
        <v>29304</v>
      </c>
      <c r="J36" s="177">
        <v>23225</v>
      </c>
      <c r="K36" s="497">
        <v>6078</v>
      </c>
      <c r="L36" s="1040">
        <v>0</v>
      </c>
      <c r="M36" s="420">
        <v>114249</v>
      </c>
      <c r="N36" s="55"/>
      <c r="O36" s="421">
        <v>72847916</v>
      </c>
      <c r="P36" s="177">
        <v>8973588</v>
      </c>
      <c r="Q36" s="1030">
        <v>12.32</v>
      </c>
    </row>
    <row r="37" spans="1:17" s="2" customFormat="1" ht="13.5">
      <c r="A37" s="845" t="s">
        <v>74</v>
      </c>
      <c r="B37" s="1029">
        <v>8314523</v>
      </c>
      <c r="C37" s="177">
        <v>3237801</v>
      </c>
      <c r="D37" s="497">
        <v>2940639</v>
      </c>
      <c r="E37" s="497">
        <v>297150</v>
      </c>
      <c r="F37" s="497">
        <v>12</v>
      </c>
      <c r="G37" s="177">
        <v>5076722</v>
      </c>
      <c r="H37" s="423">
        <v>120270</v>
      </c>
      <c r="I37" s="177">
        <v>30651</v>
      </c>
      <c r="J37" s="177">
        <v>25685</v>
      </c>
      <c r="K37" s="497">
        <v>4964</v>
      </c>
      <c r="L37" s="497">
        <v>1</v>
      </c>
      <c r="M37" s="420">
        <v>89619</v>
      </c>
      <c r="N37" s="55"/>
      <c r="O37" s="421">
        <v>72855144</v>
      </c>
      <c r="P37" s="177">
        <v>6278607</v>
      </c>
      <c r="Q37" s="1030">
        <v>8.62</v>
      </c>
    </row>
    <row r="38" spans="1:17" s="2" customFormat="1" ht="13.5">
      <c r="A38" s="845" t="s">
        <v>75</v>
      </c>
      <c r="B38" s="1029">
        <v>8665993</v>
      </c>
      <c r="C38" s="177">
        <v>3208753</v>
      </c>
      <c r="D38" s="497">
        <v>2918461</v>
      </c>
      <c r="E38" s="497">
        <v>290278</v>
      </c>
      <c r="F38" s="497">
        <v>14</v>
      </c>
      <c r="G38" s="177">
        <v>5457240</v>
      </c>
      <c r="H38" s="423">
        <v>127064</v>
      </c>
      <c r="I38" s="177">
        <v>29313</v>
      </c>
      <c r="J38" s="177">
        <v>23393</v>
      </c>
      <c r="K38" s="497">
        <v>5917</v>
      </c>
      <c r="L38" s="497">
        <v>1</v>
      </c>
      <c r="M38" s="420">
        <v>97751</v>
      </c>
      <c r="N38" s="55"/>
      <c r="O38" s="421">
        <v>72676470</v>
      </c>
      <c r="P38" s="177">
        <v>7015382</v>
      </c>
      <c r="Q38" s="1030">
        <v>9.65</v>
      </c>
    </row>
    <row r="39" spans="1:17" s="2" customFormat="1" ht="13.5">
      <c r="A39" s="845" t="s">
        <v>203</v>
      </c>
      <c r="B39" s="1029">
        <v>7938479</v>
      </c>
      <c r="C39" s="177">
        <v>2918803</v>
      </c>
      <c r="D39" s="497">
        <v>2654771</v>
      </c>
      <c r="E39" s="497">
        <v>264022</v>
      </c>
      <c r="F39" s="497">
        <v>10</v>
      </c>
      <c r="G39" s="177">
        <v>5019676</v>
      </c>
      <c r="H39" s="423">
        <v>108952</v>
      </c>
      <c r="I39" s="177">
        <v>22942</v>
      </c>
      <c r="J39" s="177">
        <v>18459</v>
      </c>
      <c r="K39" s="497">
        <v>4482</v>
      </c>
      <c r="L39" s="1040">
        <v>0</v>
      </c>
      <c r="M39" s="420">
        <v>86009</v>
      </c>
      <c r="N39" s="55"/>
      <c r="O39" s="421">
        <v>63706138</v>
      </c>
      <c r="P39" s="177">
        <v>6997225</v>
      </c>
      <c r="Q39" s="1030">
        <v>10.98</v>
      </c>
    </row>
    <row r="40" spans="1:17" s="2" customFormat="1" ht="13.5">
      <c r="A40" s="845" t="s">
        <v>77</v>
      </c>
      <c r="B40" s="1029">
        <v>8300226</v>
      </c>
      <c r="C40" s="177">
        <v>3190046</v>
      </c>
      <c r="D40" s="497">
        <v>2946646</v>
      </c>
      <c r="E40" s="497">
        <v>243398</v>
      </c>
      <c r="F40" s="497">
        <v>2</v>
      </c>
      <c r="G40" s="177">
        <v>5110180</v>
      </c>
      <c r="H40" s="423">
        <v>122053</v>
      </c>
      <c r="I40" s="177">
        <v>28124</v>
      </c>
      <c r="J40" s="177">
        <v>23646</v>
      </c>
      <c r="K40" s="497">
        <v>4477</v>
      </c>
      <c r="L40" s="1040">
        <v>0</v>
      </c>
      <c r="M40" s="420">
        <v>93929</v>
      </c>
      <c r="N40" s="55"/>
      <c r="O40" s="421">
        <v>77771074</v>
      </c>
      <c r="P40" s="177">
        <v>8417512</v>
      </c>
      <c r="Q40" s="1030">
        <v>10.82</v>
      </c>
    </row>
    <row r="41" spans="1:17" s="2" customFormat="1" ht="14.25" thickBot="1">
      <c r="A41" s="931" t="s">
        <v>78</v>
      </c>
      <c r="B41" s="1041">
        <v>8994389</v>
      </c>
      <c r="C41" s="179">
        <v>3536416</v>
      </c>
      <c r="D41" s="508">
        <v>3237814</v>
      </c>
      <c r="E41" s="508">
        <v>298591</v>
      </c>
      <c r="F41" s="508">
        <v>11</v>
      </c>
      <c r="G41" s="179">
        <v>5457973</v>
      </c>
      <c r="H41" s="438">
        <v>165941</v>
      </c>
      <c r="I41" s="179">
        <v>35162</v>
      </c>
      <c r="J41" s="179">
        <v>28903</v>
      </c>
      <c r="K41" s="508">
        <v>6258</v>
      </c>
      <c r="L41" s="1042">
        <v>0</v>
      </c>
      <c r="M41" s="435">
        <v>130778</v>
      </c>
      <c r="N41" s="55"/>
      <c r="O41" s="436">
        <v>99691488</v>
      </c>
      <c r="P41" s="179">
        <v>11920535</v>
      </c>
      <c r="Q41" s="1043">
        <v>11.96</v>
      </c>
    </row>
    <row r="42" spans="1:15" s="29" customFormat="1" ht="13.5" customHeight="1">
      <c r="A42" s="84" t="s">
        <v>709</v>
      </c>
      <c r="O42" s="84"/>
    </row>
    <row r="43" spans="1:15" s="29" customFormat="1" ht="13.5" customHeight="1">
      <c r="A43" s="84" t="s">
        <v>710</v>
      </c>
      <c r="O43" s="84"/>
    </row>
    <row r="44" spans="1:15" s="29" customFormat="1" ht="13.5" customHeight="1">
      <c r="A44" s="84" t="s">
        <v>711</v>
      </c>
      <c r="M44" s="83"/>
      <c r="O44" s="84"/>
    </row>
    <row r="45" spans="1:15" s="29" customFormat="1" ht="13.5" customHeight="1">
      <c r="A45" s="84" t="s">
        <v>712</v>
      </c>
      <c r="L45" s="83"/>
      <c r="O45" s="84"/>
    </row>
    <row r="46" spans="1:15" s="29" customFormat="1" ht="13.5" customHeight="1">
      <c r="A46" s="84" t="s">
        <v>713</v>
      </c>
      <c r="H46" s="83"/>
      <c r="I46" s="83"/>
      <c r="J46" s="83"/>
      <c r="K46" s="83"/>
      <c r="O46" s="84"/>
    </row>
    <row r="47" spans="1:15" s="29" customFormat="1" ht="13.5" customHeight="1">
      <c r="A47" s="84"/>
      <c r="O47" s="84"/>
    </row>
    <row r="48" spans="1:15" s="29" customFormat="1" ht="13.5" customHeight="1">
      <c r="A48" s="84"/>
      <c r="O48" s="84"/>
    </row>
    <row r="49" spans="1:15" s="29" customFormat="1" ht="13.5" customHeight="1">
      <c r="A49" s="84"/>
      <c r="O49" s="84"/>
    </row>
  </sheetData>
  <sheetProtection/>
  <mergeCells count="11">
    <mergeCell ref="A1:Q1"/>
    <mergeCell ref="A2:Q2"/>
    <mergeCell ref="B6:G6"/>
    <mergeCell ref="H6:M6"/>
    <mergeCell ref="O6:O8"/>
    <mergeCell ref="P6:P8"/>
    <mergeCell ref="Q6:Q8"/>
    <mergeCell ref="C7:F7"/>
    <mergeCell ref="G7:G8"/>
    <mergeCell ref="I7:L7"/>
    <mergeCell ref="M7:M8"/>
  </mergeCells>
  <printOptions/>
  <pageMargins left="0.24" right="0" top="0.2755905511811024" bottom="0.1968503937007874" header="0.5118110236220472" footer="0.31496062992125984"/>
  <pageSetup horizontalDpi="1200" verticalDpi="1200" orientation="landscape" paperSize="9" scale="70" r:id="rId1"/>
</worksheet>
</file>

<file path=xl/worksheets/sheet58.xml><?xml version="1.0" encoding="utf-8"?>
<worksheet xmlns="http://schemas.openxmlformats.org/spreadsheetml/2006/main" xmlns:r="http://schemas.openxmlformats.org/officeDocument/2006/relationships">
  <dimension ref="A1:M89"/>
  <sheetViews>
    <sheetView view="pageBreakPreview" zoomScaleNormal="70" zoomScaleSheetLayoutView="100" zoomScalePageLayoutView="0" workbookViewId="0" topLeftCell="A1">
      <selection activeCell="A1" sqref="A1:M1"/>
    </sheetView>
  </sheetViews>
  <sheetFormatPr defaultColWidth="9.00390625" defaultRowHeight="13.5"/>
  <cols>
    <col min="1" max="1" width="12.50390625" style="2" customWidth="1"/>
    <col min="2" max="13" width="20.625" style="2" customWidth="1"/>
    <col min="14" max="16384" width="9.00390625" style="2" customWidth="1"/>
  </cols>
  <sheetData>
    <row r="1" spans="1:13" ht="17.25">
      <c r="A1" s="1286" t="s">
        <v>714</v>
      </c>
      <c r="B1" s="1286"/>
      <c r="C1" s="1286"/>
      <c r="D1" s="1286"/>
      <c r="E1" s="1286"/>
      <c r="F1" s="1286"/>
      <c r="G1" s="1286"/>
      <c r="H1" s="1286"/>
      <c r="I1" s="1286"/>
      <c r="J1" s="1286"/>
      <c r="K1" s="1286"/>
      <c r="L1" s="1286"/>
      <c r="M1" s="1286"/>
    </row>
    <row r="2" spans="1:13" ht="14.25">
      <c r="A2" s="1287" t="s">
        <v>715</v>
      </c>
      <c r="B2" s="1287"/>
      <c r="C2" s="1287"/>
      <c r="D2" s="1287"/>
      <c r="E2" s="1287"/>
      <c r="F2" s="1287"/>
      <c r="G2" s="1287"/>
      <c r="H2" s="1287"/>
      <c r="I2" s="1287"/>
      <c r="J2" s="1287"/>
      <c r="K2" s="1287"/>
      <c r="L2" s="1287"/>
      <c r="M2" s="1287"/>
    </row>
    <row r="3" spans="1:13" ht="13.5">
      <c r="A3" s="1598"/>
      <c r="B3" s="1598"/>
      <c r="C3" s="1598"/>
      <c r="D3" s="1598"/>
      <c r="E3" s="1598"/>
      <c r="F3" s="1598"/>
      <c r="G3" s="1598"/>
      <c r="H3" s="1598"/>
      <c r="I3" s="1598"/>
      <c r="J3" s="1598"/>
      <c r="K3" s="1598"/>
      <c r="L3" s="1598"/>
      <c r="M3" s="1598"/>
    </row>
    <row r="4" spans="1:13" ht="13.5">
      <c r="A4" s="934"/>
      <c r="B4" s="934"/>
      <c r="C4" s="934"/>
      <c r="D4" s="934"/>
      <c r="E4" s="934"/>
      <c r="F4" s="934"/>
      <c r="G4" s="934"/>
      <c r="H4" s="934"/>
      <c r="I4" s="934"/>
      <c r="J4" s="934"/>
      <c r="K4" s="934"/>
      <c r="L4" s="934"/>
      <c r="M4" s="934"/>
    </row>
    <row r="5" ht="14.25" thickBot="1">
      <c r="A5" s="2" t="s">
        <v>716</v>
      </c>
    </row>
    <row r="6" spans="1:13" ht="13.5">
      <c r="A6" s="5"/>
      <c r="B6" s="1620" t="s">
        <v>717</v>
      </c>
      <c r="C6" s="1621"/>
      <c r="D6" s="1622"/>
      <c r="E6" s="1623" t="s">
        <v>718</v>
      </c>
      <c r="F6" s="1621"/>
      <c r="G6" s="1622"/>
      <c r="H6" s="1623" t="s">
        <v>719</v>
      </c>
      <c r="I6" s="1621"/>
      <c r="J6" s="1622"/>
      <c r="K6" s="1623" t="s">
        <v>720</v>
      </c>
      <c r="L6" s="1621"/>
      <c r="M6" s="1622"/>
    </row>
    <row r="7" spans="1:13" ht="14.25" thickBot="1">
      <c r="A7" s="335"/>
      <c r="B7" s="467" t="s">
        <v>721</v>
      </c>
      <c r="C7" s="936" t="s">
        <v>722</v>
      </c>
      <c r="D7" s="622" t="s">
        <v>723</v>
      </c>
      <c r="E7" s="1044" t="s">
        <v>721</v>
      </c>
      <c r="F7" s="936" t="s">
        <v>722</v>
      </c>
      <c r="G7" s="622" t="s">
        <v>723</v>
      </c>
      <c r="H7" s="1044" t="s">
        <v>721</v>
      </c>
      <c r="I7" s="936" t="s">
        <v>722</v>
      </c>
      <c r="J7" s="622" t="s">
        <v>723</v>
      </c>
      <c r="K7" s="1044" t="s">
        <v>721</v>
      </c>
      <c r="L7" s="936" t="s">
        <v>722</v>
      </c>
      <c r="M7" s="622" t="s">
        <v>723</v>
      </c>
    </row>
    <row r="8" spans="1:13" s="99" customFormat="1" ht="14.25" thickTop="1">
      <c r="A8" s="624"/>
      <c r="B8" s="1045" t="s">
        <v>60</v>
      </c>
      <c r="C8" s="626" t="s">
        <v>137</v>
      </c>
      <c r="D8" s="412" t="s">
        <v>97</v>
      </c>
      <c r="E8" s="627" t="s">
        <v>60</v>
      </c>
      <c r="F8" s="626" t="s">
        <v>97</v>
      </c>
      <c r="G8" s="412" t="s">
        <v>97</v>
      </c>
      <c r="H8" s="627" t="s">
        <v>60</v>
      </c>
      <c r="I8" s="626" t="s">
        <v>213</v>
      </c>
      <c r="J8" s="412" t="s">
        <v>97</v>
      </c>
      <c r="K8" s="627" t="s">
        <v>60</v>
      </c>
      <c r="L8" s="626" t="s">
        <v>232</v>
      </c>
      <c r="M8" s="412" t="s">
        <v>97</v>
      </c>
    </row>
    <row r="9" spans="1:13" ht="13.5">
      <c r="A9" s="13"/>
      <c r="B9" s="630"/>
      <c r="C9" s="629"/>
      <c r="D9" s="632"/>
      <c r="E9" s="633"/>
      <c r="F9" s="629"/>
      <c r="G9" s="632"/>
      <c r="H9" s="633"/>
      <c r="I9" s="629"/>
      <c r="J9" s="632"/>
      <c r="K9" s="633"/>
      <c r="L9" s="629"/>
      <c r="M9" s="632"/>
    </row>
    <row r="10" spans="1:13" ht="13.5">
      <c r="A10" s="832" t="s">
        <v>62</v>
      </c>
      <c r="B10" s="1046">
        <v>29507855</v>
      </c>
      <c r="C10" s="1047">
        <v>215790</v>
      </c>
      <c r="D10" s="1048">
        <v>427256341</v>
      </c>
      <c r="E10" s="1049">
        <v>2985</v>
      </c>
      <c r="F10" s="1047">
        <v>334243</v>
      </c>
      <c r="G10" s="1047">
        <v>437905</v>
      </c>
      <c r="H10" s="1049">
        <v>1079</v>
      </c>
      <c r="I10" s="1047">
        <v>127086555</v>
      </c>
      <c r="J10" s="1050">
        <v>325</v>
      </c>
      <c r="K10" s="1049">
        <v>191</v>
      </c>
      <c r="L10" s="1047">
        <v>516</v>
      </c>
      <c r="M10" s="1048">
        <v>123</v>
      </c>
    </row>
    <row r="11" spans="1:13" ht="13.5">
      <c r="A11" s="832" t="s">
        <v>63</v>
      </c>
      <c r="B11" s="1046">
        <v>29225696</v>
      </c>
      <c r="C11" s="1047">
        <v>210854</v>
      </c>
      <c r="D11" s="1048">
        <v>445635694</v>
      </c>
      <c r="E11" s="1049">
        <v>1744</v>
      </c>
      <c r="F11" s="1047">
        <v>162823</v>
      </c>
      <c r="G11" s="1047">
        <v>237365</v>
      </c>
      <c r="H11" s="1049">
        <v>327</v>
      </c>
      <c r="I11" s="1047">
        <v>52764592</v>
      </c>
      <c r="J11" s="1050">
        <v>390</v>
      </c>
      <c r="K11" s="1049">
        <v>76</v>
      </c>
      <c r="L11" s="1047">
        <v>742</v>
      </c>
      <c r="M11" s="1048">
        <v>170</v>
      </c>
    </row>
    <row r="12" spans="1:13" ht="13.5">
      <c r="A12" s="832" t="s">
        <v>64</v>
      </c>
      <c r="B12" s="1046">
        <v>27685718</v>
      </c>
      <c r="C12" s="1047">
        <v>191125</v>
      </c>
      <c r="D12" s="1048">
        <v>472385710</v>
      </c>
      <c r="E12" s="1049">
        <v>459</v>
      </c>
      <c r="F12" s="1047">
        <v>22764</v>
      </c>
      <c r="G12" s="1047">
        <v>41124</v>
      </c>
      <c r="H12" s="1049">
        <v>0</v>
      </c>
      <c r="I12" s="1047">
        <v>0</v>
      </c>
      <c r="J12" s="1050">
        <v>0</v>
      </c>
      <c r="K12" s="1049">
        <v>44</v>
      </c>
      <c r="L12" s="1047">
        <v>146</v>
      </c>
      <c r="M12" s="1048">
        <v>35</v>
      </c>
    </row>
    <row r="13" spans="1:13" ht="13.5">
      <c r="A13" s="832" t="s">
        <v>65</v>
      </c>
      <c r="B13" s="1046">
        <v>30233099</v>
      </c>
      <c r="C13" s="1047">
        <v>215120</v>
      </c>
      <c r="D13" s="1048">
        <v>523328226</v>
      </c>
      <c r="E13" s="1049">
        <v>263</v>
      </c>
      <c r="F13" s="1047">
        <v>15495</v>
      </c>
      <c r="G13" s="1047">
        <v>43385</v>
      </c>
      <c r="H13" s="1049">
        <v>0</v>
      </c>
      <c r="I13" s="1047">
        <v>0</v>
      </c>
      <c r="J13" s="1050">
        <v>0</v>
      </c>
      <c r="K13" s="1049">
        <v>152</v>
      </c>
      <c r="L13" s="1047">
        <v>878</v>
      </c>
      <c r="M13" s="1048">
        <v>228</v>
      </c>
    </row>
    <row r="14" spans="1:13" ht="13.5">
      <c r="A14" s="835" t="s">
        <v>840</v>
      </c>
      <c r="B14" s="1051">
        <v>33416958</v>
      </c>
      <c r="C14" s="1052">
        <v>268357</v>
      </c>
      <c r="D14" s="1053">
        <v>677191265</v>
      </c>
      <c r="E14" s="1054">
        <v>0</v>
      </c>
      <c r="F14" s="1052">
        <v>0</v>
      </c>
      <c r="G14" s="1052">
        <v>0</v>
      </c>
      <c r="H14" s="1054">
        <v>573</v>
      </c>
      <c r="I14" s="1052">
        <v>7666992</v>
      </c>
      <c r="J14" s="1055">
        <v>2200</v>
      </c>
      <c r="K14" s="1054">
        <v>526</v>
      </c>
      <c r="L14" s="1052">
        <v>4492</v>
      </c>
      <c r="M14" s="1053">
        <v>1198</v>
      </c>
    </row>
    <row r="15" spans="1:13" ht="13.5">
      <c r="A15" s="624"/>
      <c r="B15" s="1056"/>
      <c r="C15" s="1057"/>
      <c r="D15" s="1058"/>
      <c r="E15" s="1059"/>
      <c r="F15" s="1057"/>
      <c r="G15" s="1057"/>
      <c r="H15" s="1059"/>
      <c r="I15" s="1057"/>
      <c r="J15" s="1060"/>
      <c r="K15" s="1059"/>
      <c r="L15" s="1057"/>
      <c r="M15" s="1058"/>
    </row>
    <row r="16" spans="1:13" ht="13.5">
      <c r="A16" s="845" t="s">
        <v>66</v>
      </c>
      <c r="B16" s="1046">
        <v>2689781</v>
      </c>
      <c r="C16" s="1047">
        <v>21923</v>
      </c>
      <c r="D16" s="1048">
        <v>50185089</v>
      </c>
      <c r="E16" s="1049">
        <v>26</v>
      </c>
      <c r="F16" s="1047">
        <v>883</v>
      </c>
      <c r="G16" s="1047">
        <v>1486</v>
      </c>
      <c r="H16" s="1049">
        <v>0</v>
      </c>
      <c r="I16" s="1047">
        <v>0</v>
      </c>
      <c r="J16" s="1050">
        <v>0</v>
      </c>
      <c r="K16" s="1049">
        <v>7</v>
      </c>
      <c r="L16" s="1047">
        <v>11</v>
      </c>
      <c r="M16" s="1048">
        <v>2</v>
      </c>
    </row>
    <row r="17" spans="1:13" ht="13.5">
      <c r="A17" s="845" t="s">
        <v>67</v>
      </c>
      <c r="B17" s="1046">
        <v>2205771</v>
      </c>
      <c r="C17" s="1047">
        <v>15553</v>
      </c>
      <c r="D17" s="1048">
        <v>39113451</v>
      </c>
      <c r="E17" s="1049">
        <v>17</v>
      </c>
      <c r="F17" s="1047">
        <v>245</v>
      </c>
      <c r="G17" s="1047">
        <v>538</v>
      </c>
      <c r="H17" s="1049">
        <v>0</v>
      </c>
      <c r="I17" s="1047">
        <v>0</v>
      </c>
      <c r="J17" s="1050">
        <v>0</v>
      </c>
      <c r="K17" s="1049">
        <v>7</v>
      </c>
      <c r="L17" s="1047">
        <v>39</v>
      </c>
      <c r="M17" s="1048">
        <v>9</v>
      </c>
    </row>
    <row r="18" spans="1:13" ht="13.5">
      <c r="A18" s="845" t="s">
        <v>68</v>
      </c>
      <c r="B18" s="1046">
        <v>2522014</v>
      </c>
      <c r="C18" s="1047">
        <v>17068</v>
      </c>
      <c r="D18" s="1048">
        <v>40005353</v>
      </c>
      <c r="E18" s="1049">
        <v>31</v>
      </c>
      <c r="F18" s="1047">
        <v>632</v>
      </c>
      <c r="G18" s="1047">
        <v>1345</v>
      </c>
      <c r="H18" s="1049">
        <v>0</v>
      </c>
      <c r="I18" s="1047">
        <v>0</v>
      </c>
      <c r="J18" s="1050">
        <v>0</v>
      </c>
      <c r="K18" s="1049">
        <v>9</v>
      </c>
      <c r="L18" s="1047">
        <v>30</v>
      </c>
      <c r="M18" s="1048">
        <v>7</v>
      </c>
    </row>
    <row r="19" spans="1:13" ht="13.5">
      <c r="A19" s="845" t="s">
        <v>69</v>
      </c>
      <c r="B19" s="1046">
        <v>2992348</v>
      </c>
      <c r="C19" s="1047">
        <v>21274</v>
      </c>
      <c r="D19" s="1048">
        <v>51559202</v>
      </c>
      <c r="E19" s="1049">
        <v>23</v>
      </c>
      <c r="F19" s="1047">
        <v>1371</v>
      </c>
      <c r="G19" s="1047">
        <v>2333</v>
      </c>
      <c r="H19" s="1049">
        <v>0</v>
      </c>
      <c r="I19" s="1047">
        <v>0</v>
      </c>
      <c r="J19" s="1050">
        <v>0</v>
      </c>
      <c r="K19" s="1049">
        <v>10</v>
      </c>
      <c r="L19" s="1047">
        <v>109</v>
      </c>
      <c r="M19" s="1048">
        <v>26</v>
      </c>
    </row>
    <row r="20" spans="1:13" ht="13.5">
      <c r="A20" s="845" t="s">
        <v>70</v>
      </c>
      <c r="B20" s="1046">
        <v>2533763</v>
      </c>
      <c r="C20" s="1047">
        <v>15964</v>
      </c>
      <c r="D20" s="1048">
        <v>39346178</v>
      </c>
      <c r="E20" s="1049">
        <v>38</v>
      </c>
      <c r="F20" s="1047">
        <v>1669</v>
      </c>
      <c r="G20" s="1047">
        <v>2541</v>
      </c>
      <c r="H20" s="1049">
        <v>0</v>
      </c>
      <c r="I20" s="1047">
        <v>0</v>
      </c>
      <c r="J20" s="1050">
        <v>0</v>
      </c>
      <c r="K20" s="1049">
        <v>6</v>
      </c>
      <c r="L20" s="1047">
        <v>10</v>
      </c>
      <c r="M20" s="1048">
        <v>2</v>
      </c>
    </row>
    <row r="21" spans="1:13" ht="13.5">
      <c r="A21" s="845" t="s">
        <v>71</v>
      </c>
      <c r="B21" s="1046">
        <v>2568695</v>
      </c>
      <c r="C21" s="1047">
        <v>15379</v>
      </c>
      <c r="D21" s="1048">
        <v>38030145</v>
      </c>
      <c r="E21" s="1049">
        <v>54</v>
      </c>
      <c r="F21" s="1047">
        <v>2859</v>
      </c>
      <c r="G21" s="1047">
        <v>3343</v>
      </c>
      <c r="H21" s="1049">
        <v>0</v>
      </c>
      <c r="I21" s="1047">
        <v>0</v>
      </c>
      <c r="J21" s="1050">
        <v>0</v>
      </c>
      <c r="K21" s="1049">
        <v>14</v>
      </c>
      <c r="L21" s="1047">
        <v>63</v>
      </c>
      <c r="M21" s="1048">
        <v>15</v>
      </c>
    </row>
    <row r="22" spans="1:13" ht="13.5">
      <c r="A22" s="845" t="s">
        <v>72</v>
      </c>
      <c r="B22" s="1046">
        <v>2462122</v>
      </c>
      <c r="C22" s="1047">
        <v>18471</v>
      </c>
      <c r="D22" s="1048">
        <v>46466397</v>
      </c>
      <c r="E22" s="1049">
        <v>95</v>
      </c>
      <c r="F22" s="1047">
        <v>8499</v>
      </c>
      <c r="G22" s="1047">
        <v>18281</v>
      </c>
      <c r="H22" s="1049">
        <v>0</v>
      </c>
      <c r="I22" s="1047">
        <v>0</v>
      </c>
      <c r="J22" s="1050">
        <v>0</v>
      </c>
      <c r="K22" s="1049">
        <v>29</v>
      </c>
      <c r="L22" s="1047">
        <v>298</v>
      </c>
      <c r="M22" s="1048">
        <v>77</v>
      </c>
    </row>
    <row r="23" spans="1:13" ht="13.5">
      <c r="A23" s="845" t="s">
        <v>73</v>
      </c>
      <c r="B23" s="1046">
        <v>2607230</v>
      </c>
      <c r="C23" s="1047">
        <v>19147</v>
      </c>
      <c r="D23" s="1048">
        <v>46099295</v>
      </c>
      <c r="E23" s="1049">
        <v>0</v>
      </c>
      <c r="F23" s="1047">
        <v>0</v>
      </c>
      <c r="G23" s="1047">
        <v>0</v>
      </c>
      <c r="H23" s="1049">
        <v>0</v>
      </c>
      <c r="I23" s="1047">
        <v>0</v>
      </c>
      <c r="J23" s="1050">
        <v>0</v>
      </c>
      <c r="K23" s="1049">
        <v>22</v>
      </c>
      <c r="L23" s="1047">
        <v>81</v>
      </c>
      <c r="M23" s="1048">
        <v>21</v>
      </c>
    </row>
    <row r="24" spans="1:13" ht="13.5">
      <c r="A24" s="845" t="s">
        <v>74</v>
      </c>
      <c r="B24" s="1046">
        <v>2643720</v>
      </c>
      <c r="C24" s="1047">
        <v>20018</v>
      </c>
      <c r="D24" s="1048">
        <v>47938493</v>
      </c>
      <c r="E24" s="1049">
        <v>3</v>
      </c>
      <c r="F24" s="1047">
        <v>30</v>
      </c>
      <c r="G24" s="1047">
        <v>29</v>
      </c>
      <c r="H24" s="1049">
        <v>0</v>
      </c>
      <c r="I24" s="1047">
        <v>0</v>
      </c>
      <c r="J24" s="1050">
        <v>0</v>
      </c>
      <c r="K24" s="1049">
        <v>2</v>
      </c>
      <c r="L24" s="1047">
        <v>4</v>
      </c>
      <c r="M24" s="1048">
        <v>1</v>
      </c>
    </row>
    <row r="25" spans="1:13" ht="13.5">
      <c r="A25" s="845" t="s">
        <v>75</v>
      </c>
      <c r="B25" s="1046">
        <v>2646067</v>
      </c>
      <c r="C25" s="1047">
        <v>18977</v>
      </c>
      <c r="D25" s="1048">
        <v>46167238</v>
      </c>
      <c r="E25" s="1049">
        <v>0</v>
      </c>
      <c r="F25" s="1047">
        <v>0</v>
      </c>
      <c r="G25" s="1047">
        <v>0</v>
      </c>
      <c r="H25" s="1049">
        <v>0</v>
      </c>
      <c r="I25" s="1047">
        <v>0</v>
      </c>
      <c r="J25" s="1050">
        <v>0</v>
      </c>
      <c r="K25" s="1049">
        <v>9</v>
      </c>
      <c r="L25" s="1047">
        <v>23</v>
      </c>
      <c r="M25" s="1048">
        <v>6</v>
      </c>
    </row>
    <row r="26" spans="1:13" ht="13.5">
      <c r="A26" s="845" t="s">
        <v>76</v>
      </c>
      <c r="B26" s="1046">
        <v>2127904</v>
      </c>
      <c r="C26" s="1047">
        <v>15310</v>
      </c>
      <c r="D26" s="1048">
        <v>36452551</v>
      </c>
      <c r="E26" s="1049">
        <v>0</v>
      </c>
      <c r="F26" s="1047">
        <v>0</v>
      </c>
      <c r="G26" s="1047">
        <v>0</v>
      </c>
      <c r="H26" s="1049">
        <v>0</v>
      </c>
      <c r="I26" s="1047">
        <v>0</v>
      </c>
      <c r="J26" s="1050">
        <v>0</v>
      </c>
      <c r="K26" s="1049">
        <v>22</v>
      </c>
      <c r="L26" s="1047">
        <v>188</v>
      </c>
      <c r="M26" s="1048">
        <v>51</v>
      </c>
    </row>
    <row r="27" spans="1:13" ht="13.5">
      <c r="A27" s="845" t="s">
        <v>77</v>
      </c>
      <c r="B27" s="1046">
        <v>2215848</v>
      </c>
      <c r="C27" s="1047">
        <v>16243</v>
      </c>
      <c r="D27" s="1048">
        <v>39728253</v>
      </c>
      <c r="E27" s="1049">
        <v>2</v>
      </c>
      <c r="F27" s="1047">
        <v>190</v>
      </c>
      <c r="G27" s="1047">
        <v>14972</v>
      </c>
      <c r="H27" s="1049">
        <v>0</v>
      </c>
      <c r="I27" s="1047">
        <v>0</v>
      </c>
      <c r="J27" s="1050">
        <v>0</v>
      </c>
      <c r="K27" s="1049">
        <v>11</v>
      </c>
      <c r="L27" s="1047">
        <v>14</v>
      </c>
      <c r="M27" s="1048">
        <v>3</v>
      </c>
    </row>
    <row r="28" spans="1:13" ht="13.5">
      <c r="A28" s="845" t="s">
        <v>78</v>
      </c>
      <c r="B28" s="1046">
        <v>2707617</v>
      </c>
      <c r="C28" s="1047">
        <v>21711</v>
      </c>
      <c r="D28" s="1048">
        <v>52421664</v>
      </c>
      <c r="E28" s="1049">
        <v>0</v>
      </c>
      <c r="F28" s="1047">
        <v>0</v>
      </c>
      <c r="G28" s="1047">
        <v>0</v>
      </c>
      <c r="H28" s="1049">
        <v>0</v>
      </c>
      <c r="I28" s="1047">
        <v>0</v>
      </c>
      <c r="J28" s="1050">
        <v>0</v>
      </c>
      <c r="K28" s="1049">
        <v>11</v>
      </c>
      <c r="L28" s="1047">
        <v>19</v>
      </c>
      <c r="M28" s="1048">
        <v>5</v>
      </c>
    </row>
    <row r="29" spans="1:13" ht="13.5">
      <c r="A29" s="845" t="s">
        <v>67</v>
      </c>
      <c r="B29" s="1046">
        <v>2447080</v>
      </c>
      <c r="C29" s="1047">
        <v>17513</v>
      </c>
      <c r="D29" s="1048">
        <v>44629828</v>
      </c>
      <c r="E29" s="1049">
        <v>0</v>
      </c>
      <c r="F29" s="1047">
        <v>0</v>
      </c>
      <c r="G29" s="1047">
        <v>0</v>
      </c>
      <c r="H29" s="1049">
        <v>3</v>
      </c>
      <c r="I29" s="1047">
        <v>1000</v>
      </c>
      <c r="J29" s="1061">
        <v>0</v>
      </c>
      <c r="K29" s="1049">
        <v>9</v>
      </c>
      <c r="L29" s="1047">
        <v>13</v>
      </c>
      <c r="M29" s="1048">
        <v>3</v>
      </c>
    </row>
    <row r="30" spans="1:13" ht="13.5">
      <c r="A30" s="845" t="s">
        <v>68</v>
      </c>
      <c r="B30" s="1046">
        <v>2724464</v>
      </c>
      <c r="C30" s="1047">
        <v>19090</v>
      </c>
      <c r="D30" s="1048">
        <v>48688064</v>
      </c>
      <c r="E30" s="1049">
        <v>0</v>
      </c>
      <c r="F30" s="1047">
        <v>0</v>
      </c>
      <c r="G30" s="1047">
        <v>0</v>
      </c>
      <c r="H30" s="1049">
        <v>0</v>
      </c>
      <c r="I30" s="1047">
        <v>0</v>
      </c>
      <c r="J30" s="1050">
        <v>0</v>
      </c>
      <c r="K30" s="1049">
        <v>10</v>
      </c>
      <c r="L30" s="1047">
        <v>11</v>
      </c>
      <c r="M30" s="1048">
        <v>3</v>
      </c>
    </row>
    <row r="31" spans="1:13" ht="13.5">
      <c r="A31" s="845" t="s">
        <v>69</v>
      </c>
      <c r="B31" s="1046">
        <v>3194494</v>
      </c>
      <c r="C31" s="1047">
        <v>24365</v>
      </c>
      <c r="D31" s="1048">
        <v>66285381</v>
      </c>
      <c r="E31" s="1049">
        <v>0</v>
      </c>
      <c r="F31" s="1047">
        <v>0</v>
      </c>
      <c r="G31" s="1047">
        <v>0</v>
      </c>
      <c r="H31" s="1049">
        <v>1</v>
      </c>
      <c r="I31" s="1047">
        <v>100</v>
      </c>
      <c r="J31" s="1061">
        <v>0</v>
      </c>
      <c r="K31" s="1049">
        <v>9</v>
      </c>
      <c r="L31" s="1047">
        <v>11</v>
      </c>
      <c r="M31" s="1048">
        <v>3</v>
      </c>
    </row>
    <row r="32" spans="1:13" ht="13.5">
      <c r="A32" s="845" t="s">
        <v>70</v>
      </c>
      <c r="B32" s="1046">
        <v>2533882</v>
      </c>
      <c r="C32" s="1047">
        <v>18601</v>
      </c>
      <c r="D32" s="1048">
        <v>44328825</v>
      </c>
      <c r="E32" s="1049">
        <v>0</v>
      </c>
      <c r="F32" s="1047">
        <v>0</v>
      </c>
      <c r="G32" s="1047">
        <v>0</v>
      </c>
      <c r="H32" s="1049">
        <v>179</v>
      </c>
      <c r="I32" s="1047">
        <v>2570794</v>
      </c>
      <c r="J32" s="1050">
        <v>689</v>
      </c>
      <c r="K32" s="1049">
        <v>9</v>
      </c>
      <c r="L32" s="1047">
        <v>9</v>
      </c>
      <c r="M32" s="1048">
        <v>2</v>
      </c>
    </row>
    <row r="33" spans="1:13" ht="13.5">
      <c r="A33" s="845" t="s">
        <v>71</v>
      </c>
      <c r="B33" s="1046">
        <v>2873267</v>
      </c>
      <c r="C33" s="1047">
        <v>21917</v>
      </c>
      <c r="D33" s="1048">
        <v>52078812</v>
      </c>
      <c r="E33" s="1049">
        <v>0</v>
      </c>
      <c r="F33" s="1047">
        <v>0</v>
      </c>
      <c r="G33" s="1047">
        <v>0</v>
      </c>
      <c r="H33" s="1049">
        <v>246</v>
      </c>
      <c r="I33" s="1047">
        <v>2860152</v>
      </c>
      <c r="J33" s="1050">
        <v>382</v>
      </c>
      <c r="K33" s="1049">
        <v>14</v>
      </c>
      <c r="L33" s="1047">
        <v>27</v>
      </c>
      <c r="M33" s="1048">
        <v>7</v>
      </c>
    </row>
    <row r="34" spans="1:13" ht="13.5">
      <c r="A34" s="845" t="s">
        <v>72</v>
      </c>
      <c r="B34" s="1046">
        <v>2710020</v>
      </c>
      <c r="C34" s="1047">
        <v>23553</v>
      </c>
      <c r="D34" s="1048">
        <v>59805063</v>
      </c>
      <c r="E34" s="1049">
        <v>0</v>
      </c>
      <c r="F34" s="1047">
        <v>0</v>
      </c>
      <c r="G34" s="1047">
        <v>0</v>
      </c>
      <c r="H34" s="1049">
        <v>0</v>
      </c>
      <c r="I34" s="1047">
        <v>0</v>
      </c>
      <c r="J34" s="1050">
        <v>0</v>
      </c>
      <c r="K34" s="1049">
        <v>21</v>
      </c>
      <c r="L34" s="1047">
        <v>24</v>
      </c>
      <c r="M34" s="1048">
        <v>6</v>
      </c>
    </row>
    <row r="35" spans="1:13" ht="13.5">
      <c r="A35" s="845" t="s">
        <v>73</v>
      </c>
      <c r="B35" s="1046">
        <v>2808147</v>
      </c>
      <c r="C35" s="1047">
        <v>23225</v>
      </c>
      <c r="D35" s="1048">
        <v>55361606</v>
      </c>
      <c r="E35" s="1049">
        <v>0</v>
      </c>
      <c r="F35" s="1047">
        <v>0</v>
      </c>
      <c r="G35" s="1047">
        <v>0</v>
      </c>
      <c r="H35" s="1049">
        <v>0</v>
      </c>
      <c r="I35" s="1047">
        <v>0</v>
      </c>
      <c r="J35" s="1050">
        <v>0</v>
      </c>
      <c r="K35" s="1049">
        <v>11</v>
      </c>
      <c r="L35" s="1047">
        <v>12</v>
      </c>
      <c r="M35" s="1048">
        <v>3</v>
      </c>
    </row>
    <row r="36" spans="1:13" ht="13.5">
      <c r="A36" s="845" t="s">
        <v>74</v>
      </c>
      <c r="B36" s="1046">
        <v>2832921</v>
      </c>
      <c r="C36" s="1047">
        <v>25685</v>
      </c>
      <c r="D36" s="1048">
        <v>58314338</v>
      </c>
      <c r="E36" s="1049">
        <v>0</v>
      </c>
      <c r="F36" s="1047">
        <v>0</v>
      </c>
      <c r="G36" s="1047">
        <v>0</v>
      </c>
      <c r="H36" s="1049">
        <v>0</v>
      </c>
      <c r="I36" s="1047">
        <v>0</v>
      </c>
      <c r="J36" s="1050">
        <v>0</v>
      </c>
      <c r="K36" s="1049">
        <v>12</v>
      </c>
      <c r="L36" s="1047">
        <v>24</v>
      </c>
      <c r="M36" s="1048">
        <v>6</v>
      </c>
    </row>
    <row r="37" spans="1:13" ht="13.5">
      <c r="A37" s="845" t="s">
        <v>75</v>
      </c>
      <c r="B37" s="1046">
        <v>2797893</v>
      </c>
      <c r="C37" s="1047">
        <v>23393</v>
      </c>
      <c r="D37" s="1048">
        <v>56653837</v>
      </c>
      <c r="E37" s="1049">
        <v>0</v>
      </c>
      <c r="F37" s="1047">
        <v>0</v>
      </c>
      <c r="G37" s="1047">
        <v>0</v>
      </c>
      <c r="H37" s="1049">
        <v>0</v>
      </c>
      <c r="I37" s="1047">
        <v>0</v>
      </c>
      <c r="J37" s="1050">
        <v>0</v>
      </c>
      <c r="K37" s="1049">
        <v>33</v>
      </c>
      <c r="L37" s="1047">
        <v>1783</v>
      </c>
      <c r="M37" s="1048">
        <v>470</v>
      </c>
    </row>
    <row r="38" spans="1:13" ht="13.5">
      <c r="A38" s="845" t="s">
        <v>203</v>
      </c>
      <c r="B38" s="1046">
        <v>2546780</v>
      </c>
      <c r="C38" s="1047">
        <v>18459</v>
      </c>
      <c r="D38" s="1048">
        <v>49111806</v>
      </c>
      <c r="E38" s="1049">
        <v>0</v>
      </c>
      <c r="F38" s="1047">
        <v>0</v>
      </c>
      <c r="G38" s="1047">
        <v>0</v>
      </c>
      <c r="H38" s="1049">
        <v>75</v>
      </c>
      <c r="I38" s="1047">
        <v>1575600</v>
      </c>
      <c r="J38" s="1050">
        <v>779</v>
      </c>
      <c r="K38" s="1049">
        <v>23</v>
      </c>
      <c r="L38" s="1047">
        <v>541</v>
      </c>
      <c r="M38" s="1048">
        <v>144</v>
      </c>
    </row>
    <row r="39" spans="1:13" ht="13.5">
      <c r="A39" s="845" t="s">
        <v>77</v>
      </c>
      <c r="B39" s="1046">
        <v>2838194</v>
      </c>
      <c r="C39" s="1047">
        <v>23646</v>
      </c>
      <c r="D39" s="1048">
        <v>63182630</v>
      </c>
      <c r="E39" s="1049">
        <v>0</v>
      </c>
      <c r="F39" s="1047">
        <v>0</v>
      </c>
      <c r="G39" s="1047">
        <v>0</v>
      </c>
      <c r="H39" s="1049">
        <v>53</v>
      </c>
      <c r="I39" s="1047">
        <v>572046</v>
      </c>
      <c r="J39" s="1050">
        <v>308</v>
      </c>
      <c r="K39" s="1049">
        <v>189</v>
      </c>
      <c r="L39" s="1047">
        <v>1041</v>
      </c>
      <c r="M39" s="1048">
        <v>279</v>
      </c>
    </row>
    <row r="40" spans="1:13" ht="14.25" thickBot="1">
      <c r="A40" s="931" t="s">
        <v>78</v>
      </c>
      <c r="B40" s="1062">
        <v>3109816</v>
      </c>
      <c r="C40" s="1063">
        <v>28903</v>
      </c>
      <c r="D40" s="1064">
        <v>78751070</v>
      </c>
      <c r="E40" s="1065">
        <v>0</v>
      </c>
      <c r="F40" s="1063">
        <v>0</v>
      </c>
      <c r="G40" s="1063">
        <v>0</v>
      </c>
      <c r="H40" s="1065">
        <v>16</v>
      </c>
      <c r="I40" s="1063">
        <v>87300</v>
      </c>
      <c r="J40" s="1066">
        <v>40</v>
      </c>
      <c r="K40" s="1065">
        <v>186</v>
      </c>
      <c r="L40" s="1063">
        <v>996</v>
      </c>
      <c r="M40" s="1064">
        <v>268</v>
      </c>
    </row>
    <row r="41" spans="1:13" s="29" customFormat="1" ht="12.75" customHeight="1">
      <c r="A41" s="84" t="s">
        <v>724</v>
      </c>
      <c r="M41" s="655"/>
    </row>
    <row r="42" spans="1:3" s="29" customFormat="1" ht="12">
      <c r="A42" s="84" t="s">
        <v>183</v>
      </c>
      <c r="C42" s="83"/>
    </row>
    <row r="43" spans="1:3" s="29" customFormat="1" ht="12">
      <c r="A43" s="84" t="s">
        <v>183</v>
      </c>
      <c r="C43" s="83"/>
    </row>
    <row r="44" spans="1:13" ht="17.25">
      <c r="A44" s="1286" t="s">
        <v>714</v>
      </c>
      <c r="B44" s="1286"/>
      <c r="C44" s="1286"/>
      <c r="D44" s="1286"/>
      <c r="E44" s="1286"/>
      <c r="F44" s="1286"/>
      <c r="G44" s="1286"/>
      <c r="H44" s="1286"/>
      <c r="I44" s="1286"/>
      <c r="J44" s="1286"/>
      <c r="K44" s="1286"/>
      <c r="L44" s="1286"/>
      <c r="M44" s="1286"/>
    </row>
    <row r="45" spans="1:13" ht="14.25">
      <c r="A45" s="1287" t="s">
        <v>725</v>
      </c>
      <c r="B45" s="1287"/>
      <c r="C45" s="1287"/>
      <c r="D45" s="1287"/>
      <c r="E45" s="1287"/>
      <c r="F45" s="1287"/>
      <c r="G45" s="1287"/>
      <c r="H45" s="1287"/>
      <c r="I45" s="1287"/>
      <c r="J45" s="1287"/>
      <c r="K45" s="1287"/>
      <c r="L45" s="1287"/>
      <c r="M45" s="1287"/>
    </row>
    <row r="46" spans="1:13" ht="14.25">
      <c r="A46" s="281"/>
      <c r="B46" s="281"/>
      <c r="C46" s="281"/>
      <c r="D46" s="281"/>
      <c r="E46" s="281"/>
      <c r="F46" s="281"/>
      <c r="G46" s="281"/>
      <c r="H46" s="281"/>
      <c r="I46" s="281"/>
      <c r="J46" s="281"/>
      <c r="K46" s="281"/>
      <c r="L46" s="281"/>
      <c r="M46" s="281"/>
    </row>
    <row r="47" spans="1:13" ht="14.25">
      <c r="A47" s="281"/>
      <c r="B47" s="281"/>
      <c r="C47" s="281"/>
      <c r="D47" s="281"/>
      <c r="E47" s="281"/>
      <c r="F47" s="281"/>
      <c r="G47" s="281"/>
      <c r="H47" s="281"/>
      <c r="I47" s="281"/>
      <c r="J47" s="281"/>
      <c r="K47" s="281"/>
      <c r="L47" s="281"/>
      <c r="M47" s="281"/>
    </row>
    <row r="48" ht="14.25" thickBot="1">
      <c r="A48" s="2" t="s">
        <v>726</v>
      </c>
    </row>
    <row r="49" spans="1:13" ht="13.5">
      <c r="A49" s="5"/>
      <c r="B49" s="1623" t="s">
        <v>727</v>
      </c>
      <c r="C49" s="1621"/>
      <c r="D49" s="1622"/>
      <c r="E49" s="1623" t="s">
        <v>728</v>
      </c>
      <c r="F49" s="1621"/>
      <c r="G49" s="1622"/>
      <c r="H49" s="1623" t="s">
        <v>729</v>
      </c>
      <c r="I49" s="1621"/>
      <c r="J49" s="1622"/>
      <c r="K49" s="1623" t="s">
        <v>730</v>
      </c>
      <c r="L49" s="1621"/>
      <c r="M49" s="1622"/>
    </row>
    <row r="50" spans="1:13" ht="14.25" thickBot="1">
      <c r="A50" s="335"/>
      <c r="B50" s="1044" t="s">
        <v>721</v>
      </c>
      <c r="C50" s="936" t="s">
        <v>722</v>
      </c>
      <c r="D50" s="622" t="s">
        <v>723</v>
      </c>
      <c r="E50" s="1044" t="s">
        <v>721</v>
      </c>
      <c r="F50" s="936" t="s">
        <v>722</v>
      </c>
      <c r="G50" s="622" t="s">
        <v>723</v>
      </c>
      <c r="H50" s="1044" t="s">
        <v>721</v>
      </c>
      <c r="I50" s="936" t="s">
        <v>722</v>
      </c>
      <c r="J50" s="622" t="s">
        <v>723</v>
      </c>
      <c r="K50" s="1044" t="s">
        <v>721</v>
      </c>
      <c r="L50" s="936" t="s">
        <v>722</v>
      </c>
      <c r="M50" s="622" t="s">
        <v>723</v>
      </c>
    </row>
    <row r="51" spans="1:13" ht="14.25" thickTop="1">
      <c r="A51" s="624"/>
      <c r="B51" s="627" t="s">
        <v>60</v>
      </c>
      <c r="C51" s="626" t="s">
        <v>232</v>
      </c>
      <c r="D51" s="412" t="s">
        <v>97</v>
      </c>
      <c r="E51" s="627" t="s">
        <v>60</v>
      </c>
      <c r="F51" s="626" t="s">
        <v>417</v>
      </c>
      <c r="G51" s="412" t="s">
        <v>97</v>
      </c>
      <c r="H51" s="627" t="s">
        <v>60</v>
      </c>
      <c r="I51" s="626" t="s">
        <v>417</v>
      </c>
      <c r="J51" s="412" t="s">
        <v>97</v>
      </c>
      <c r="K51" s="627" t="s">
        <v>60</v>
      </c>
      <c r="L51" s="626" t="s">
        <v>213</v>
      </c>
      <c r="M51" s="412" t="s">
        <v>97</v>
      </c>
    </row>
    <row r="52" spans="1:13" ht="13.5">
      <c r="A52" s="13"/>
      <c r="B52" s="633"/>
      <c r="C52" s="629"/>
      <c r="D52" s="632"/>
      <c r="E52" s="633"/>
      <c r="F52" s="629"/>
      <c r="G52" s="632"/>
      <c r="H52" s="633"/>
      <c r="I52" s="629"/>
      <c r="J52" s="632"/>
      <c r="K52" s="633"/>
      <c r="L52" s="629"/>
      <c r="M52" s="632"/>
    </row>
    <row r="53" spans="1:13" ht="13.5">
      <c r="A53" s="832" t="s">
        <v>62</v>
      </c>
      <c r="B53" s="1067">
        <v>1226166</v>
      </c>
      <c r="C53" s="1068">
        <v>86603362</v>
      </c>
      <c r="D53" s="1069">
        <v>13831549</v>
      </c>
      <c r="E53" s="1049">
        <v>133588</v>
      </c>
      <c r="F53" s="1047">
        <v>6448507</v>
      </c>
      <c r="G53" s="1048">
        <v>18310893</v>
      </c>
      <c r="H53" s="1049">
        <v>3018</v>
      </c>
      <c r="I53" s="1047">
        <v>14216</v>
      </c>
      <c r="J53" s="1048">
        <v>37613</v>
      </c>
      <c r="K53" s="1049">
        <v>5088</v>
      </c>
      <c r="L53" s="1047">
        <v>61928769</v>
      </c>
      <c r="M53" s="1048">
        <v>13399</v>
      </c>
    </row>
    <row r="54" spans="1:13" ht="13.5">
      <c r="A54" s="832" t="s">
        <v>63</v>
      </c>
      <c r="B54" s="1067">
        <v>1240452</v>
      </c>
      <c r="C54" s="1068">
        <v>95574544</v>
      </c>
      <c r="D54" s="1069">
        <v>13184906</v>
      </c>
      <c r="E54" s="1049">
        <v>124378</v>
      </c>
      <c r="F54" s="1047">
        <v>7818073</v>
      </c>
      <c r="G54" s="1048">
        <v>17627205</v>
      </c>
      <c r="H54" s="1049">
        <v>9132</v>
      </c>
      <c r="I54" s="1047">
        <v>128996</v>
      </c>
      <c r="J54" s="1048">
        <v>103202</v>
      </c>
      <c r="K54" s="1049">
        <v>14079</v>
      </c>
      <c r="L54" s="1047">
        <v>118108660</v>
      </c>
      <c r="M54" s="1048">
        <v>12376</v>
      </c>
    </row>
    <row r="55" spans="1:13" ht="13.5">
      <c r="A55" s="832" t="s">
        <v>64</v>
      </c>
      <c r="B55" s="1067">
        <v>1096617</v>
      </c>
      <c r="C55" s="1068">
        <v>79554667</v>
      </c>
      <c r="D55" s="1069">
        <v>12118157</v>
      </c>
      <c r="E55" s="1049">
        <v>148641</v>
      </c>
      <c r="F55" s="1047">
        <v>4906513</v>
      </c>
      <c r="G55" s="1048">
        <v>14540854</v>
      </c>
      <c r="H55" s="1049">
        <v>10169</v>
      </c>
      <c r="I55" s="1047">
        <v>220390</v>
      </c>
      <c r="J55" s="1048">
        <v>200280</v>
      </c>
      <c r="K55" s="1049">
        <v>16662</v>
      </c>
      <c r="L55" s="1047">
        <v>234616690</v>
      </c>
      <c r="M55" s="1048">
        <v>16836</v>
      </c>
    </row>
    <row r="56" spans="1:13" ht="13.5">
      <c r="A56" s="832" t="s">
        <v>65</v>
      </c>
      <c r="B56" s="1067">
        <v>1137975</v>
      </c>
      <c r="C56" s="1068">
        <v>62761453</v>
      </c>
      <c r="D56" s="1069">
        <v>10740166</v>
      </c>
      <c r="E56" s="1049">
        <v>151018</v>
      </c>
      <c r="F56" s="1047">
        <v>5851924</v>
      </c>
      <c r="G56" s="1048">
        <v>10925156</v>
      </c>
      <c r="H56" s="1049">
        <v>7144</v>
      </c>
      <c r="I56" s="1047">
        <v>64306</v>
      </c>
      <c r="J56" s="1048">
        <v>126312</v>
      </c>
      <c r="K56" s="1049">
        <v>12661</v>
      </c>
      <c r="L56" s="1047">
        <v>1542413963</v>
      </c>
      <c r="M56" s="1048">
        <v>17022</v>
      </c>
    </row>
    <row r="57" spans="1:13" ht="13.5">
      <c r="A57" s="835" t="s">
        <v>840</v>
      </c>
      <c r="B57" s="1070">
        <v>1119310</v>
      </c>
      <c r="C57" s="1071">
        <v>67545726</v>
      </c>
      <c r="D57" s="1072">
        <v>10854301</v>
      </c>
      <c r="E57" s="1054">
        <v>237332</v>
      </c>
      <c r="F57" s="1052">
        <v>6996807</v>
      </c>
      <c r="G57" s="1053">
        <v>14490315</v>
      </c>
      <c r="H57" s="1054">
        <v>8167</v>
      </c>
      <c r="I57" s="1052">
        <v>33652</v>
      </c>
      <c r="J57" s="1053">
        <v>97234</v>
      </c>
      <c r="K57" s="1054">
        <v>11613</v>
      </c>
      <c r="L57" s="1052">
        <v>3414894709</v>
      </c>
      <c r="M57" s="1053">
        <v>8569</v>
      </c>
    </row>
    <row r="58" spans="1:13" ht="13.5">
      <c r="A58" s="624"/>
      <c r="B58" s="1073"/>
      <c r="C58" s="1074"/>
      <c r="D58" s="1075"/>
      <c r="E58" s="1059"/>
      <c r="F58" s="1057"/>
      <c r="G58" s="1058"/>
      <c r="H58" s="1059"/>
      <c r="I58" s="1057"/>
      <c r="J58" s="1058"/>
      <c r="K58" s="1059"/>
      <c r="L58" s="1057"/>
      <c r="M58" s="1058"/>
    </row>
    <row r="59" spans="1:13" ht="13.5">
      <c r="A59" s="845" t="s">
        <v>66</v>
      </c>
      <c r="B59" s="1067">
        <v>95756</v>
      </c>
      <c r="C59" s="1068">
        <v>4949900</v>
      </c>
      <c r="D59" s="1069">
        <v>873238</v>
      </c>
      <c r="E59" s="1049">
        <v>12503</v>
      </c>
      <c r="F59" s="1047">
        <v>336247</v>
      </c>
      <c r="G59" s="1048">
        <v>944977</v>
      </c>
      <c r="H59" s="1049">
        <v>711</v>
      </c>
      <c r="I59" s="1047">
        <v>34243</v>
      </c>
      <c r="J59" s="1048">
        <v>53911</v>
      </c>
      <c r="K59" s="1049">
        <v>1355</v>
      </c>
      <c r="L59" s="1047">
        <v>47915785</v>
      </c>
      <c r="M59" s="1048">
        <v>2010</v>
      </c>
    </row>
    <row r="60" spans="1:13" ht="13.5">
      <c r="A60" s="845" t="s">
        <v>67</v>
      </c>
      <c r="B60" s="1067">
        <v>83086</v>
      </c>
      <c r="C60" s="1068">
        <v>4185879</v>
      </c>
      <c r="D60" s="1069">
        <v>757629</v>
      </c>
      <c r="E60" s="1049">
        <v>12154</v>
      </c>
      <c r="F60" s="1047">
        <v>615553</v>
      </c>
      <c r="G60" s="1048">
        <v>1007474</v>
      </c>
      <c r="H60" s="1049">
        <v>420</v>
      </c>
      <c r="I60" s="1047">
        <v>15707</v>
      </c>
      <c r="J60" s="1048">
        <v>26099</v>
      </c>
      <c r="K60" s="1049">
        <v>1317</v>
      </c>
      <c r="L60" s="1047">
        <v>89032187</v>
      </c>
      <c r="M60" s="1048">
        <v>2157</v>
      </c>
    </row>
    <row r="61" spans="1:13" ht="13.5">
      <c r="A61" s="845" t="s">
        <v>68</v>
      </c>
      <c r="B61" s="1067">
        <v>88468</v>
      </c>
      <c r="C61" s="1068">
        <v>5189714</v>
      </c>
      <c r="D61" s="1069">
        <v>874012</v>
      </c>
      <c r="E61" s="1049">
        <v>10538</v>
      </c>
      <c r="F61" s="1047">
        <v>308065</v>
      </c>
      <c r="G61" s="1048">
        <v>739841</v>
      </c>
      <c r="H61" s="1049">
        <v>452</v>
      </c>
      <c r="I61" s="1047">
        <v>8975</v>
      </c>
      <c r="J61" s="1048">
        <v>16497</v>
      </c>
      <c r="K61" s="1049">
        <v>1176</v>
      </c>
      <c r="L61" s="1047">
        <v>66679074</v>
      </c>
      <c r="M61" s="1048">
        <v>899</v>
      </c>
    </row>
    <row r="62" spans="1:13" ht="13.5">
      <c r="A62" s="845" t="s">
        <v>69</v>
      </c>
      <c r="B62" s="1067">
        <v>115239</v>
      </c>
      <c r="C62" s="1068">
        <v>6283143</v>
      </c>
      <c r="D62" s="1069">
        <v>1196822</v>
      </c>
      <c r="E62" s="1049">
        <v>12608</v>
      </c>
      <c r="F62" s="1047">
        <v>536380</v>
      </c>
      <c r="G62" s="1048">
        <v>1185806</v>
      </c>
      <c r="H62" s="1049">
        <v>628</v>
      </c>
      <c r="I62" s="1047">
        <v>6087</v>
      </c>
      <c r="J62" s="1048">
        <v>13768</v>
      </c>
      <c r="K62" s="1049">
        <v>1173</v>
      </c>
      <c r="L62" s="1047">
        <v>93724050</v>
      </c>
      <c r="M62" s="1048">
        <v>761</v>
      </c>
    </row>
    <row r="63" spans="1:13" ht="13.5">
      <c r="A63" s="845" t="s">
        <v>70</v>
      </c>
      <c r="B63" s="1067">
        <v>89248</v>
      </c>
      <c r="C63" s="1068">
        <v>5044322</v>
      </c>
      <c r="D63" s="1069">
        <v>852862</v>
      </c>
      <c r="E63" s="1049">
        <v>10263</v>
      </c>
      <c r="F63" s="1047">
        <v>301847</v>
      </c>
      <c r="G63" s="1048">
        <v>789306</v>
      </c>
      <c r="H63" s="1049">
        <v>549</v>
      </c>
      <c r="I63" s="1047">
        <v>6414</v>
      </c>
      <c r="J63" s="1048">
        <v>11658</v>
      </c>
      <c r="K63" s="1049">
        <v>889</v>
      </c>
      <c r="L63" s="1047">
        <v>66983069</v>
      </c>
      <c r="M63" s="1048">
        <v>3503</v>
      </c>
    </row>
    <row r="64" spans="1:13" ht="13.5">
      <c r="A64" s="845" t="s">
        <v>71</v>
      </c>
      <c r="B64" s="1067">
        <v>99303</v>
      </c>
      <c r="C64" s="1068">
        <v>5051157</v>
      </c>
      <c r="D64" s="1069">
        <v>865713</v>
      </c>
      <c r="E64" s="1049">
        <v>12628</v>
      </c>
      <c r="F64" s="1047">
        <v>468774</v>
      </c>
      <c r="G64" s="1048">
        <v>1125268</v>
      </c>
      <c r="H64" s="1049">
        <v>624</v>
      </c>
      <c r="I64" s="1047">
        <v>6447</v>
      </c>
      <c r="J64" s="1048">
        <v>11934</v>
      </c>
      <c r="K64" s="1049">
        <v>815</v>
      </c>
      <c r="L64" s="1047">
        <v>68700152</v>
      </c>
      <c r="M64" s="1048">
        <v>1350</v>
      </c>
    </row>
    <row r="65" spans="1:13" ht="13.5">
      <c r="A65" s="845" t="s">
        <v>72</v>
      </c>
      <c r="B65" s="1067">
        <v>92944</v>
      </c>
      <c r="C65" s="1068">
        <v>5297927</v>
      </c>
      <c r="D65" s="1069">
        <v>967036</v>
      </c>
      <c r="E65" s="1049">
        <v>12691</v>
      </c>
      <c r="F65" s="1047">
        <v>373201</v>
      </c>
      <c r="G65" s="1048">
        <v>938190</v>
      </c>
      <c r="H65" s="1049">
        <v>564</v>
      </c>
      <c r="I65" s="1047">
        <v>4481</v>
      </c>
      <c r="J65" s="1048">
        <v>7793</v>
      </c>
      <c r="K65" s="1049">
        <v>1122</v>
      </c>
      <c r="L65" s="1047">
        <v>78809727</v>
      </c>
      <c r="M65" s="1048">
        <v>1482</v>
      </c>
    </row>
    <row r="66" spans="1:13" ht="13.5">
      <c r="A66" s="845" t="s">
        <v>73</v>
      </c>
      <c r="B66" s="1067">
        <v>98827</v>
      </c>
      <c r="C66" s="1068">
        <v>6060095</v>
      </c>
      <c r="D66" s="1069">
        <v>1030167</v>
      </c>
      <c r="E66" s="1049">
        <v>12762</v>
      </c>
      <c r="F66" s="1047">
        <v>450357</v>
      </c>
      <c r="G66" s="1048">
        <v>931739</v>
      </c>
      <c r="H66" s="1049">
        <v>618</v>
      </c>
      <c r="I66" s="1047">
        <v>4713</v>
      </c>
      <c r="J66" s="1048">
        <v>8999</v>
      </c>
      <c r="K66" s="1049">
        <v>1001</v>
      </c>
      <c r="L66" s="1047">
        <v>102269743</v>
      </c>
      <c r="M66" s="1048">
        <v>1462</v>
      </c>
    </row>
    <row r="67" spans="1:13" ht="13.5">
      <c r="A67" s="845" t="s">
        <v>74</v>
      </c>
      <c r="B67" s="1067">
        <v>91409</v>
      </c>
      <c r="C67" s="1068">
        <v>4681381</v>
      </c>
      <c r="D67" s="1069">
        <v>815930</v>
      </c>
      <c r="E67" s="1049">
        <v>13252</v>
      </c>
      <c r="F67" s="1047">
        <v>534951</v>
      </c>
      <c r="G67" s="1048">
        <v>1121513</v>
      </c>
      <c r="H67" s="1049">
        <v>691</v>
      </c>
      <c r="I67" s="1047">
        <v>3881</v>
      </c>
      <c r="J67" s="1048">
        <v>10644</v>
      </c>
      <c r="K67" s="1049">
        <v>1077</v>
      </c>
      <c r="L67" s="1047">
        <v>91132627</v>
      </c>
      <c r="M67" s="1048">
        <v>717</v>
      </c>
    </row>
    <row r="68" spans="1:13" ht="13.5">
      <c r="A68" s="845" t="s">
        <v>75</v>
      </c>
      <c r="B68" s="1067">
        <v>111359</v>
      </c>
      <c r="C68" s="1068">
        <v>5738989</v>
      </c>
      <c r="D68" s="1069">
        <v>1027984</v>
      </c>
      <c r="E68" s="1049">
        <v>14070</v>
      </c>
      <c r="F68" s="1047">
        <v>694971</v>
      </c>
      <c r="G68" s="1048">
        <v>1082717</v>
      </c>
      <c r="H68" s="1049">
        <v>692</v>
      </c>
      <c r="I68" s="1047">
        <v>1995</v>
      </c>
      <c r="J68" s="1048">
        <v>5363</v>
      </c>
      <c r="K68" s="1049">
        <v>1115</v>
      </c>
      <c r="L68" s="1047">
        <v>91845931</v>
      </c>
      <c r="M68" s="1048">
        <v>1010</v>
      </c>
    </row>
    <row r="69" spans="1:13" ht="13.5">
      <c r="A69" s="845" t="s">
        <v>76</v>
      </c>
      <c r="B69" s="1067">
        <v>85245</v>
      </c>
      <c r="C69" s="1068">
        <v>4455065</v>
      </c>
      <c r="D69" s="1069">
        <v>727829</v>
      </c>
      <c r="E69" s="1049">
        <v>12724</v>
      </c>
      <c r="F69" s="1047">
        <v>625317</v>
      </c>
      <c r="G69" s="1048">
        <v>678955</v>
      </c>
      <c r="H69" s="1049">
        <v>625</v>
      </c>
      <c r="I69" s="1047">
        <v>1554</v>
      </c>
      <c r="J69" s="1048">
        <v>3772</v>
      </c>
      <c r="K69" s="1049">
        <v>1077</v>
      </c>
      <c r="L69" s="1047">
        <v>155662662</v>
      </c>
      <c r="M69" s="1048">
        <v>1910</v>
      </c>
    </row>
    <row r="70" spans="1:13" ht="13.5">
      <c r="A70" s="845" t="s">
        <v>77</v>
      </c>
      <c r="B70" s="1067">
        <v>79721</v>
      </c>
      <c r="C70" s="1068">
        <v>4340615</v>
      </c>
      <c r="D70" s="1069">
        <v>676515</v>
      </c>
      <c r="E70" s="1049">
        <v>12505</v>
      </c>
      <c r="F70" s="1047">
        <v>316594</v>
      </c>
      <c r="G70" s="1048">
        <v>500089</v>
      </c>
      <c r="H70" s="1049">
        <v>550</v>
      </c>
      <c r="I70" s="1047">
        <v>1540</v>
      </c>
      <c r="J70" s="1048">
        <v>3772</v>
      </c>
      <c r="K70" s="1049">
        <v>790</v>
      </c>
      <c r="L70" s="1047">
        <v>323524598</v>
      </c>
      <c r="M70" s="1048">
        <v>746</v>
      </c>
    </row>
    <row r="71" spans="1:13" ht="13.5">
      <c r="A71" s="845" t="s">
        <v>78</v>
      </c>
      <c r="B71" s="1067">
        <v>103126</v>
      </c>
      <c r="C71" s="1068">
        <v>6433166</v>
      </c>
      <c r="D71" s="1069">
        <v>947662</v>
      </c>
      <c r="E71" s="1049">
        <v>14823</v>
      </c>
      <c r="F71" s="1047">
        <v>625909</v>
      </c>
      <c r="G71" s="1048">
        <v>824253</v>
      </c>
      <c r="H71" s="1049">
        <v>731</v>
      </c>
      <c r="I71" s="1047">
        <v>2509</v>
      </c>
      <c r="J71" s="1048">
        <v>6008</v>
      </c>
      <c r="K71" s="1049">
        <v>1109</v>
      </c>
      <c r="L71" s="1047">
        <v>314050143</v>
      </c>
      <c r="M71" s="1048">
        <v>1018</v>
      </c>
    </row>
    <row r="72" spans="1:13" ht="13.5">
      <c r="A72" s="845" t="s">
        <v>67</v>
      </c>
      <c r="B72" s="1067">
        <v>88886</v>
      </c>
      <c r="C72" s="1068">
        <v>5252212</v>
      </c>
      <c r="D72" s="1069">
        <v>796517</v>
      </c>
      <c r="E72" s="1049">
        <v>12636</v>
      </c>
      <c r="F72" s="1047">
        <v>345187</v>
      </c>
      <c r="G72" s="1048">
        <v>631837</v>
      </c>
      <c r="H72" s="1049">
        <v>580</v>
      </c>
      <c r="I72" s="1047">
        <v>2500</v>
      </c>
      <c r="J72" s="1048">
        <v>6209</v>
      </c>
      <c r="K72" s="1049">
        <v>976</v>
      </c>
      <c r="L72" s="1047">
        <v>355104962</v>
      </c>
      <c r="M72" s="1048">
        <v>841</v>
      </c>
    </row>
    <row r="73" spans="1:13" ht="13.5">
      <c r="A73" s="845" t="s">
        <v>68</v>
      </c>
      <c r="B73" s="1067">
        <v>83408</v>
      </c>
      <c r="C73" s="1068">
        <v>3943887</v>
      </c>
      <c r="D73" s="1069">
        <v>661801</v>
      </c>
      <c r="E73" s="1049">
        <v>14754</v>
      </c>
      <c r="F73" s="1047">
        <v>596391</v>
      </c>
      <c r="G73" s="1048">
        <v>1532604</v>
      </c>
      <c r="H73" s="1049">
        <v>581</v>
      </c>
      <c r="I73" s="1047">
        <v>6510</v>
      </c>
      <c r="J73" s="1048">
        <v>11122</v>
      </c>
      <c r="K73" s="1049">
        <v>1030</v>
      </c>
      <c r="L73" s="1047">
        <v>353684313</v>
      </c>
      <c r="M73" s="1048">
        <v>489</v>
      </c>
    </row>
    <row r="74" spans="1:13" ht="13.5">
      <c r="A74" s="845" t="s">
        <v>69</v>
      </c>
      <c r="B74" s="1067">
        <v>107743</v>
      </c>
      <c r="C74" s="1068">
        <v>5983853</v>
      </c>
      <c r="D74" s="1069">
        <v>1059336</v>
      </c>
      <c r="E74" s="1049">
        <v>20325</v>
      </c>
      <c r="F74" s="1047">
        <v>1156907</v>
      </c>
      <c r="G74" s="1048">
        <v>1859750</v>
      </c>
      <c r="H74" s="1049">
        <v>649</v>
      </c>
      <c r="I74" s="1047">
        <v>5863</v>
      </c>
      <c r="J74" s="1048">
        <v>10350</v>
      </c>
      <c r="K74" s="1049">
        <v>1341</v>
      </c>
      <c r="L74" s="1047">
        <v>525298148</v>
      </c>
      <c r="M74" s="1048">
        <v>1461</v>
      </c>
    </row>
    <row r="75" spans="1:13" ht="13.5">
      <c r="A75" s="845" t="s">
        <v>70</v>
      </c>
      <c r="B75" s="1067">
        <v>98669</v>
      </c>
      <c r="C75" s="1068">
        <v>6011954</v>
      </c>
      <c r="D75" s="1069">
        <v>984042</v>
      </c>
      <c r="E75" s="1049">
        <v>18793</v>
      </c>
      <c r="F75" s="1047">
        <v>438589</v>
      </c>
      <c r="G75" s="1048">
        <v>860370</v>
      </c>
      <c r="H75" s="1049">
        <v>581</v>
      </c>
      <c r="I75" s="1047">
        <v>1799</v>
      </c>
      <c r="J75" s="1048">
        <v>4665</v>
      </c>
      <c r="K75" s="1049">
        <v>1246</v>
      </c>
      <c r="L75" s="1047">
        <v>334233404</v>
      </c>
      <c r="M75" s="1048">
        <v>542</v>
      </c>
    </row>
    <row r="76" spans="1:13" ht="13.5">
      <c r="A76" s="845" t="s">
        <v>71</v>
      </c>
      <c r="B76" s="1067">
        <v>100098</v>
      </c>
      <c r="C76" s="1068">
        <v>6748986</v>
      </c>
      <c r="D76" s="1069">
        <v>967476</v>
      </c>
      <c r="E76" s="1049">
        <v>20088</v>
      </c>
      <c r="F76" s="1047">
        <v>314742</v>
      </c>
      <c r="G76" s="1048">
        <v>600650</v>
      </c>
      <c r="H76" s="1049">
        <v>673</v>
      </c>
      <c r="I76" s="1047">
        <v>2280</v>
      </c>
      <c r="J76" s="1048">
        <v>7141</v>
      </c>
      <c r="K76" s="1049">
        <v>1207</v>
      </c>
      <c r="L76" s="1047">
        <v>399083782</v>
      </c>
      <c r="M76" s="1048">
        <v>856</v>
      </c>
    </row>
    <row r="77" spans="1:13" ht="13.5">
      <c r="A77" s="845" t="s">
        <v>72</v>
      </c>
      <c r="B77" s="1067">
        <v>90388</v>
      </c>
      <c r="C77" s="1068">
        <v>5816054</v>
      </c>
      <c r="D77" s="1069">
        <v>912121</v>
      </c>
      <c r="E77" s="1049">
        <v>18276</v>
      </c>
      <c r="F77" s="1047">
        <v>563416</v>
      </c>
      <c r="G77" s="1048">
        <v>1179791</v>
      </c>
      <c r="H77" s="1049">
        <v>586</v>
      </c>
      <c r="I77" s="1047">
        <v>1827</v>
      </c>
      <c r="J77" s="1048">
        <v>5594</v>
      </c>
      <c r="K77" s="1049">
        <v>999</v>
      </c>
      <c r="L77" s="1047">
        <v>368315345</v>
      </c>
      <c r="M77" s="1048">
        <v>546</v>
      </c>
    </row>
    <row r="78" spans="1:13" ht="13.5">
      <c r="A78" s="845" t="s">
        <v>73</v>
      </c>
      <c r="B78" s="1067">
        <v>98554</v>
      </c>
      <c r="C78" s="1068">
        <v>5774852</v>
      </c>
      <c r="D78" s="1069">
        <v>1076290</v>
      </c>
      <c r="E78" s="1049">
        <v>19479</v>
      </c>
      <c r="F78" s="1047">
        <v>532694</v>
      </c>
      <c r="G78" s="1048">
        <v>1024113</v>
      </c>
      <c r="H78" s="1049">
        <v>737</v>
      </c>
      <c r="I78" s="1047">
        <v>2342</v>
      </c>
      <c r="J78" s="1048">
        <v>7864</v>
      </c>
      <c r="K78" s="1049">
        <v>999</v>
      </c>
      <c r="L78" s="1047">
        <v>463610049</v>
      </c>
      <c r="M78" s="1048">
        <v>769</v>
      </c>
    </row>
    <row r="79" spans="1:13" ht="13.5">
      <c r="A79" s="845" t="s">
        <v>74</v>
      </c>
      <c r="B79" s="1067">
        <v>85966</v>
      </c>
      <c r="C79" s="1068">
        <v>5111344</v>
      </c>
      <c r="D79" s="1069">
        <v>797852</v>
      </c>
      <c r="E79" s="1049">
        <v>19931</v>
      </c>
      <c r="F79" s="1047">
        <v>636909</v>
      </c>
      <c r="G79" s="1048">
        <v>1200950</v>
      </c>
      <c r="H79" s="1049">
        <v>797</v>
      </c>
      <c r="I79" s="1047">
        <v>1713</v>
      </c>
      <c r="J79" s="1048">
        <v>5849</v>
      </c>
      <c r="K79" s="1049">
        <v>1012</v>
      </c>
      <c r="L79" s="1047">
        <v>492791168</v>
      </c>
      <c r="M79" s="1048">
        <v>761</v>
      </c>
    </row>
    <row r="80" spans="1:13" ht="13.5">
      <c r="A80" s="845" t="s">
        <v>75</v>
      </c>
      <c r="B80" s="1067">
        <v>97599</v>
      </c>
      <c r="C80" s="1068">
        <v>5511815</v>
      </c>
      <c r="D80" s="1069">
        <v>865077</v>
      </c>
      <c r="E80" s="1049">
        <v>21497</v>
      </c>
      <c r="F80" s="1047">
        <v>590784</v>
      </c>
      <c r="G80" s="1048">
        <v>798464</v>
      </c>
      <c r="H80" s="1049">
        <v>785</v>
      </c>
      <c r="I80" s="1047">
        <v>2160</v>
      </c>
      <c r="J80" s="1048">
        <v>9332</v>
      </c>
      <c r="K80" s="1049">
        <v>654</v>
      </c>
      <c r="L80" s="1047">
        <v>66616752</v>
      </c>
      <c r="M80" s="1048">
        <v>377</v>
      </c>
    </row>
    <row r="81" spans="1:13" ht="13.5">
      <c r="A81" s="845" t="s">
        <v>203</v>
      </c>
      <c r="B81" s="1067">
        <v>85205</v>
      </c>
      <c r="C81" s="1068">
        <v>4772786</v>
      </c>
      <c r="D81" s="1069">
        <v>758945</v>
      </c>
      <c r="E81" s="1049">
        <v>21340</v>
      </c>
      <c r="F81" s="1047">
        <v>507152</v>
      </c>
      <c r="G81" s="1048">
        <v>1464271</v>
      </c>
      <c r="H81" s="1049">
        <v>752</v>
      </c>
      <c r="I81" s="1047">
        <v>2017</v>
      </c>
      <c r="J81" s="1048">
        <v>6830</v>
      </c>
      <c r="K81" s="1049">
        <v>596</v>
      </c>
      <c r="L81" s="1047">
        <v>11476723</v>
      </c>
      <c r="M81" s="1048">
        <v>158</v>
      </c>
    </row>
    <row r="82" spans="1:13" ht="13.5">
      <c r="A82" s="845" t="s">
        <v>77</v>
      </c>
      <c r="B82" s="1067">
        <v>83550</v>
      </c>
      <c r="C82" s="1068">
        <v>5085785</v>
      </c>
      <c r="D82" s="1069">
        <v>795806</v>
      </c>
      <c r="E82" s="1049">
        <v>23226</v>
      </c>
      <c r="F82" s="1047">
        <v>595094</v>
      </c>
      <c r="G82" s="1048">
        <v>1354859</v>
      </c>
      <c r="H82" s="1049">
        <v>754</v>
      </c>
      <c r="I82" s="1047">
        <v>2768</v>
      </c>
      <c r="J82" s="1048">
        <v>7711</v>
      </c>
      <c r="K82" s="1049">
        <v>680</v>
      </c>
      <c r="L82" s="1047">
        <v>41962559</v>
      </c>
      <c r="M82" s="1048">
        <v>1423</v>
      </c>
    </row>
    <row r="83" spans="1:13" ht="14.25" thickBot="1">
      <c r="A83" s="931" t="s">
        <v>78</v>
      </c>
      <c r="B83" s="1076">
        <v>99244</v>
      </c>
      <c r="C83" s="1077">
        <v>7532198</v>
      </c>
      <c r="D83" s="1078">
        <v>1179032</v>
      </c>
      <c r="E83" s="1065">
        <v>26987</v>
      </c>
      <c r="F83" s="1063">
        <v>718934</v>
      </c>
      <c r="G83" s="1064">
        <v>1982651</v>
      </c>
      <c r="H83" s="1065">
        <v>692</v>
      </c>
      <c r="I83" s="1063">
        <v>1868</v>
      </c>
      <c r="J83" s="1064">
        <v>14561</v>
      </c>
      <c r="K83" s="1065">
        <v>873</v>
      </c>
      <c r="L83" s="1063">
        <v>2717504</v>
      </c>
      <c r="M83" s="1064">
        <v>340</v>
      </c>
    </row>
    <row r="84" s="29" customFormat="1" ht="13.5" customHeight="1">
      <c r="A84" s="84" t="s">
        <v>731</v>
      </c>
    </row>
    <row r="85" s="29" customFormat="1" ht="13.5" customHeight="1">
      <c r="A85" s="84" t="s">
        <v>732</v>
      </c>
    </row>
    <row r="86" s="29" customFormat="1" ht="13.5" customHeight="1">
      <c r="A86" s="84"/>
    </row>
    <row r="87" s="29" customFormat="1" ht="13.5" customHeight="1">
      <c r="A87" s="84"/>
    </row>
    <row r="88" s="29" customFormat="1" ht="13.5" customHeight="1">
      <c r="A88" s="84"/>
    </row>
    <row r="89" s="29" customFormat="1" ht="13.5" customHeight="1">
      <c r="A89" s="84"/>
    </row>
  </sheetData>
  <sheetProtection/>
  <mergeCells count="13">
    <mergeCell ref="A44:M44"/>
    <mergeCell ref="A45:M45"/>
    <mergeCell ref="B49:D49"/>
    <mergeCell ref="E49:G49"/>
    <mergeCell ref="H49:J49"/>
    <mergeCell ref="K49:M49"/>
    <mergeCell ref="A1:M1"/>
    <mergeCell ref="A2:M2"/>
    <mergeCell ref="A3:M3"/>
    <mergeCell ref="B6:D6"/>
    <mergeCell ref="E6:G6"/>
    <mergeCell ref="H6:J6"/>
    <mergeCell ref="K6:M6"/>
  </mergeCells>
  <printOptions/>
  <pageMargins left="0.7874015748031497" right="0.3937007874015748" top="0.3937007874015748" bottom="0.7086614173228347" header="0.5118110236220472" footer="0.8661417322834646"/>
  <pageSetup fitToHeight="0" horizontalDpi="1200" verticalDpi="1200" orientation="landscape" paperSize="9" scale="49" r:id="rId1"/>
  <rowBreaks count="1" manualBreakCount="1">
    <brk id="43" max="12" man="1"/>
  </rowBreaks>
</worksheet>
</file>

<file path=xl/worksheets/sheet59.xml><?xml version="1.0" encoding="utf-8"?>
<worksheet xmlns="http://schemas.openxmlformats.org/spreadsheetml/2006/main" xmlns:r="http://schemas.openxmlformats.org/officeDocument/2006/relationships">
  <dimension ref="A1:M89"/>
  <sheetViews>
    <sheetView view="pageBreakPreview" zoomScaleNormal="70" zoomScaleSheetLayoutView="100" zoomScalePageLayoutView="0" workbookViewId="0" topLeftCell="A1">
      <selection activeCell="A1" sqref="A1:M1"/>
    </sheetView>
  </sheetViews>
  <sheetFormatPr defaultColWidth="9.00390625" defaultRowHeight="13.5"/>
  <cols>
    <col min="1" max="1" width="12.50390625" style="2" customWidth="1"/>
    <col min="2" max="4" width="12.25390625" style="2" customWidth="1"/>
    <col min="5" max="9" width="11.125" style="2" customWidth="1"/>
    <col min="10" max="10" width="11.00390625" style="2" customWidth="1"/>
    <col min="11" max="13" width="11.125" style="2" customWidth="1"/>
    <col min="14" max="16384" width="9.00390625" style="2" customWidth="1"/>
  </cols>
  <sheetData>
    <row r="1" spans="1:13" ht="17.25">
      <c r="A1" s="1286" t="s">
        <v>733</v>
      </c>
      <c r="B1" s="1286"/>
      <c r="C1" s="1286"/>
      <c r="D1" s="1286"/>
      <c r="E1" s="1286"/>
      <c r="F1" s="1286"/>
      <c r="G1" s="1286"/>
      <c r="H1" s="1286"/>
      <c r="I1" s="1286"/>
      <c r="J1" s="1286"/>
      <c r="K1" s="1286"/>
      <c r="L1" s="1286"/>
      <c r="M1" s="1286"/>
    </row>
    <row r="2" spans="1:13" ht="14.25">
      <c r="A2" s="1287" t="s">
        <v>734</v>
      </c>
      <c r="B2" s="1287"/>
      <c r="C2" s="1287"/>
      <c r="D2" s="1287"/>
      <c r="E2" s="1287"/>
      <c r="F2" s="1287"/>
      <c r="G2" s="1287"/>
      <c r="H2" s="1287"/>
      <c r="I2" s="1287"/>
      <c r="J2" s="1287"/>
      <c r="K2" s="1287"/>
      <c r="L2" s="1287"/>
      <c r="M2" s="1287"/>
    </row>
    <row r="3" spans="1:13" ht="14.25">
      <c r="A3" s="281"/>
      <c r="B3" s="281"/>
      <c r="C3" s="281"/>
      <c r="D3" s="281"/>
      <c r="E3" s="281"/>
      <c r="F3" s="281"/>
      <c r="G3" s="281"/>
      <c r="H3" s="281"/>
      <c r="I3" s="281"/>
      <c r="J3" s="281"/>
      <c r="K3" s="281"/>
      <c r="L3" s="281"/>
      <c r="M3" s="281"/>
    </row>
    <row r="4" spans="1:13" ht="13.5">
      <c r="A4" s="1079"/>
      <c r="B4" s="1079"/>
      <c r="C4" s="1079"/>
      <c r="D4" s="1079"/>
      <c r="E4" s="1079"/>
      <c r="F4" s="1079"/>
      <c r="G4" s="1079"/>
      <c r="H4" s="1079"/>
      <c r="I4" s="1079"/>
      <c r="J4" s="1079"/>
      <c r="K4" s="1079"/>
      <c r="L4" s="1079"/>
      <c r="M4" s="1079"/>
    </row>
    <row r="5" ht="14.25" thickBot="1">
      <c r="A5" s="2" t="s">
        <v>735</v>
      </c>
    </row>
    <row r="6" spans="1:13" ht="13.5">
      <c r="A6" s="5"/>
      <c r="B6" s="1620" t="s">
        <v>717</v>
      </c>
      <c r="C6" s="1621"/>
      <c r="D6" s="1622"/>
      <c r="E6" s="1623" t="s">
        <v>719</v>
      </c>
      <c r="F6" s="1621"/>
      <c r="G6" s="1622"/>
      <c r="H6" s="1623" t="s">
        <v>720</v>
      </c>
      <c r="I6" s="1621"/>
      <c r="J6" s="1622"/>
      <c r="K6" s="1623" t="s">
        <v>727</v>
      </c>
      <c r="L6" s="1621"/>
      <c r="M6" s="1622"/>
    </row>
    <row r="7" spans="1:13" ht="14.25" thickBot="1">
      <c r="A7" s="335"/>
      <c r="B7" s="467" t="s">
        <v>721</v>
      </c>
      <c r="C7" s="936" t="s">
        <v>722</v>
      </c>
      <c r="D7" s="622" t="s">
        <v>723</v>
      </c>
      <c r="E7" s="1044" t="s">
        <v>721</v>
      </c>
      <c r="F7" s="936" t="s">
        <v>722</v>
      </c>
      <c r="G7" s="622" t="s">
        <v>723</v>
      </c>
      <c r="H7" s="1044" t="s">
        <v>721</v>
      </c>
      <c r="I7" s="936" t="s">
        <v>722</v>
      </c>
      <c r="J7" s="622" t="s">
        <v>723</v>
      </c>
      <c r="K7" s="1044" t="s">
        <v>721</v>
      </c>
      <c r="L7" s="936" t="s">
        <v>722</v>
      </c>
      <c r="M7" s="622" t="s">
        <v>723</v>
      </c>
    </row>
    <row r="8" spans="1:13" s="99" customFormat="1" ht="14.25" thickTop="1">
      <c r="A8" s="624"/>
      <c r="B8" s="1045" t="s">
        <v>60</v>
      </c>
      <c r="C8" s="626" t="s">
        <v>137</v>
      </c>
      <c r="D8" s="412" t="s">
        <v>97</v>
      </c>
      <c r="E8" s="627" t="s">
        <v>60</v>
      </c>
      <c r="F8" s="626" t="s">
        <v>213</v>
      </c>
      <c r="G8" s="412" t="s">
        <v>97</v>
      </c>
      <c r="H8" s="627" t="s">
        <v>60</v>
      </c>
      <c r="I8" s="626" t="s">
        <v>232</v>
      </c>
      <c r="J8" s="412" t="s">
        <v>97</v>
      </c>
      <c r="K8" s="627" t="s">
        <v>60</v>
      </c>
      <c r="L8" s="626" t="s">
        <v>232</v>
      </c>
      <c r="M8" s="412" t="s">
        <v>97</v>
      </c>
    </row>
    <row r="9" spans="1:13" ht="13.5">
      <c r="A9" s="13"/>
      <c r="B9" s="630"/>
      <c r="C9" s="629"/>
      <c r="D9" s="632"/>
      <c r="E9" s="633"/>
      <c r="F9" s="629"/>
      <c r="G9" s="632"/>
      <c r="H9" s="633"/>
      <c r="I9" s="629"/>
      <c r="J9" s="632"/>
      <c r="K9" s="633"/>
      <c r="L9" s="629"/>
      <c r="M9" s="632"/>
    </row>
    <row r="10" spans="1:13" ht="13.5">
      <c r="A10" s="832" t="s">
        <v>62</v>
      </c>
      <c r="B10" s="1067">
        <v>3878580</v>
      </c>
      <c r="C10" s="1068">
        <v>58801</v>
      </c>
      <c r="D10" s="1069">
        <v>132170857</v>
      </c>
      <c r="E10" s="1080">
        <v>0</v>
      </c>
      <c r="F10" s="1068">
        <v>0</v>
      </c>
      <c r="G10" s="1069">
        <v>0</v>
      </c>
      <c r="H10" s="1080">
        <v>7</v>
      </c>
      <c r="I10" s="1068">
        <v>20</v>
      </c>
      <c r="J10" s="1069">
        <v>5</v>
      </c>
      <c r="K10" s="1081">
        <v>60285</v>
      </c>
      <c r="L10" s="1068">
        <v>10358721</v>
      </c>
      <c r="M10" s="1082">
        <v>1966943</v>
      </c>
    </row>
    <row r="11" spans="1:13" ht="13.5">
      <c r="A11" s="832" t="s">
        <v>63</v>
      </c>
      <c r="B11" s="1067">
        <v>4037759</v>
      </c>
      <c r="C11" s="1068">
        <v>60843</v>
      </c>
      <c r="D11" s="1069">
        <v>138639362</v>
      </c>
      <c r="E11" s="1080">
        <v>0</v>
      </c>
      <c r="F11" s="1068">
        <v>0</v>
      </c>
      <c r="G11" s="1069">
        <v>0</v>
      </c>
      <c r="H11" s="1080">
        <v>0</v>
      </c>
      <c r="I11" s="1068">
        <v>0</v>
      </c>
      <c r="J11" s="1069">
        <v>0</v>
      </c>
      <c r="K11" s="1081">
        <v>65407</v>
      </c>
      <c r="L11" s="1068">
        <v>13497845</v>
      </c>
      <c r="M11" s="1082">
        <v>2232543</v>
      </c>
    </row>
    <row r="12" spans="1:13" ht="13.5">
      <c r="A12" s="832" t="s">
        <v>64</v>
      </c>
      <c r="B12" s="1067">
        <v>3726272</v>
      </c>
      <c r="C12" s="1068">
        <v>49858</v>
      </c>
      <c r="D12" s="1069">
        <v>123684693</v>
      </c>
      <c r="E12" s="1080">
        <v>0</v>
      </c>
      <c r="F12" s="1068">
        <v>0</v>
      </c>
      <c r="G12" s="1069">
        <v>0</v>
      </c>
      <c r="H12" s="1080">
        <v>0</v>
      </c>
      <c r="I12" s="1068">
        <v>0</v>
      </c>
      <c r="J12" s="1069">
        <v>0</v>
      </c>
      <c r="K12" s="1081">
        <v>43719</v>
      </c>
      <c r="L12" s="1068">
        <v>12115689</v>
      </c>
      <c r="M12" s="1082">
        <v>2148579</v>
      </c>
    </row>
    <row r="13" spans="1:13" ht="13.5">
      <c r="A13" s="832" t="s">
        <v>65</v>
      </c>
      <c r="B13" s="1067">
        <v>3651138</v>
      </c>
      <c r="C13" s="1068">
        <v>52122</v>
      </c>
      <c r="D13" s="1069">
        <v>130173545</v>
      </c>
      <c r="E13" s="1080">
        <v>0</v>
      </c>
      <c r="F13" s="1068">
        <v>0</v>
      </c>
      <c r="G13" s="1069">
        <v>0</v>
      </c>
      <c r="H13" s="1080">
        <v>0</v>
      </c>
      <c r="I13" s="1068">
        <v>0</v>
      </c>
      <c r="J13" s="1069">
        <v>0</v>
      </c>
      <c r="K13" s="1081">
        <v>56618</v>
      </c>
      <c r="L13" s="1068">
        <v>10700766</v>
      </c>
      <c r="M13" s="1082">
        <v>2175920</v>
      </c>
    </row>
    <row r="14" spans="1:13" ht="13.5">
      <c r="A14" s="835" t="s">
        <v>840</v>
      </c>
      <c r="B14" s="1070">
        <v>3349669</v>
      </c>
      <c r="C14" s="1071">
        <v>61105</v>
      </c>
      <c r="D14" s="1072">
        <v>159235511</v>
      </c>
      <c r="E14" s="1083">
        <v>1</v>
      </c>
      <c r="F14" s="1071">
        <v>5000</v>
      </c>
      <c r="G14" s="1072">
        <v>1</v>
      </c>
      <c r="H14" s="1083">
        <v>0</v>
      </c>
      <c r="I14" s="1071">
        <v>0</v>
      </c>
      <c r="J14" s="1072">
        <v>0</v>
      </c>
      <c r="K14" s="1084">
        <v>68513</v>
      </c>
      <c r="L14" s="1071">
        <v>17682869</v>
      </c>
      <c r="M14" s="1085">
        <v>3294865</v>
      </c>
    </row>
    <row r="15" spans="1:13" ht="13.5">
      <c r="A15" s="624"/>
      <c r="B15" s="1086"/>
      <c r="C15" s="1087"/>
      <c r="D15" s="1088"/>
      <c r="E15" s="1089"/>
      <c r="F15" s="1087"/>
      <c r="G15" s="1088"/>
      <c r="H15" s="1089"/>
      <c r="I15" s="1087"/>
      <c r="J15" s="1088"/>
      <c r="K15" s="1090"/>
      <c r="L15" s="1087"/>
      <c r="M15" s="1091"/>
    </row>
    <row r="16" spans="1:13" ht="13.5">
      <c r="A16" s="845" t="s">
        <v>66</v>
      </c>
      <c r="B16" s="1046">
        <v>330304</v>
      </c>
      <c r="C16" s="1047">
        <v>4938</v>
      </c>
      <c r="D16" s="1048">
        <v>12081279</v>
      </c>
      <c r="E16" s="1049">
        <v>0</v>
      </c>
      <c r="F16" s="1047">
        <v>0</v>
      </c>
      <c r="G16" s="1048">
        <v>0</v>
      </c>
      <c r="H16" s="1049">
        <v>0</v>
      </c>
      <c r="I16" s="1047">
        <v>0</v>
      </c>
      <c r="J16" s="1048">
        <v>0</v>
      </c>
      <c r="K16" s="1049">
        <v>3948</v>
      </c>
      <c r="L16" s="1047">
        <v>871189</v>
      </c>
      <c r="M16" s="1048">
        <v>157764</v>
      </c>
    </row>
    <row r="17" spans="1:13" ht="13.5">
      <c r="A17" s="845" t="s">
        <v>67</v>
      </c>
      <c r="B17" s="1046">
        <v>285636</v>
      </c>
      <c r="C17" s="1047">
        <v>4625</v>
      </c>
      <c r="D17" s="1048">
        <v>11240242</v>
      </c>
      <c r="E17" s="1049">
        <v>0</v>
      </c>
      <c r="F17" s="1047">
        <v>0</v>
      </c>
      <c r="G17" s="1048">
        <v>0</v>
      </c>
      <c r="H17" s="1049">
        <v>0</v>
      </c>
      <c r="I17" s="1047">
        <v>0</v>
      </c>
      <c r="J17" s="1048">
        <v>0</v>
      </c>
      <c r="K17" s="1049">
        <v>3793</v>
      </c>
      <c r="L17" s="1047">
        <v>599637</v>
      </c>
      <c r="M17" s="1048">
        <v>111743</v>
      </c>
    </row>
    <row r="18" spans="1:13" ht="13.5">
      <c r="A18" s="845" t="s">
        <v>68</v>
      </c>
      <c r="B18" s="1046">
        <v>272991</v>
      </c>
      <c r="C18" s="1047">
        <v>3455</v>
      </c>
      <c r="D18" s="1048">
        <v>8369281</v>
      </c>
      <c r="E18" s="1049">
        <v>0</v>
      </c>
      <c r="F18" s="1047">
        <v>0</v>
      </c>
      <c r="G18" s="1048">
        <v>0</v>
      </c>
      <c r="H18" s="1049">
        <v>0</v>
      </c>
      <c r="I18" s="1047">
        <v>0</v>
      </c>
      <c r="J18" s="1048">
        <v>0</v>
      </c>
      <c r="K18" s="1049">
        <v>3129</v>
      </c>
      <c r="L18" s="1047">
        <v>610178</v>
      </c>
      <c r="M18" s="1048">
        <v>119196</v>
      </c>
    </row>
    <row r="19" spans="1:13" ht="13.5">
      <c r="A19" s="845" t="s">
        <v>69</v>
      </c>
      <c r="B19" s="1046">
        <v>302947</v>
      </c>
      <c r="C19" s="1047">
        <v>3391</v>
      </c>
      <c r="D19" s="1048">
        <v>8077649</v>
      </c>
      <c r="E19" s="1049">
        <v>0</v>
      </c>
      <c r="F19" s="1047">
        <v>0</v>
      </c>
      <c r="G19" s="1048">
        <v>0</v>
      </c>
      <c r="H19" s="1049">
        <v>0</v>
      </c>
      <c r="I19" s="1047">
        <v>0</v>
      </c>
      <c r="J19" s="1048">
        <v>0</v>
      </c>
      <c r="K19" s="1049">
        <v>5463</v>
      </c>
      <c r="L19" s="1047">
        <v>1342402</v>
      </c>
      <c r="M19" s="1048">
        <v>298787</v>
      </c>
    </row>
    <row r="20" spans="1:13" ht="13.5">
      <c r="A20" s="845" t="s">
        <v>70</v>
      </c>
      <c r="B20" s="1046">
        <v>292435</v>
      </c>
      <c r="C20" s="1047">
        <v>3543</v>
      </c>
      <c r="D20" s="1048">
        <v>8912765</v>
      </c>
      <c r="E20" s="1049">
        <v>0</v>
      </c>
      <c r="F20" s="1047">
        <v>0</v>
      </c>
      <c r="G20" s="1048">
        <v>0</v>
      </c>
      <c r="H20" s="1049">
        <v>0</v>
      </c>
      <c r="I20" s="1047">
        <v>0</v>
      </c>
      <c r="J20" s="1048">
        <v>0</v>
      </c>
      <c r="K20" s="1049">
        <v>4644</v>
      </c>
      <c r="L20" s="1047">
        <v>623623</v>
      </c>
      <c r="M20" s="1048">
        <v>130195</v>
      </c>
    </row>
    <row r="21" spans="1:13" ht="13.5">
      <c r="A21" s="845" t="s">
        <v>71</v>
      </c>
      <c r="B21" s="1046">
        <v>281369</v>
      </c>
      <c r="C21" s="1047">
        <v>3082</v>
      </c>
      <c r="D21" s="1048">
        <v>7214396</v>
      </c>
      <c r="E21" s="1049">
        <v>0</v>
      </c>
      <c r="F21" s="1047">
        <v>0</v>
      </c>
      <c r="G21" s="1048">
        <v>0</v>
      </c>
      <c r="H21" s="1049">
        <v>0</v>
      </c>
      <c r="I21" s="1047">
        <v>0</v>
      </c>
      <c r="J21" s="1048">
        <v>0</v>
      </c>
      <c r="K21" s="1049">
        <v>4642</v>
      </c>
      <c r="L21" s="1047">
        <v>872503</v>
      </c>
      <c r="M21" s="1048">
        <v>168952</v>
      </c>
    </row>
    <row r="22" spans="1:13" ht="13.5">
      <c r="A22" s="845" t="s">
        <v>72</v>
      </c>
      <c r="B22" s="1046">
        <v>332640</v>
      </c>
      <c r="C22" s="1047">
        <v>4912</v>
      </c>
      <c r="D22" s="1048">
        <v>13378237</v>
      </c>
      <c r="E22" s="1049">
        <v>0</v>
      </c>
      <c r="F22" s="1047">
        <v>0</v>
      </c>
      <c r="G22" s="1048">
        <v>0</v>
      </c>
      <c r="H22" s="1049">
        <v>0</v>
      </c>
      <c r="I22" s="1047">
        <v>0</v>
      </c>
      <c r="J22" s="1048">
        <v>0</v>
      </c>
      <c r="K22" s="1049">
        <v>4584</v>
      </c>
      <c r="L22" s="1047">
        <v>892980</v>
      </c>
      <c r="M22" s="1048">
        <v>179660</v>
      </c>
    </row>
    <row r="23" spans="1:13" ht="13.5">
      <c r="A23" s="845" t="s">
        <v>73</v>
      </c>
      <c r="B23" s="1046">
        <v>313855</v>
      </c>
      <c r="C23" s="1047">
        <v>6016</v>
      </c>
      <c r="D23" s="1048">
        <v>15057284</v>
      </c>
      <c r="E23" s="1049">
        <v>0</v>
      </c>
      <c r="F23" s="1047">
        <v>0</v>
      </c>
      <c r="G23" s="1048">
        <v>0</v>
      </c>
      <c r="H23" s="1049">
        <v>0</v>
      </c>
      <c r="I23" s="1047">
        <v>0</v>
      </c>
      <c r="J23" s="1048">
        <v>0</v>
      </c>
      <c r="K23" s="1049">
        <v>5968</v>
      </c>
      <c r="L23" s="1047">
        <v>755076</v>
      </c>
      <c r="M23" s="1048">
        <v>155434</v>
      </c>
    </row>
    <row r="24" spans="1:13" ht="13.5">
      <c r="A24" s="845" t="s">
        <v>74</v>
      </c>
      <c r="B24" s="1046">
        <v>303899</v>
      </c>
      <c r="C24" s="1047">
        <v>4610</v>
      </c>
      <c r="D24" s="1048">
        <v>11444807</v>
      </c>
      <c r="E24" s="1049">
        <v>0</v>
      </c>
      <c r="F24" s="1047">
        <v>0</v>
      </c>
      <c r="G24" s="1048">
        <v>0</v>
      </c>
      <c r="H24" s="1049">
        <v>0</v>
      </c>
      <c r="I24" s="1047">
        <v>0</v>
      </c>
      <c r="J24" s="1048">
        <v>0</v>
      </c>
      <c r="K24" s="1049">
        <v>4603</v>
      </c>
      <c r="L24" s="1047">
        <v>809793</v>
      </c>
      <c r="M24" s="1048">
        <v>173251</v>
      </c>
    </row>
    <row r="25" spans="1:13" ht="13.5">
      <c r="A25" s="845" t="s">
        <v>75</v>
      </c>
      <c r="B25" s="1046">
        <v>301106</v>
      </c>
      <c r="C25" s="1047">
        <v>4220</v>
      </c>
      <c r="D25" s="1048">
        <v>9680661</v>
      </c>
      <c r="E25" s="1049">
        <v>0</v>
      </c>
      <c r="F25" s="1047">
        <v>0</v>
      </c>
      <c r="G25" s="1048">
        <v>0</v>
      </c>
      <c r="H25" s="1049">
        <v>0</v>
      </c>
      <c r="I25" s="1047">
        <v>0</v>
      </c>
      <c r="J25" s="1048">
        <v>0</v>
      </c>
      <c r="K25" s="1049">
        <v>5189</v>
      </c>
      <c r="L25" s="1047">
        <v>922574</v>
      </c>
      <c r="M25" s="1048">
        <v>214707</v>
      </c>
    </row>
    <row r="26" spans="1:13" ht="13.5">
      <c r="A26" s="845" t="s">
        <v>76</v>
      </c>
      <c r="B26" s="1046">
        <v>316356</v>
      </c>
      <c r="C26" s="1047">
        <v>4424</v>
      </c>
      <c r="D26" s="1048">
        <v>10986849</v>
      </c>
      <c r="E26" s="1049">
        <v>0</v>
      </c>
      <c r="F26" s="1047">
        <v>0</v>
      </c>
      <c r="G26" s="1048">
        <v>0</v>
      </c>
      <c r="H26" s="1049">
        <v>0</v>
      </c>
      <c r="I26" s="1047">
        <v>0</v>
      </c>
      <c r="J26" s="1048">
        <v>0</v>
      </c>
      <c r="K26" s="1049">
        <v>4768</v>
      </c>
      <c r="L26" s="1047">
        <v>709404</v>
      </c>
      <c r="M26" s="1048">
        <v>155689</v>
      </c>
    </row>
    <row r="27" spans="1:13" ht="13.5">
      <c r="A27" s="845" t="s">
        <v>77</v>
      </c>
      <c r="B27" s="1046">
        <v>278693</v>
      </c>
      <c r="C27" s="1047">
        <v>3600</v>
      </c>
      <c r="D27" s="1048">
        <v>8700202</v>
      </c>
      <c r="E27" s="1049">
        <v>0</v>
      </c>
      <c r="F27" s="1047">
        <v>0</v>
      </c>
      <c r="G27" s="1048">
        <v>0</v>
      </c>
      <c r="H27" s="1049">
        <v>0</v>
      </c>
      <c r="I27" s="1047">
        <v>0</v>
      </c>
      <c r="J27" s="1048">
        <v>0</v>
      </c>
      <c r="K27" s="1049">
        <v>4040</v>
      </c>
      <c r="L27" s="1047">
        <v>900199</v>
      </c>
      <c r="M27" s="1048">
        <v>180161</v>
      </c>
    </row>
    <row r="28" spans="1:13" ht="13.5">
      <c r="A28" s="845" t="s">
        <v>78</v>
      </c>
      <c r="B28" s="1046">
        <v>369211</v>
      </c>
      <c r="C28" s="1047">
        <v>6238</v>
      </c>
      <c r="D28" s="1048">
        <v>17111167</v>
      </c>
      <c r="E28" s="1049">
        <v>0</v>
      </c>
      <c r="F28" s="1047">
        <v>0</v>
      </c>
      <c r="G28" s="1048">
        <v>0</v>
      </c>
      <c r="H28" s="1049">
        <v>0</v>
      </c>
      <c r="I28" s="1047">
        <v>0</v>
      </c>
      <c r="J28" s="1048">
        <v>0</v>
      </c>
      <c r="K28" s="1049">
        <v>5795</v>
      </c>
      <c r="L28" s="1047">
        <v>1662397</v>
      </c>
      <c r="M28" s="1048">
        <v>288138</v>
      </c>
    </row>
    <row r="29" spans="1:13" ht="13.5">
      <c r="A29" s="845" t="s">
        <v>67</v>
      </c>
      <c r="B29" s="1046">
        <v>273514</v>
      </c>
      <c r="C29" s="1047">
        <v>5304</v>
      </c>
      <c r="D29" s="1048">
        <v>14095620</v>
      </c>
      <c r="E29" s="1049">
        <v>0</v>
      </c>
      <c r="F29" s="1047">
        <v>0</v>
      </c>
      <c r="G29" s="1048">
        <v>0</v>
      </c>
      <c r="H29" s="1049">
        <v>0</v>
      </c>
      <c r="I29" s="1047">
        <v>0</v>
      </c>
      <c r="J29" s="1048">
        <v>0</v>
      </c>
      <c r="K29" s="1049">
        <v>4560</v>
      </c>
      <c r="L29" s="1047">
        <v>650229</v>
      </c>
      <c r="M29" s="1048">
        <v>132306</v>
      </c>
    </row>
    <row r="30" spans="1:13" ht="13.5">
      <c r="A30" s="845" t="s">
        <v>68</v>
      </c>
      <c r="B30" s="1046">
        <v>253280</v>
      </c>
      <c r="C30" s="1047">
        <v>3355</v>
      </c>
      <c r="D30" s="1048">
        <v>8876641</v>
      </c>
      <c r="E30" s="1049">
        <v>0</v>
      </c>
      <c r="F30" s="1047">
        <v>0</v>
      </c>
      <c r="G30" s="1048">
        <v>0</v>
      </c>
      <c r="H30" s="1049">
        <v>0</v>
      </c>
      <c r="I30" s="1047">
        <v>0</v>
      </c>
      <c r="J30" s="1048">
        <v>0</v>
      </c>
      <c r="K30" s="1049">
        <v>5199</v>
      </c>
      <c r="L30" s="1047">
        <v>1158049</v>
      </c>
      <c r="M30" s="1048">
        <v>206329</v>
      </c>
    </row>
    <row r="31" spans="1:13" ht="13.5">
      <c r="A31" s="845" t="s">
        <v>69</v>
      </c>
      <c r="B31" s="1046">
        <v>303021</v>
      </c>
      <c r="C31" s="1047">
        <v>4854</v>
      </c>
      <c r="D31" s="1048">
        <v>14265496</v>
      </c>
      <c r="E31" s="1049">
        <v>0</v>
      </c>
      <c r="F31" s="1047">
        <v>0</v>
      </c>
      <c r="G31" s="1048">
        <v>0</v>
      </c>
      <c r="H31" s="1049">
        <v>0</v>
      </c>
      <c r="I31" s="1047">
        <v>0</v>
      </c>
      <c r="J31" s="1048">
        <v>0</v>
      </c>
      <c r="K31" s="1049">
        <v>7169</v>
      </c>
      <c r="L31" s="1047">
        <v>1534841</v>
      </c>
      <c r="M31" s="1048">
        <v>339483</v>
      </c>
    </row>
    <row r="32" spans="1:13" ht="13.5">
      <c r="A32" s="845" t="s">
        <v>70</v>
      </c>
      <c r="B32" s="1046">
        <v>272064</v>
      </c>
      <c r="C32" s="1047">
        <v>4266</v>
      </c>
      <c r="D32" s="1048">
        <v>10884851</v>
      </c>
      <c r="E32" s="1049">
        <v>1</v>
      </c>
      <c r="F32" s="1047">
        <v>5000</v>
      </c>
      <c r="G32" s="1048">
        <v>1</v>
      </c>
      <c r="H32" s="1049">
        <v>0</v>
      </c>
      <c r="I32" s="1047">
        <v>0</v>
      </c>
      <c r="J32" s="1048">
        <v>0</v>
      </c>
      <c r="K32" s="1049">
        <v>6180</v>
      </c>
      <c r="L32" s="1047">
        <v>1430539</v>
      </c>
      <c r="M32" s="1048">
        <v>267877</v>
      </c>
    </row>
    <row r="33" spans="1:13" ht="13.5">
      <c r="A33" s="845" t="s">
        <v>71</v>
      </c>
      <c r="B33" s="1046">
        <v>314602</v>
      </c>
      <c r="C33" s="1047">
        <v>4931</v>
      </c>
      <c r="D33" s="1048">
        <v>12141448</v>
      </c>
      <c r="E33" s="1049">
        <v>0</v>
      </c>
      <c r="F33" s="1047">
        <v>0</v>
      </c>
      <c r="G33" s="1048">
        <v>0</v>
      </c>
      <c r="H33" s="1049">
        <v>0</v>
      </c>
      <c r="I33" s="1047">
        <v>0</v>
      </c>
      <c r="J33" s="1048">
        <v>0</v>
      </c>
      <c r="K33" s="1049">
        <v>7078</v>
      </c>
      <c r="L33" s="1047">
        <v>1958995</v>
      </c>
      <c r="M33" s="1048">
        <v>345717</v>
      </c>
    </row>
    <row r="34" spans="1:13" ht="13.5">
      <c r="A34" s="845" t="s">
        <v>72</v>
      </c>
      <c r="B34" s="1046">
        <v>274829</v>
      </c>
      <c r="C34" s="1047">
        <v>6215</v>
      </c>
      <c r="D34" s="1048">
        <v>16217396</v>
      </c>
      <c r="E34" s="1049">
        <v>0</v>
      </c>
      <c r="F34" s="1047">
        <v>0</v>
      </c>
      <c r="G34" s="1048">
        <v>0</v>
      </c>
      <c r="H34" s="1049">
        <v>0</v>
      </c>
      <c r="I34" s="1047">
        <v>0</v>
      </c>
      <c r="J34" s="1048">
        <v>0</v>
      </c>
      <c r="K34" s="1049">
        <v>5721</v>
      </c>
      <c r="L34" s="1047">
        <v>1517713</v>
      </c>
      <c r="M34" s="1048">
        <v>297096</v>
      </c>
    </row>
    <row r="35" spans="1:13" ht="13.5">
      <c r="A35" s="845" t="s">
        <v>73</v>
      </c>
      <c r="B35" s="1046">
        <v>296133</v>
      </c>
      <c r="C35" s="1047">
        <v>6078</v>
      </c>
      <c r="D35" s="1048">
        <v>15031587</v>
      </c>
      <c r="E35" s="1049">
        <v>0</v>
      </c>
      <c r="F35" s="1047">
        <v>0</v>
      </c>
      <c r="G35" s="1048">
        <v>0</v>
      </c>
      <c r="H35" s="1049">
        <v>0</v>
      </c>
      <c r="I35" s="1047">
        <v>0</v>
      </c>
      <c r="J35" s="1048">
        <v>0</v>
      </c>
      <c r="K35" s="1049">
        <v>6400</v>
      </c>
      <c r="L35" s="1047">
        <v>1385441</v>
      </c>
      <c r="M35" s="1048">
        <v>268409</v>
      </c>
    </row>
    <row r="36" spans="1:13" ht="13.5">
      <c r="A36" s="845" t="s">
        <v>74</v>
      </c>
      <c r="B36" s="1046">
        <v>291044</v>
      </c>
      <c r="C36" s="1047">
        <v>4964</v>
      </c>
      <c r="D36" s="1048">
        <v>12193790</v>
      </c>
      <c r="E36" s="1049">
        <v>0</v>
      </c>
      <c r="F36" s="1047">
        <v>0</v>
      </c>
      <c r="G36" s="1048">
        <v>0</v>
      </c>
      <c r="H36" s="1049">
        <v>0</v>
      </c>
      <c r="I36" s="1047">
        <v>0</v>
      </c>
      <c r="J36" s="1048">
        <v>0</v>
      </c>
      <c r="K36" s="1049">
        <v>5191</v>
      </c>
      <c r="L36" s="1047">
        <v>1406112</v>
      </c>
      <c r="M36" s="1048">
        <v>265755</v>
      </c>
    </row>
    <row r="37" spans="1:13" ht="13.5">
      <c r="A37" s="845" t="s">
        <v>75</v>
      </c>
      <c r="B37" s="1046">
        <v>284893</v>
      </c>
      <c r="C37" s="1047">
        <v>5917</v>
      </c>
      <c r="D37" s="1048">
        <v>14102897</v>
      </c>
      <c r="E37" s="1049">
        <v>0</v>
      </c>
      <c r="F37" s="1047">
        <v>0</v>
      </c>
      <c r="G37" s="1048">
        <v>0</v>
      </c>
      <c r="H37" s="1049">
        <v>0</v>
      </c>
      <c r="I37" s="1047">
        <v>0</v>
      </c>
      <c r="J37" s="1048">
        <v>0</v>
      </c>
      <c r="K37" s="1049">
        <v>4507</v>
      </c>
      <c r="L37" s="1047">
        <v>1000171</v>
      </c>
      <c r="M37" s="1048">
        <v>201970</v>
      </c>
    </row>
    <row r="38" spans="1:13" ht="13.5">
      <c r="A38" s="845" t="s">
        <v>203</v>
      </c>
      <c r="B38" s="1046">
        <v>258546</v>
      </c>
      <c r="C38" s="1047">
        <v>4482</v>
      </c>
      <c r="D38" s="1048">
        <v>12111096</v>
      </c>
      <c r="E38" s="1049">
        <v>0</v>
      </c>
      <c r="F38" s="1047">
        <v>0</v>
      </c>
      <c r="G38" s="1048">
        <v>0</v>
      </c>
      <c r="H38" s="1049">
        <v>0</v>
      </c>
      <c r="I38" s="1047">
        <v>0</v>
      </c>
      <c r="J38" s="1048">
        <v>0</v>
      </c>
      <c r="K38" s="1049">
        <v>4644</v>
      </c>
      <c r="L38" s="1047">
        <v>979109</v>
      </c>
      <c r="M38" s="1048">
        <v>201184</v>
      </c>
    </row>
    <row r="39" spans="1:13" ht="13.5">
      <c r="A39" s="845" t="s">
        <v>77</v>
      </c>
      <c r="B39" s="1046">
        <v>236483</v>
      </c>
      <c r="C39" s="1047">
        <v>4477</v>
      </c>
      <c r="D39" s="1048">
        <v>12056125</v>
      </c>
      <c r="E39" s="1049">
        <v>0</v>
      </c>
      <c r="F39" s="1047">
        <v>0</v>
      </c>
      <c r="G39" s="1048">
        <v>0</v>
      </c>
      <c r="H39" s="1049">
        <v>0</v>
      </c>
      <c r="I39" s="1047">
        <v>0</v>
      </c>
      <c r="J39" s="1048">
        <v>0</v>
      </c>
      <c r="K39" s="1049">
        <v>5780</v>
      </c>
      <c r="L39" s="1047">
        <v>1805067</v>
      </c>
      <c r="M39" s="1048">
        <v>325222</v>
      </c>
    </row>
    <row r="40" spans="1:13" ht="14.25" thickBot="1">
      <c r="A40" s="931" t="s">
        <v>78</v>
      </c>
      <c r="B40" s="1062">
        <v>291260</v>
      </c>
      <c r="C40" s="1063">
        <v>6258</v>
      </c>
      <c r="D40" s="1064">
        <v>17258559</v>
      </c>
      <c r="E40" s="1065">
        <v>0</v>
      </c>
      <c r="F40" s="1063">
        <v>0</v>
      </c>
      <c r="G40" s="1064">
        <v>0</v>
      </c>
      <c r="H40" s="1065">
        <v>0</v>
      </c>
      <c r="I40" s="1063">
        <v>0</v>
      </c>
      <c r="J40" s="1064">
        <v>0</v>
      </c>
      <c r="K40" s="1065">
        <v>6084</v>
      </c>
      <c r="L40" s="1063">
        <v>2856603</v>
      </c>
      <c r="M40" s="1064">
        <v>443512</v>
      </c>
    </row>
    <row r="41" spans="1:13" s="29" customFormat="1" ht="13.5" customHeight="1">
      <c r="A41" s="84" t="s">
        <v>736</v>
      </c>
      <c r="M41" s="655"/>
    </row>
    <row r="42" spans="1:3" s="29" customFormat="1" ht="13.5" customHeight="1">
      <c r="A42" s="84" t="s">
        <v>183</v>
      </c>
      <c r="C42" s="83"/>
    </row>
    <row r="43" spans="1:3" s="29" customFormat="1" ht="13.5" customHeight="1">
      <c r="A43" s="84" t="s">
        <v>183</v>
      </c>
      <c r="C43" s="83"/>
    </row>
    <row r="44" spans="1:13" ht="17.25">
      <c r="A44" s="1286" t="s">
        <v>733</v>
      </c>
      <c r="B44" s="1286"/>
      <c r="C44" s="1286"/>
      <c r="D44" s="1286"/>
      <c r="E44" s="1286"/>
      <c r="F44" s="1286"/>
      <c r="G44" s="1286"/>
      <c r="H44" s="1286"/>
      <c r="I44" s="1286"/>
      <c r="J44" s="1286"/>
      <c r="K44" s="1286"/>
      <c r="L44" s="1286"/>
      <c r="M44" s="1286"/>
    </row>
    <row r="45" spans="1:13" ht="14.25">
      <c r="A45" s="1287" t="s">
        <v>737</v>
      </c>
      <c r="B45" s="1287"/>
      <c r="C45" s="1287"/>
      <c r="D45" s="1287"/>
      <c r="E45" s="1287"/>
      <c r="F45" s="1287"/>
      <c r="G45" s="1287"/>
      <c r="H45" s="1287"/>
      <c r="I45" s="1287"/>
      <c r="J45" s="1287"/>
      <c r="K45" s="1287"/>
      <c r="L45" s="1287"/>
      <c r="M45" s="1287"/>
    </row>
    <row r="46" spans="1:13" ht="14.25">
      <c r="A46" s="281"/>
      <c r="B46" s="281"/>
      <c r="C46" s="281"/>
      <c r="D46" s="281"/>
      <c r="E46" s="281"/>
      <c r="F46" s="281"/>
      <c r="G46" s="281"/>
      <c r="H46" s="281"/>
      <c r="I46" s="281"/>
      <c r="J46" s="281"/>
      <c r="K46" s="281"/>
      <c r="L46" s="281"/>
      <c r="M46" s="281"/>
    </row>
    <row r="47" spans="1:13" ht="14.25">
      <c r="A47" s="281"/>
      <c r="B47" s="281"/>
      <c r="C47" s="281"/>
      <c r="D47" s="281"/>
      <c r="E47" s="281"/>
      <c r="F47" s="281"/>
      <c r="G47" s="281"/>
      <c r="H47" s="281"/>
      <c r="I47" s="281"/>
      <c r="J47" s="281"/>
      <c r="K47" s="281"/>
      <c r="L47" s="281"/>
      <c r="M47" s="281"/>
    </row>
    <row r="48" s="1092" customFormat="1" ht="14.25" thickBot="1">
      <c r="A48" s="1092" t="s">
        <v>738</v>
      </c>
    </row>
    <row r="49" spans="1:13" s="1092" customFormat="1" ht="13.5">
      <c r="A49" s="1093"/>
      <c r="B49" s="1624" t="s">
        <v>728</v>
      </c>
      <c r="C49" s="1625"/>
      <c r="D49" s="1626"/>
      <c r="E49" s="1627" t="s">
        <v>729</v>
      </c>
      <c r="F49" s="1625"/>
      <c r="G49" s="1626"/>
      <c r="H49" s="1627" t="s">
        <v>730</v>
      </c>
      <c r="I49" s="1625"/>
      <c r="J49" s="1625"/>
      <c r="K49" s="1628"/>
      <c r="L49" s="1629"/>
      <c r="M49" s="1629"/>
    </row>
    <row r="50" spans="1:13" ht="14.25" thickBot="1">
      <c r="A50" s="335"/>
      <c r="B50" s="1044" t="s">
        <v>721</v>
      </c>
      <c r="C50" s="936" t="s">
        <v>722</v>
      </c>
      <c r="D50" s="622" t="s">
        <v>723</v>
      </c>
      <c r="E50" s="1044" t="s">
        <v>721</v>
      </c>
      <c r="F50" s="936" t="s">
        <v>722</v>
      </c>
      <c r="G50" s="622" t="s">
        <v>723</v>
      </c>
      <c r="H50" s="1044" t="s">
        <v>721</v>
      </c>
      <c r="I50" s="936" t="s">
        <v>722</v>
      </c>
      <c r="J50" s="776" t="s">
        <v>723</v>
      </c>
      <c r="K50" s="616"/>
      <c r="L50" s="611"/>
      <c r="M50" s="611"/>
    </row>
    <row r="51" spans="1:13" s="1092" customFormat="1" ht="14.25" thickTop="1">
      <c r="A51" s="624"/>
      <c r="B51" s="1094" t="s">
        <v>60</v>
      </c>
      <c r="C51" s="1095" t="s">
        <v>417</v>
      </c>
      <c r="D51" s="1096" t="s">
        <v>97</v>
      </c>
      <c r="E51" s="1094" t="s">
        <v>60</v>
      </c>
      <c r="F51" s="1095" t="s">
        <v>417</v>
      </c>
      <c r="G51" s="1096" t="s">
        <v>97</v>
      </c>
      <c r="H51" s="1094" t="s">
        <v>60</v>
      </c>
      <c r="I51" s="1095" t="s">
        <v>213</v>
      </c>
      <c r="J51" s="1097" t="s">
        <v>97</v>
      </c>
      <c r="K51" s="1098"/>
      <c r="L51" s="1097"/>
      <c r="M51" s="1097"/>
    </row>
    <row r="52" spans="1:11" ht="13.5">
      <c r="A52" s="13"/>
      <c r="B52" s="633"/>
      <c r="C52" s="629"/>
      <c r="D52" s="632"/>
      <c r="E52" s="633"/>
      <c r="F52" s="629"/>
      <c r="G52" s="632"/>
      <c r="H52" s="633"/>
      <c r="I52" s="629"/>
      <c r="K52" s="631"/>
    </row>
    <row r="53" spans="1:13" ht="13.5">
      <c r="A53" s="832" t="s">
        <v>62</v>
      </c>
      <c r="B53" s="1080">
        <v>5964</v>
      </c>
      <c r="C53" s="1068">
        <v>138306</v>
      </c>
      <c r="D53" s="1069">
        <v>430052</v>
      </c>
      <c r="E53" s="1080">
        <v>410</v>
      </c>
      <c r="F53" s="1068">
        <v>2557</v>
      </c>
      <c r="G53" s="1069">
        <v>6340</v>
      </c>
      <c r="H53" s="1080">
        <v>17</v>
      </c>
      <c r="I53" s="1068">
        <v>27104</v>
      </c>
      <c r="J53" s="1069">
        <v>28</v>
      </c>
      <c r="K53" s="1099"/>
      <c r="L53" s="1100"/>
      <c r="M53" s="1100"/>
    </row>
    <row r="54" spans="1:13" ht="13.5">
      <c r="A54" s="832" t="s">
        <v>63</v>
      </c>
      <c r="B54" s="1080">
        <v>6993</v>
      </c>
      <c r="C54" s="1068">
        <v>376244</v>
      </c>
      <c r="D54" s="1069">
        <v>1856274</v>
      </c>
      <c r="E54" s="1080">
        <v>579</v>
      </c>
      <c r="F54" s="1068">
        <v>8646</v>
      </c>
      <c r="G54" s="1069">
        <v>13707</v>
      </c>
      <c r="H54" s="1080">
        <v>10</v>
      </c>
      <c r="I54" s="1068">
        <v>13900</v>
      </c>
      <c r="J54" s="1069">
        <v>5</v>
      </c>
      <c r="K54" s="1099"/>
      <c r="L54" s="1100"/>
      <c r="M54" s="1100"/>
    </row>
    <row r="55" spans="1:13" ht="13.5">
      <c r="A55" s="832" t="s">
        <v>64</v>
      </c>
      <c r="B55" s="1080">
        <v>6883</v>
      </c>
      <c r="C55" s="1068">
        <v>161963</v>
      </c>
      <c r="D55" s="1069">
        <v>606907</v>
      </c>
      <c r="E55" s="1080">
        <v>550</v>
      </c>
      <c r="F55" s="1068">
        <v>5218</v>
      </c>
      <c r="G55" s="1069">
        <v>8650</v>
      </c>
      <c r="H55" s="1080">
        <v>11</v>
      </c>
      <c r="I55" s="1068">
        <v>676802</v>
      </c>
      <c r="J55" s="1069">
        <v>7</v>
      </c>
      <c r="K55" s="1099"/>
      <c r="L55" s="1100"/>
      <c r="M55" s="1100"/>
    </row>
    <row r="56" spans="1:13" ht="13.5">
      <c r="A56" s="832" t="s">
        <v>65</v>
      </c>
      <c r="B56" s="1080">
        <v>5541</v>
      </c>
      <c r="C56" s="1068">
        <v>184656</v>
      </c>
      <c r="D56" s="1069">
        <v>295215</v>
      </c>
      <c r="E56" s="1080">
        <v>482</v>
      </c>
      <c r="F56" s="1068">
        <v>10407</v>
      </c>
      <c r="G56" s="1069">
        <v>20677</v>
      </c>
      <c r="H56" s="1080">
        <v>20</v>
      </c>
      <c r="I56" s="1068">
        <v>507360</v>
      </c>
      <c r="J56" s="1069">
        <v>2</v>
      </c>
      <c r="K56" s="1099"/>
      <c r="L56" s="1100"/>
      <c r="M56" s="1100"/>
    </row>
    <row r="57" spans="1:13" ht="13.5">
      <c r="A57" s="835" t="s">
        <v>840</v>
      </c>
      <c r="B57" s="1083">
        <v>9493</v>
      </c>
      <c r="C57" s="1071">
        <v>251871</v>
      </c>
      <c r="D57" s="1072">
        <v>498840</v>
      </c>
      <c r="E57" s="1083">
        <v>751</v>
      </c>
      <c r="F57" s="1071">
        <v>5573</v>
      </c>
      <c r="G57" s="1072">
        <v>16465</v>
      </c>
      <c r="H57" s="1083">
        <v>29</v>
      </c>
      <c r="I57" s="1071">
        <v>111372</v>
      </c>
      <c r="J57" s="1101">
        <v>77</v>
      </c>
      <c r="K57" s="1099"/>
      <c r="L57" s="1100"/>
      <c r="M57" s="1100"/>
    </row>
    <row r="58" spans="1:13" ht="13.5">
      <c r="A58" s="624"/>
      <c r="B58" s="1089"/>
      <c r="C58" s="1087"/>
      <c r="D58" s="1088"/>
      <c r="E58" s="1089"/>
      <c r="F58" s="1087"/>
      <c r="G58" s="1088"/>
      <c r="H58" s="1089"/>
      <c r="I58" s="1087"/>
      <c r="J58" s="1102"/>
      <c r="K58" s="1103"/>
      <c r="L58" s="1102"/>
      <c r="M58" s="1102"/>
    </row>
    <row r="59" spans="1:13" ht="13.5">
      <c r="A59" s="845" t="s">
        <v>66</v>
      </c>
      <c r="B59" s="1046">
        <v>770</v>
      </c>
      <c r="C59" s="1047">
        <v>11964</v>
      </c>
      <c r="D59" s="1048">
        <v>56313</v>
      </c>
      <c r="E59" s="1049">
        <v>59</v>
      </c>
      <c r="F59" s="1047">
        <v>504</v>
      </c>
      <c r="G59" s="1048">
        <v>1232</v>
      </c>
      <c r="H59" s="1049">
        <v>2</v>
      </c>
      <c r="I59" s="1047">
        <v>502000</v>
      </c>
      <c r="J59" s="1048">
        <v>1</v>
      </c>
      <c r="K59" s="1104"/>
      <c r="L59" s="1105"/>
      <c r="M59" s="1105"/>
    </row>
    <row r="60" spans="1:13" ht="13.5">
      <c r="A60" s="845" t="s">
        <v>67</v>
      </c>
      <c r="B60" s="1046">
        <v>596</v>
      </c>
      <c r="C60" s="1047">
        <v>10371</v>
      </c>
      <c r="D60" s="1048">
        <v>19163</v>
      </c>
      <c r="E60" s="1049">
        <v>45</v>
      </c>
      <c r="F60" s="1047">
        <v>180</v>
      </c>
      <c r="G60" s="1048">
        <v>793</v>
      </c>
      <c r="H60" s="1049">
        <v>2</v>
      </c>
      <c r="I60" s="1047">
        <v>2000</v>
      </c>
      <c r="J60" s="1106">
        <v>0</v>
      </c>
      <c r="K60" s="1104"/>
      <c r="L60" s="1105"/>
      <c r="M60" s="1105"/>
    </row>
    <row r="61" spans="1:13" ht="13.5">
      <c r="A61" s="845" t="s">
        <v>68</v>
      </c>
      <c r="B61" s="1046">
        <v>424</v>
      </c>
      <c r="C61" s="1047">
        <v>11037</v>
      </c>
      <c r="D61" s="1048">
        <v>18057</v>
      </c>
      <c r="E61" s="1049">
        <v>47</v>
      </c>
      <c r="F61" s="1047">
        <v>589</v>
      </c>
      <c r="G61" s="1048">
        <v>1458</v>
      </c>
      <c r="H61" s="1049">
        <v>0</v>
      </c>
      <c r="I61" s="1047">
        <v>0</v>
      </c>
      <c r="J61" s="1048">
        <v>0</v>
      </c>
      <c r="K61" s="1104"/>
      <c r="L61" s="1105"/>
      <c r="M61" s="1105"/>
    </row>
    <row r="62" spans="1:13" ht="13.5">
      <c r="A62" s="845" t="s">
        <v>69</v>
      </c>
      <c r="B62" s="1046">
        <v>535</v>
      </c>
      <c r="C62" s="1047">
        <v>21249</v>
      </c>
      <c r="D62" s="1048">
        <v>37117</v>
      </c>
      <c r="E62" s="1049">
        <v>53</v>
      </c>
      <c r="F62" s="1047">
        <v>709</v>
      </c>
      <c r="G62" s="1048">
        <v>1935</v>
      </c>
      <c r="H62" s="1049">
        <v>0</v>
      </c>
      <c r="I62" s="1047">
        <v>0</v>
      </c>
      <c r="J62" s="1048">
        <v>0</v>
      </c>
      <c r="K62" s="1104"/>
      <c r="L62" s="1105"/>
      <c r="M62" s="1105"/>
    </row>
    <row r="63" spans="1:13" ht="13.5">
      <c r="A63" s="845" t="s">
        <v>70</v>
      </c>
      <c r="B63" s="1046">
        <v>499</v>
      </c>
      <c r="C63" s="1047">
        <v>13232</v>
      </c>
      <c r="D63" s="1048">
        <v>22108</v>
      </c>
      <c r="E63" s="1049">
        <v>27</v>
      </c>
      <c r="F63" s="1047">
        <v>1351</v>
      </c>
      <c r="G63" s="1048">
        <v>2393</v>
      </c>
      <c r="H63" s="1049">
        <v>0</v>
      </c>
      <c r="I63" s="1047">
        <v>0</v>
      </c>
      <c r="J63" s="1048">
        <v>0</v>
      </c>
      <c r="K63" s="1104"/>
      <c r="L63" s="1105"/>
      <c r="M63" s="1105"/>
    </row>
    <row r="64" spans="1:13" ht="13.5">
      <c r="A64" s="845" t="s">
        <v>71</v>
      </c>
      <c r="B64" s="1046">
        <v>420</v>
      </c>
      <c r="C64" s="1047">
        <v>7010</v>
      </c>
      <c r="D64" s="1048">
        <v>18296</v>
      </c>
      <c r="E64" s="1049">
        <v>42</v>
      </c>
      <c r="F64" s="1047">
        <v>668</v>
      </c>
      <c r="G64" s="1048">
        <v>2006</v>
      </c>
      <c r="H64" s="1049">
        <v>1</v>
      </c>
      <c r="I64" s="1047">
        <v>100000</v>
      </c>
      <c r="J64" s="1106">
        <v>0</v>
      </c>
      <c r="K64" s="1104"/>
      <c r="L64" s="1105"/>
      <c r="M64" s="1105"/>
    </row>
    <row r="65" spans="1:13" ht="13.5">
      <c r="A65" s="845" t="s">
        <v>72</v>
      </c>
      <c r="B65" s="1046">
        <v>368</v>
      </c>
      <c r="C65" s="1047">
        <v>10278</v>
      </c>
      <c r="D65" s="1048">
        <v>21979</v>
      </c>
      <c r="E65" s="1049">
        <v>43</v>
      </c>
      <c r="F65" s="1047">
        <v>1259</v>
      </c>
      <c r="G65" s="1048">
        <v>2302</v>
      </c>
      <c r="H65" s="1049">
        <v>2</v>
      </c>
      <c r="I65" s="1047">
        <v>376</v>
      </c>
      <c r="J65" s="1106">
        <v>0</v>
      </c>
      <c r="K65" s="1104"/>
      <c r="L65" s="1105"/>
      <c r="M65" s="1105"/>
    </row>
    <row r="66" spans="1:13" ht="13.5">
      <c r="A66" s="845" t="s">
        <v>73</v>
      </c>
      <c r="B66" s="1046">
        <v>389</v>
      </c>
      <c r="C66" s="1047">
        <v>15056</v>
      </c>
      <c r="D66" s="1048">
        <v>20800</v>
      </c>
      <c r="E66" s="1049">
        <v>33</v>
      </c>
      <c r="F66" s="1047">
        <v>628</v>
      </c>
      <c r="G66" s="1048">
        <v>1248</v>
      </c>
      <c r="H66" s="1049">
        <v>1</v>
      </c>
      <c r="I66" s="1047">
        <v>224</v>
      </c>
      <c r="J66" s="1106">
        <v>0</v>
      </c>
      <c r="K66" s="1104"/>
      <c r="L66" s="1105"/>
      <c r="M66" s="1105"/>
    </row>
    <row r="67" spans="1:13" ht="13.5">
      <c r="A67" s="845" t="s">
        <v>74</v>
      </c>
      <c r="B67" s="1046">
        <v>404</v>
      </c>
      <c r="C67" s="1047">
        <v>22983</v>
      </c>
      <c r="D67" s="1048">
        <v>35916</v>
      </c>
      <c r="E67" s="1049">
        <v>46</v>
      </c>
      <c r="F67" s="1047">
        <v>1412</v>
      </c>
      <c r="G67" s="1048">
        <v>3244</v>
      </c>
      <c r="H67" s="1049">
        <v>0</v>
      </c>
      <c r="I67" s="1047">
        <v>0</v>
      </c>
      <c r="J67" s="1048">
        <v>0</v>
      </c>
      <c r="K67" s="1104"/>
      <c r="L67" s="1105"/>
      <c r="M67" s="1105"/>
    </row>
    <row r="68" spans="1:13" ht="13.5">
      <c r="A68" s="845" t="s">
        <v>75</v>
      </c>
      <c r="B68" s="1046">
        <v>595</v>
      </c>
      <c r="C68" s="1047">
        <v>31353</v>
      </c>
      <c r="D68" s="1048">
        <v>38077</v>
      </c>
      <c r="E68" s="1049">
        <v>58</v>
      </c>
      <c r="F68" s="1047">
        <v>1868</v>
      </c>
      <c r="G68" s="1048">
        <v>2530</v>
      </c>
      <c r="H68" s="1049">
        <v>2</v>
      </c>
      <c r="I68" s="1047">
        <v>900</v>
      </c>
      <c r="J68" s="1106">
        <v>0</v>
      </c>
      <c r="K68" s="1104"/>
      <c r="L68" s="1105"/>
      <c r="M68" s="1105"/>
    </row>
    <row r="69" spans="1:13" ht="13.5">
      <c r="A69" s="845" t="s">
        <v>76</v>
      </c>
      <c r="B69" s="1046">
        <v>496</v>
      </c>
      <c r="C69" s="1047">
        <v>19238</v>
      </c>
      <c r="D69" s="1048">
        <v>26534</v>
      </c>
      <c r="E69" s="1049">
        <v>16</v>
      </c>
      <c r="F69" s="1047">
        <v>13</v>
      </c>
      <c r="G69" s="1048">
        <v>81</v>
      </c>
      <c r="H69" s="1049">
        <v>4</v>
      </c>
      <c r="I69" s="1047">
        <v>400900</v>
      </c>
      <c r="J69" s="1048">
        <v>1</v>
      </c>
      <c r="K69" s="1104"/>
      <c r="L69" s="1105"/>
      <c r="M69" s="1105"/>
    </row>
    <row r="70" spans="1:13" ht="13.5">
      <c r="A70" s="845" t="s">
        <v>77</v>
      </c>
      <c r="B70" s="1046">
        <v>351</v>
      </c>
      <c r="C70" s="1047">
        <v>5109</v>
      </c>
      <c r="D70" s="1048">
        <v>8574</v>
      </c>
      <c r="E70" s="1049">
        <v>16</v>
      </c>
      <c r="F70" s="1047">
        <v>633</v>
      </c>
      <c r="G70" s="1048">
        <v>956</v>
      </c>
      <c r="H70" s="1049">
        <v>4</v>
      </c>
      <c r="I70" s="1047">
        <v>10</v>
      </c>
      <c r="J70" s="1106">
        <v>0</v>
      </c>
      <c r="K70" s="1104"/>
      <c r="L70" s="1105"/>
      <c r="M70" s="1105"/>
    </row>
    <row r="71" spans="1:13" ht="13.5">
      <c r="A71" s="845" t="s">
        <v>78</v>
      </c>
      <c r="B71" s="1046">
        <v>464</v>
      </c>
      <c r="C71" s="1047">
        <v>17734</v>
      </c>
      <c r="D71" s="1048">
        <v>28589</v>
      </c>
      <c r="E71" s="1049">
        <v>56</v>
      </c>
      <c r="F71" s="1047">
        <v>1092</v>
      </c>
      <c r="G71" s="1048">
        <v>1727</v>
      </c>
      <c r="H71" s="1049">
        <v>4</v>
      </c>
      <c r="I71" s="1047">
        <v>2950</v>
      </c>
      <c r="J71" s="1106">
        <v>0</v>
      </c>
      <c r="K71" s="1104"/>
      <c r="L71" s="1105"/>
      <c r="M71" s="1105"/>
    </row>
    <row r="72" spans="1:13" ht="13.5">
      <c r="A72" s="845" t="s">
        <v>67</v>
      </c>
      <c r="B72" s="1046">
        <v>537</v>
      </c>
      <c r="C72" s="1047">
        <v>9475</v>
      </c>
      <c r="D72" s="1048">
        <v>20784</v>
      </c>
      <c r="E72" s="1049">
        <v>60</v>
      </c>
      <c r="F72" s="1047">
        <v>605</v>
      </c>
      <c r="G72" s="1048">
        <v>1472</v>
      </c>
      <c r="H72" s="1049">
        <v>0</v>
      </c>
      <c r="I72" s="1047">
        <v>0</v>
      </c>
      <c r="J72" s="1048">
        <v>0</v>
      </c>
      <c r="K72" s="1104"/>
      <c r="L72" s="1105"/>
      <c r="M72" s="1105"/>
    </row>
    <row r="73" spans="1:13" ht="13.5">
      <c r="A73" s="845" t="s">
        <v>68</v>
      </c>
      <c r="B73" s="1046">
        <v>474</v>
      </c>
      <c r="C73" s="1047">
        <v>13366</v>
      </c>
      <c r="D73" s="1048">
        <v>18589</v>
      </c>
      <c r="E73" s="1049">
        <v>77</v>
      </c>
      <c r="F73" s="1047">
        <v>1461</v>
      </c>
      <c r="G73" s="1048">
        <v>2675</v>
      </c>
      <c r="H73" s="1049">
        <v>2</v>
      </c>
      <c r="I73" s="1047">
        <v>102000</v>
      </c>
      <c r="J73" s="1106">
        <v>0</v>
      </c>
      <c r="K73" s="1104"/>
      <c r="L73" s="1105"/>
      <c r="M73" s="1105"/>
    </row>
    <row r="74" spans="1:13" ht="13.5">
      <c r="A74" s="845" t="s">
        <v>69</v>
      </c>
      <c r="B74" s="1046">
        <v>766</v>
      </c>
      <c r="C74" s="1047">
        <v>12345</v>
      </c>
      <c r="D74" s="1048">
        <v>29166</v>
      </c>
      <c r="E74" s="1049">
        <v>84</v>
      </c>
      <c r="F74" s="1047">
        <v>947</v>
      </c>
      <c r="G74" s="1048">
        <v>1832</v>
      </c>
      <c r="H74" s="1049">
        <v>1</v>
      </c>
      <c r="I74" s="1047">
        <v>2</v>
      </c>
      <c r="J74" s="1106">
        <v>0</v>
      </c>
      <c r="K74" s="1104"/>
      <c r="L74" s="1105"/>
      <c r="M74" s="1105"/>
    </row>
    <row r="75" spans="1:13" ht="13.5">
      <c r="A75" s="845" t="s">
        <v>70</v>
      </c>
      <c r="B75" s="1046">
        <v>725</v>
      </c>
      <c r="C75" s="1047">
        <v>12895</v>
      </c>
      <c r="D75" s="1048">
        <v>28690</v>
      </c>
      <c r="E75" s="1049">
        <v>86</v>
      </c>
      <c r="F75" s="1047">
        <v>394</v>
      </c>
      <c r="G75" s="1048">
        <v>1334</v>
      </c>
      <c r="H75" s="1049">
        <v>2</v>
      </c>
      <c r="I75" s="1047">
        <v>2</v>
      </c>
      <c r="J75" s="1106">
        <v>0</v>
      </c>
      <c r="K75" s="1104"/>
      <c r="L75" s="1105"/>
      <c r="M75" s="1105"/>
    </row>
    <row r="76" spans="1:13" ht="13.5">
      <c r="A76" s="845" t="s">
        <v>71</v>
      </c>
      <c r="B76" s="1046">
        <v>869</v>
      </c>
      <c r="C76" s="1047">
        <v>11051</v>
      </c>
      <c r="D76" s="1048">
        <v>39052</v>
      </c>
      <c r="E76" s="1049">
        <v>102</v>
      </c>
      <c r="F76" s="1047">
        <v>602</v>
      </c>
      <c r="G76" s="1048">
        <v>1684</v>
      </c>
      <c r="H76" s="1049">
        <v>0</v>
      </c>
      <c r="I76" s="1047">
        <v>0</v>
      </c>
      <c r="J76" s="1048">
        <v>0</v>
      </c>
      <c r="K76" s="1104"/>
      <c r="L76" s="1105"/>
      <c r="M76" s="1105"/>
    </row>
    <row r="77" spans="1:13" ht="13.5">
      <c r="A77" s="845" t="s">
        <v>72</v>
      </c>
      <c r="B77" s="1046">
        <v>534</v>
      </c>
      <c r="C77" s="1047">
        <v>11771</v>
      </c>
      <c r="D77" s="1048">
        <v>31722</v>
      </c>
      <c r="E77" s="1049">
        <v>34</v>
      </c>
      <c r="F77" s="1047">
        <v>81</v>
      </c>
      <c r="G77" s="1048">
        <v>244</v>
      </c>
      <c r="H77" s="1049">
        <v>4</v>
      </c>
      <c r="I77" s="1047">
        <v>2864</v>
      </c>
      <c r="J77" s="1106">
        <v>0</v>
      </c>
      <c r="K77" s="1104"/>
      <c r="L77" s="1105"/>
      <c r="M77" s="1105"/>
    </row>
    <row r="78" spans="1:13" ht="13.5">
      <c r="A78" s="845" t="s">
        <v>73</v>
      </c>
      <c r="B78" s="1046">
        <v>834</v>
      </c>
      <c r="C78" s="1047">
        <v>41769</v>
      </c>
      <c r="D78" s="1048">
        <v>73414</v>
      </c>
      <c r="E78" s="1049">
        <v>74</v>
      </c>
      <c r="F78" s="1047">
        <v>149</v>
      </c>
      <c r="G78" s="1048">
        <v>715</v>
      </c>
      <c r="H78" s="1049">
        <v>1</v>
      </c>
      <c r="I78" s="1047">
        <v>100</v>
      </c>
      <c r="J78" s="1106">
        <v>0</v>
      </c>
      <c r="K78" s="1104"/>
      <c r="L78" s="1105"/>
      <c r="M78" s="1105"/>
    </row>
    <row r="79" spans="1:13" ht="13.5">
      <c r="A79" s="845" t="s">
        <v>74</v>
      </c>
      <c r="B79" s="1046">
        <v>875</v>
      </c>
      <c r="C79" s="1047">
        <v>45016</v>
      </c>
      <c r="D79" s="1048">
        <v>69773</v>
      </c>
      <c r="E79" s="1049">
        <v>39</v>
      </c>
      <c r="F79" s="1047">
        <v>66</v>
      </c>
      <c r="G79" s="1048">
        <v>172</v>
      </c>
      <c r="H79" s="1049">
        <v>1</v>
      </c>
      <c r="I79" s="1047">
        <v>100</v>
      </c>
      <c r="J79" s="1106">
        <v>0</v>
      </c>
      <c r="K79" s="1104"/>
      <c r="L79" s="1105"/>
      <c r="M79" s="1105"/>
    </row>
    <row r="80" spans="1:13" ht="13.5">
      <c r="A80" s="845" t="s">
        <v>75</v>
      </c>
      <c r="B80" s="1046">
        <v>798</v>
      </c>
      <c r="C80" s="1047">
        <v>21199</v>
      </c>
      <c r="D80" s="1048">
        <v>39985</v>
      </c>
      <c r="E80" s="1049">
        <v>63</v>
      </c>
      <c r="F80" s="1047">
        <v>362</v>
      </c>
      <c r="G80" s="1048">
        <v>1873</v>
      </c>
      <c r="H80" s="1049">
        <v>17</v>
      </c>
      <c r="I80" s="1047">
        <v>6300</v>
      </c>
      <c r="J80" s="1048">
        <v>76</v>
      </c>
      <c r="K80" s="1104"/>
      <c r="L80" s="1105"/>
      <c r="M80" s="1105"/>
    </row>
    <row r="81" spans="1:13" ht="13.5">
      <c r="A81" s="845" t="s">
        <v>203</v>
      </c>
      <c r="B81" s="1046">
        <v>796</v>
      </c>
      <c r="C81" s="1047">
        <v>21529</v>
      </c>
      <c r="D81" s="1048">
        <v>47965</v>
      </c>
      <c r="E81" s="1049">
        <v>36</v>
      </c>
      <c r="F81" s="1047">
        <v>70</v>
      </c>
      <c r="G81" s="1048">
        <v>597</v>
      </c>
      <c r="H81" s="1049">
        <v>0</v>
      </c>
      <c r="I81" s="1047">
        <v>0</v>
      </c>
      <c r="J81" s="1048">
        <v>0</v>
      </c>
      <c r="K81" s="1104"/>
      <c r="L81" s="1105"/>
      <c r="M81" s="1105"/>
    </row>
    <row r="82" spans="1:13" ht="13.5">
      <c r="A82" s="845" t="s">
        <v>77</v>
      </c>
      <c r="B82" s="1046">
        <v>1099</v>
      </c>
      <c r="C82" s="1047">
        <v>19276</v>
      </c>
      <c r="D82" s="1048">
        <v>45782</v>
      </c>
      <c r="E82" s="1049">
        <v>35</v>
      </c>
      <c r="F82" s="1047">
        <v>69</v>
      </c>
      <c r="G82" s="1048">
        <v>495</v>
      </c>
      <c r="H82" s="1049">
        <v>1</v>
      </c>
      <c r="I82" s="1047">
        <v>4</v>
      </c>
      <c r="J82" s="1106">
        <v>0</v>
      </c>
      <c r="K82" s="1104"/>
      <c r="L82" s="1105"/>
      <c r="M82" s="1105"/>
    </row>
    <row r="83" spans="1:13" ht="14.25" thickBot="1">
      <c r="A83" s="931" t="s">
        <v>78</v>
      </c>
      <c r="B83" s="1062">
        <v>1186</v>
      </c>
      <c r="C83" s="1063">
        <v>32174</v>
      </c>
      <c r="D83" s="1064">
        <v>53913</v>
      </c>
      <c r="E83" s="1065">
        <v>61</v>
      </c>
      <c r="F83" s="1063">
        <v>760</v>
      </c>
      <c r="G83" s="1064">
        <v>3368</v>
      </c>
      <c r="H83" s="1065">
        <v>0</v>
      </c>
      <c r="I83" s="1063">
        <v>0</v>
      </c>
      <c r="J83" s="1064">
        <v>0</v>
      </c>
      <c r="K83" s="1104"/>
      <c r="L83" s="1105"/>
      <c r="M83" s="1105"/>
    </row>
    <row r="84" s="29" customFormat="1" ht="12">
      <c r="A84" s="84" t="s">
        <v>724</v>
      </c>
    </row>
    <row r="85" s="29" customFormat="1" ht="12">
      <c r="A85" s="84"/>
    </row>
    <row r="86" s="29" customFormat="1" ht="12">
      <c r="A86" s="84"/>
    </row>
    <row r="87" s="29" customFormat="1" ht="12">
      <c r="A87" s="84"/>
    </row>
    <row r="88" s="29" customFormat="1" ht="12">
      <c r="A88" s="84"/>
    </row>
    <row r="89" s="29" customFormat="1" ht="12">
      <c r="A89" s="84"/>
    </row>
  </sheetData>
  <sheetProtection/>
  <mergeCells count="12">
    <mergeCell ref="A44:M44"/>
    <mergeCell ref="A45:M45"/>
    <mergeCell ref="B49:D49"/>
    <mergeCell ref="E49:G49"/>
    <mergeCell ref="H49:J49"/>
    <mergeCell ref="K49:M49"/>
    <mergeCell ref="A1:M1"/>
    <mergeCell ref="A2:M2"/>
    <mergeCell ref="B6:D6"/>
    <mergeCell ref="E6:G6"/>
    <mergeCell ref="H6:J6"/>
    <mergeCell ref="K6:M6"/>
  </mergeCells>
  <printOptions/>
  <pageMargins left="0.7874015748031497" right="0.3937007874015748" top="0.3937007874015748" bottom="0.7086614173228347" header="0.5118110236220472" footer="0.8661417322834646"/>
  <pageSetup horizontalDpi="1200" verticalDpi="1200" orientation="landscape" paperSize="9" scale="91" r:id="rId1"/>
  <rowBreaks count="1" manualBreakCount="1">
    <brk id="43" max="12" man="1"/>
  </rowBreaks>
</worksheet>
</file>

<file path=xl/worksheets/sheet6.xml><?xml version="1.0" encoding="utf-8"?>
<worksheet xmlns="http://schemas.openxmlformats.org/spreadsheetml/2006/main" xmlns:r="http://schemas.openxmlformats.org/officeDocument/2006/relationships">
  <sheetPr>
    <pageSetUpPr fitToPage="1"/>
  </sheetPr>
  <dimension ref="A1:P44"/>
  <sheetViews>
    <sheetView view="pageBreakPreview" zoomScaleNormal="110" zoomScaleSheetLayoutView="100" zoomScalePageLayoutView="0" workbookViewId="0" topLeftCell="A1">
      <selection activeCell="A1" sqref="A1:P1"/>
    </sheetView>
  </sheetViews>
  <sheetFormatPr defaultColWidth="15.625" defaultRowHeight="18.75" customHeight="1"/>
  <cols>
    <col min="1" max="1" width="23.50390625" style="0" customWidth="1"/>
    <col min="2" max="16" width="15.625" style="0" customWidth="1"/>
  </cols>
  <sheetData>
    <row r="1" spans="1:16" ht="18.75" customHeight="1">
      <c r="A1" s="1335" t="s">
        <v>132</v>
      </c>
      <c r="B1" s="1335"/>
      <c r="C1" s="1335"/>
      <c r="D1" s="1335"/>
      <c r="E1" s="1335"/>
      <c r="F1" s="1335"/>
      <c r="G1" s="1335"/>
      <c r="H1" s="1335"/>
      <c r="I1" s="1335"/>
      <c r="J1" s="1335"/>
      <c r="K1" s="1335"/>
      <c r="L1" s="1335"/>
      <c r="M1" s="1335"/>
      <c r="N1" s="1335"/>
      <c r="O1" s="1335"/>
      <c r="P1" s="1335"/>
    </row>
    <row r="2" spans="1:16" ht="18.75" customHeight="1">
      <c r="A2" s="1336" t="s">
        <v>133</v>
      </c>
      <c r="B2" s="1336"/>
      <c r="C2" s="1336"/>
      <c r="D2" s="1336"/>
      <c r="E2" s="1336"/>
      <c r="F2" s="1336"/>
      <c r="G2" s="1336"/>
      <c r="H2" s="1336"/>
      <c r="I2" s="1336"/>
      <c r="J2" s="1336"/>
      <c r="K2" s="1336"/>
      <c r="L2" s="1336"/>
      <c r="M2" s="1336"/>
      <c r="N2" s="1336"/>
      <c r="O2" s="1336"/>
      <c r="P2" s="1336"/>
    </row>
    <row r="3" spans="1:16" ht="18.75" customHeight="1">
      <c r="A3" s="144"/>
      <c r="B3" s="144"/>
      <c r="C3" s="144"/>
      <c r="D3" s="144"/>
      <c r="E3" s="144"/>
      <c r="F3" s="144"/>
      <c r="G3" s="144"/>
      <c r="H3" s="144"/>
      <c r="I3" s="144"/>
      <c r="J3" s="144"/>
      <c r="K3" s="144"/>
      <c r="L3" s="144"/>
      <c r="M3" s="144"/>
      <c r="N3" s="144"/>
      <c r="O3" s="144"/>
      <c r="P3" s="144"/>
    </row>
    <row r="4" spans="1:16" ht="18.75" customHeight="1" thickBot="1">
      <c r="A4" s="166" t="s">
        <v>134</v>
      </c>
      <c r="B4" s="2"/>
      <c r="C4" s="2"/>
      <c r="D4" s="2"/>
      <c r="E4" s="2"/>
      <c r="F4" s="2"/>
      <c r="G4" s="2"/>
      <c r="H4" s="2"/>
      <c r="I4" s="2"/>
      <c r="J4" s="2"/>
      <c r="K4" s="2"/>
      <c r="L4" s="2"/>
      <c r="M4" s="2"/>
      <c r="N4" s="2"/>
      <c r="O4" s="2"/>
      <c r="P4" s="2"/>
    </row>
    <row r="5" spans="1:16" ht="18.75" customHeight="1">
      <c r="A5" s="1323" t="s">
        <v>107</v>
      </c>
      <c r="B5" s="1326" t="s">
        <v>108</v>
      </c>
      <c r="C5" s="1329"/>
      <c r="D5" s="1332" t="s">
        <v>135</v>
      </c>
      <c r="E5" s="1333"/>
      <c r="F5" s="1333"/>
      <c r="G5" s="1333"/>
      <c r="H5" s="1333"/>
      <c r="I5" s="1334"/>
      <c r="J5" s="1329"/>
      <c r="K5" s="1332" t="s">
        <v>136</v>
      </c>
      <c r="L5" s="1333"/>
      <c r="M5" s="1333"/>
      <c r="N5" s="1333"/>
      <c r="O5" s="1333"/>
      <c r="P5" s="1334"/>
    </row>
    <row r="6" spans="1:16" ht="18.75" customHeight="1">
      <c r="A6" s="1324"/>
      <c r="B6" s="1327"/>
      <c r="C6" s="1330"/>
      <c r="D6" s="1321" t="s">
        <v>125</v>
      </c>
      <c r="E6" s="145"/>
      <c r="F6" s="146"/>
      <c r="G6" s="1321" t="s">
        <v>126</v>
      </c>
      <c r="H6" s="145"/>
      <c r="I6" s="147"/>
      <c r="J6" s="1330"/>
      <c r="K6" s="1321" t="s">
        <v>125</v>
      </c>
      <c r="L6" s="145"/>
      <c r="M6" s="146"/>
      <c r="N6" s="1321" t="s">
        <v>126</v>
      </c>
      <c r="O6" s="145"/>
      <c r="P6" s="147"/>
    </row>
    <row r="7" spans="1:16" ht="18.75" customHeight="1" thickBot="1">
      <c r="A7" s="1325"/>
      <c r="B7" s="1328"/>
      <c r="C7" s="1331"/>
      <c r="D7" s="1322"/>
      <c r="E7" s="148" t="s">
        <v>127</v>
      </c>
      <c r="F7" s="148" t="s">
        <v>128</v>
      </c>
      <c r="G7" s="1322"/>
      <c r="H7" s="148" t="s">
        <v>127</v>
      </c>
      <c r="I7" s="149" t="s">
        <v>128</v>
      </c>
      <c r="J7" s="1331"/>
      <c r="K7" s="1322"/>
      <c r="L7" s="148" t="s">
        <v>127</v>
      </c>
      <c r="M7" s="148" t="s">
        <v>128</v>
      </c>
      <c r="N7" s="1322"/>
      <c r="O7" s="148" t="s">
        <v>127</v>
      </c>
      <c r="P7" s="149" t="s">
        <v>128</v>
      </c>
    </row>
    <row r="8" spans="1:16" ht="18.75" customHeight="1" thickTop="1">
      <c r="A8" s="150"/>
      <c r="B8" s="126"/>
      <c r="C8" s="127" t="s">
        <v>137</v>
      </c>
      <c r="D8" s="128" t="s">
        <v>137</v>
      </c>
      <c r="E8" s="128" t="s">
        <v>137</v>
      </c>
      <c r="F8" s="128" t="s">
        <v>137</v>
      </c>
      <c r="G8" s="128" t="s">
        <v>137</v>
      </c>
      <c r="H8" s="128" t="s">
        <v>137</v>
      </c>
      <c r="I8" s="129" t="s">
        <v>137</v>
      </c>
      <c r="J8" s="167" t="s">
        <v>97</v>
      </c>
      <c r="K8" s="168" t="s">
        <v>97</v>
      </c>
      <c r="L8" s="168" t="s">
        <v>97</v>
      </c>
      <c r="M8" s="168" t="s">
        <v>97</v>
      </c>
      <c r="N8" s="168" t="s">
        <v>97</v>
      </c>
      <c r="O8" s="168" t="s">
        <v>97</v>
      </c>
      <c r="P8" s="169" t="s">
        <v>97</v>
      </c>
    </row>
    <row r="9" spans="1:16" ht="18.75" customHeight="1">
      <c r="A9" s="130" t="s">
        <v>842</v>
      </c>
      <c r="B9" s="153">
        <v>45</v>
      </c>
      <c r="C9" s="154">
        <v>804</v>
      </c>
      <c r="D9" s="155">
        <v>414</v>
      </c>
      <c r="E9" s="155">
        <v>409</v>
      </c>
      <c r="F9" s="155">
        <v>5</v>
      </c>
      <c r="G9" s="155">
        <v>390</v>
      </c>
      <c r="H9" s="156">
        <v>317</v>
      </c>
      <c r="I9" s="157">
        <v>72</v>
      </c>
      <c r="J9" s="154">
        <v>1608775</v>
      </c>
      <c r="K9" s="155">
        <v>617709</v>
      </c>
      <c r="L9" s="155">
        <v>612586</v>
      </c>
      <c r="M9" s="155">
        <v>5123</v>
      </c>
      <c r="N9" s="155">
        <v>991065</v>
      </c>
      <c r="O9" s="156">
        <v>764210</v>
      </c>
      <c r="P9" s="157">
        <v>226855</v>
      </c>
    </row>
    <row r="10" spans="1:16" ht="18.75" customHeight="1">
      <c r="A10" s="130" t="s">
        <v>841</v>
      </c>
      <c r="B10" s="153">
        <v>71</v>
      </c>
      <c r="C10" s="154">
        <v>2276</v>
      </c>
      <c r="D10" s="155">
        <v>743</v>
      </c>
      <c r="E10" s="155">
        <v>742</v>
      </c>
      <c r="F10" s="155">
        <v>1</v>
      </c>
      <c r="G10" s="155">
        <v>1533</v>
      </c>
      <c r="H10" s="156">
        <v>1267</v>
      </c>
      <c r="I10" s="157">
        <v>265</v>
      </c>
      <c r="J10" s="154">
        <v>2757019</v>
      </c>
      <c r="K10" s="155">
        <v>844295</v>
      </c>
      <c r="L10" s="155">
        <v>843389</v>
      </c>
      <c r="M10" s="155">
        <v>905</v>
      </c>
      <c r="N10" s="155">
        <v>1912724</v>
      </c>
      <c r="O10" s="156">
        <v>1475398</v>
      </c>
      <c r="P10" s="157">
        <v>437325</v>
      </c>
    </row>
    <row r="11" spans="1:16" ht="18.75" customHeight="1">
      <c r="A11" s="130" t="s">
        <v>843</v>
      </c>
      <c r="B11" s="153">
        <v>94</v>
      </c>
      <c r="C11" s="154">
        <v>1672</v>
      </c>
      <c r="D11" s="155">
        <v>626</v>
      </c>
      <c r="E11" s="155">
        <v>619</v>
      </c>
      <c r="F11" s="155">
        <v>7</v>
      </c>
      <c r="G11" s="155">
        <v>1045</v>
      </c>
      <c r="H11" s="156">
        <v>742</v>
      </c>
      <c r="I11" s="157">
        <v>303</v>
      </c>
      <c r="J11" s="154">
        <v>5045064</v>
      </c>
      <c r="K11" s="155">
        <v>1110111</v>
      </c>
      <c r="L11" s="155">
        <v>1103659</v>
      </c>
      <c r="M11" s="155">
        <v>6451</v>
      </c>
      <c r="N11" s="155">
        <v>3934952</v>
      </c>
      <c r="O11" s="156">
        <v>1901237</v>
      </c>
      <c r="P11" s="157">
        <v>2033715</v>
      </c>
    </row>
    <row r="12" spans="1:16" ht="18.75" customHeight="1">
      <c r="A12" s="130" t="s">
        <v>841</v>
      </c>
      <c r="B12" s="153">
        <v>70</v>
      </c>
      <c r="C12" s="154">
        <v>1366</v>
      </c>
      <c r="D12" s="155">
        <v>518</v>
      </c>
      <c r="E12" s="155">
        <v>517</v>
      </c>
      <c r="F12" s="170">
        <v>0</v>
      </c>
      <c r="G12" s="155">
        <v>847</v>
      </c>
      <c r="H12" s="156">
        <v>679</v>
      </c>
      <c r="I12" s="157">
        <v>168</v>
      </c>
      <c r="J12" s="154">
        <v>2187277</v>
      </c>
      <c r="K12" s="155">
        <v>703142</v>
      </c>
      <c r="L12" s="155">
        <v>701751</v>
      </c>
      <c r="M12" s="155">
        <v>1391</v>
      </c>
      <c r="N12" s="155">
        <v>1484135</v>
      </c>
      <c r="O12" s="156">
        <v>1131052</v>
      </c>
      <c r="P12" s="157">
        <v>353082</v>
      </c>
    </row>
    <row r="13" spans="1:16" ht="18.75" customHeight="1">
      <c r="A13" s="130" t="s">
        <v>844</v>
      </c>
      <c r="B13" s="153">
        <v>167</v>
      </c>
      <c r="C13" s="154">
        <v>3838</v>
      </c>
      <c r="D13" s="155">
        <v>1181</v>
      </c>
      <c r="E13" s="155">
        <v>1179</v>
      </c>
      <c r="F13" s="155">
        <v>2</v>
      </c>
      <c r="G13" s="155">
        <v>2657</v>
      </c>
      <c r="H13" s="156">
        <v>1743</v>
      </c>
      <c r="I13" s="157">
        <v>913</v>
      </c>
      <c r="J13" s="154">
        <v>11239076</v>
      </c>
      <c r="K13" s="155">
        <v>2532083</v>
      </c>
      <c r="L13" s="155">
        <v>2526456</v>
      </c>
      <c r="M13" s="155">
        <v>5627</v>
      </c>
      <c r="N13" s="155">
        <v>8706992</v>
      </c>
      <c r="O13" s="156">
        <v>4923783</v>
      </c>
      <c r="P13" s="157">
        <v>3783208</v>
      </c>
    </row>
    <row r="14" spans="1:16" ht="18.75" customHeight="1">
      <c r="A14" s="130" t="s">
        <v>841</v>
      </c>
      <c r="B14" s="153">
        <v>560</v>
      </c>
      <c r="C14" s="154">
        <v>41069</v>
      </c>
      <c r="D14" s="155">
        <v>10040</v>
      </c>
      <c r="E14" s="155">
        <v>9848</v>
      </c>
      <c r="F14" s="155">
        <v>192</v>
      </c>
      <c r="G14" s="155">
        <v>31029</v>
      </c>
      <c r="H14" s="156">
        <v>18449</v>
      </c>
      <c r="I14" s="157">
        <v>12579</v>
      </c>
      <c r="J14" s="154">
        <v>100043285</v>
      </c>
      <c r="K14" s="155">
        <v>18830296</v>
      </c>
      <c r="L14" s="155">
        <v>18587084</v>
      </c>
      <c r="M14" s="155">
        <v>243212</v>
      </c>
      <c r="N14" s="155">
        <v>81212944</v>
      </c>
      <c r="O14" s="156">
        <v>46982462</v>
      </c>
      <c r="P14" s="157">
        <v>34230481</v>
      </c>
    </row>
    <row r="15" spans="1:16" ht="18.75" customHeight="1">
      <c r="A15" s="130" t="s">
        <v>845</v>
      </c>
      <c r="B15" s="153">
        <v>62</v>
      </c>
      <c r="C15" s="154">
        <v>1238</v>
      </c>
      <c r="D15" s="155">
        <v>634</v>
      </c>
      <c r="E15" s="155">
        <v>629</v>
      </c>
      <c r="F15" s="155">
        <v>4</v>
      </c>
      <c r="G15" s="155">
        <v>604</v>
      </c>
      <c r="H15" s="156">
        <v>479</v>
      </c>
      <c r="I15" s="157">
        <v>124</v>
      </c>
      <c r="J15" s="154">
        <v>1266374</v>
      </c>
      <c r="K15" s="155">
        <v>576632</v>
      </c>
      <c r="L15" s="155">
        <v>575521</v>
      </c>
      <c r="M15" s="155">
        <v>1111</v>
      </c>
      <c r="N15" s="155">
        <v>689742</v>
      </c>
      <c r="O15" s="156">
        <v>449341</v>
      </c>
      <c r="P15" s="157">
        <v>240400</v>
      </c>
    </row>
    <row r="16" spans="1:16" ht="18.75" customHeight="1">
      <c r="A16" s="130" t="s">
        <v>841</v>
      </c>
      <c r="B16" s="153">
        <v>70</v>
      </c>
      <c r="C16" s="154">
        <v>1715</v>
      </c>
      <c r="D16" s="155">
        <v>577</v>
      </c>
      <c r="E16" s="155">
        <v>571</v>
      </c>
      <c r="F16" s="155">
        <v>5</v>
      </c>
      <c r="G16" s="155">
        <v>1138</v>
      </c>
      <c r="H16" s="156">
        <v>847</v>
      </c>
      <c r="I16" s="157">
        <v>290</v>
      </c>
      <c r="J16" s="154">
        <v>3604448</v>
      </c>
      <c r="K16" s="155">
        <v>800720</v>
      </c>
      <c r="L16" s="155">
        <v>795936</v>
      </c>
      <c r="M16" s="155">
        <v>4784</v>
      </c>
      <c r="N16" s="155">
        <v>2803727</v>
      </c>
      <c r="O16" s="156">
        <v>1982319</v>
      </c>
      <c r="P16" s="157">
        <v>821408</v>
      </c>
    </row>
    <row r="17" spans="1:16" ht="18.75" customHeight="1">
      <c r="A17" s="130" t="s">
        <v>846</v>
      </c>
      <c r="B17" s="153">
        <v>100</v>
      </c>
      <c r="C17" s="154">
        <v>2472</v>
      </c>
      <c r="D17" s="155">
        <v>947</v>
      </c>
      <c r="E17" s="155">
        <v>929</v>
      </c>
      <c r="F17" s="155">
        <v>18</v>
      </c>
      <c r="G17" s="155">
        <v>1525</v>
      </c>
      <c r="H17" s="156">
        <v>1158</v>
      </c>
      <c r="I17" s="157">
        <v>367</v>
      </c>
      <c r="J17" s="154">
        <v>17488463</v>
      </c>
      <c r="K17" s="155">
        <v>5550734</v>
      </c>
      <c r="L17" s="155">
        <v>4921808</v>
      </c>
      <c r="M17" s="155">
        <v>628925</v>
      </c>
      <c r="N17" s="155">
        <v>11937729</v>
      </c>
      <c r="O17" s="156">
        <v>8004438</v>
      </c>
      <c r="P17" s="157">
        <v>3933290</v>
      </c>
    </row>
    <row r="18" spans="1:16" ht="18.75" customHeight="1">
      <c r="A18" s="130" t="s">
        <v>841</v>
      </c>
      <c r="B18" s="153">
        <v>222</v>
      </c>
      <c r="C18" s="154">
        <v>11250</v>
      </c>
      <c r="D18" s="155">
        <v>3735</v>
      </c>
      <c r="E18" s="155">
        <v>3723</v>
      </c>
      <c r="F18" s="155">
        <v>11</v>
      </c>
      <c r="G18" s="155">
        <v>7514</v>
      </c>
      <c r="H18" s="156">
        <v>5741</v>
      </c>
      <c r="I18" s="157">
        <v>1773</v>
      </c>
      <c r="J18" s="154">
        <v>21318008</v>
      </c>
      <c r="K18" s="155">
        <v>4883668</v>
      </c>
      <c r="L18" s="155">
        <v>4868603</v>
      </c>
      <c r="M18" s="155">
        <v>15064</v>
      </c>
      <c r="N18" s="155">
        <v>16434254</v>
      </c>
      <c r="O18" s="156">
        <v>12440905</v>
      </c>
      <c r="P18" s="157">
        <v>3993349</v>
      </c>
    </row>
    <row r="19" spans="1:16" ht="18.75" customHeight="1">
      <c r="A19" s="130" t="s">
        <v>1282</v>
      </c>
      <c r="B19" s="153">
        <v>203</v>
      </c>
      <c r="C19" s="154">
        <v>4966</v>
      </c>
      <c r="D19" s="155">
        <v>2231</v>
      </c>
      <c r="E19" s="155">
        <v>2223</v>
      </c>
      <c r="F19" s="155">
        <v>7</v>
      </c>
      <c r="G19" s="155">
        <v>2735</v>
      </c>
      <c r="H19" s="156">
        <v>1884</v>
      </c>
      <c r="I19" s="157">
        <v>850</v>
      </c>
      <c r="J19" s="154">
        <v>8102163</v>
      </c>
      <c r="K19" s="155">
        <v>2553717</v>
      </c>
      <c r="L19" s="155">
        <v>2550642</v>
      </c>
      <c r="M19" s="155">
        <v>3075</v>
      </c>
      <c r="N19" s="155">
        <v>5548445</v>
      </c>
      <c r="O19" s="156">
        <v>3592764</v>
      </c>
      <c r="P19" s="157">
        <v>1955681</v>
      </c>
    </row>
    <row r="20" spans="1:16" ht="18.75" customHeight="1" thickBot="1">
      <c r="A20" s="133" t="s">
        <v>841</v>
      </c>
      <c r="B20" s="158">
        <v>2360</v>
      </c>
      <c r="C20" s="159">
        <v>373724</v>
      </c>
      <c r="D20" s="160">
        <v>95925</v>
      </c>
      <c r="E20" s="160">
        <v>95697</v>
      </c>
      <c r="F20" s="160">
        <v>227</v>
      </c>
      <c r="G20" s="160">
        <v>277799</v>
      </c>
      <c r="H20" s="161">
        <v>182928</v>
      </c>
      <c r="I20" s="162">
        <v>94870</v>
      </c>
      <c r="J20" s="159">
        <v>786322733</v>
      </c>
      <c r="K20" s="160">
        <v>118805165</v>
      </c>
      <c r="L20" s="160">
        <v>118352683</v>
      </c>
      <c r="M20" s="160">
        <v>452482</v>
      </c>
      <c r="N20" s="160">
        <v>667516854</v>
      </c>
      <c r="O20" s="161">
        <v>419249942</v>
      </c>
      <c r="P20" s="162">
        <v>248266912</v>
      </c>
    </row>
    <row r="21" s="29" customFormat="1" ht="12">
      <c r="A21" s="84" t="s">
        <v>865</v>
      </c>
    </row>
    <row r="22" spans="1:16" s="29" customFormat="1" ht="42.75" customHeight="1">
      <c r="A22" s="1337" t="s">
        <v>866</v>
      </c>
      <c r="B22" s="1337"/>
      <c r="C22" s="1337"/>
      <c r="D22" s="1337"/>
      <c r="E22" s="1337"/>
      <c r="F22" s="1337"/>
      <c r="G22" s="1337"/>
      <c r="H22" s="1337"/>
      <c r="I22" s="1337"/>
      <c r="J22" s="1337"/>
      <c r="K22" s="1337"/>
      <c r="L22" s="1337"/>
      <c r="M22" s="1337"/>
      <c r="N22" s="1337"/>
      <c r="O22" s="1337"/>
      <c r="P22" s="1337"/>
    </row>
    <row r="23" s="29" customFormat="1" ht="12">
      <c r="A23" s="84" t="s">
        <v>867</v>
      </c>
    </row>
    <row r="24" s="29" customFormat="1" ht="18.75" customHeight="1">
      <c r="A24" s="84"/>
    </row>
    <row r="25" s="29" customFormat="1" ht="18.75" customHeight="1">
      <c r="A25" s="84"/>
    </row>
    <row r="26" s="29" customFormat="1" ht="18.75" customHeight="1">
      <c r="A26" s="84"/>
    </row>
    <row r="27" s="29" customFormat="1" ht="18.75" customHeight="1">
      <c r="A27" s="84"/>
    </row>
    <row r="28" s="29" customFormat="1" ht="18.75" customHeight="1">
      <c r="A28" s="84"/>
    </row>
    <row r="29" spans="1:16" s="29" customFormat="1" ht="18.75" customHeight="1" thickBot="1">
      <c r="A29" s="2" t="s">
        <v>138</v>
      </c>
      <c r="B29" s="2"/>
      <c r="C29" s="2"/>
      <c r="D29" s="2"/>
      <c r="E29" s="2"/>
      <c r="F29" s="2"/>
      <c r="G29" s="2"/>
      <c r="H29" s="2"/>
      <c r="I29" s="2"/>
      <c r="J29" s="2"/>
      <c r="K29" s="2"/>
      <c r="L29" s="2"/>
      <c r="M29" s="2"/>
      <c r="N29" s="2"/>
      <c r="O29" s="2"/>
      <c r="P29" s="2"/>
    </row>
    <row r="30" spans="1:16" ht="18.75" customHeight="1">
      <c r="A30" s="1323" t="s">
        <v>107</v>
      </c>
      <c r="B30" s="1326" t="s">
        <v>108</v>
      </c>
      <c r="C30" s="1329"/>
      <c r="D30" s="1332" t="s">
        <v>135</v>
      </c>
      <c r="E30" s="1333"/>
      <c r="F30" s="1333"/>
      <c r="G30" s="1333"/>
      <c r="H30" s="1333"/>
      <c r="I30" s="1334"/>
      <c r="J30" s="1329"/>
      <c r="K30" s="1332" t="s">
        <v>136</v>
      </c>
      <c r="L30" s="1333"/>
      <c r="M30" s="1333"/>
      <c r="N30" s="1333"/>
      <c r="O30" s="1333"/>
      <c r="P30" s="1334"/>
    </row>
    <row r="31" spans="1:16" ht="18.75" customHeight="1">
      <c r="A31" s="1324"/>
      <c r="B31" s="1327"/>
      <c r="C31" s="1330"/>
      <c r="D31" s="1321" t="s">
        <v>125</v>
      </c>
      <c r="E31" s="171"/>
      <c r="F31" s="172"/>
      <c r="G31" s="1321" t="s">
        <v>126</v>
      </c>
      <c r="H31" s="171"/>
      <c r="I31" s="173"/>
      <c r="J31" s="1330"/>
      <c r="K31" s="1321" t="s">
        <v>125</v>
      </c>
      <c r="L31" s="171"/>
      <c r="M31" s="172"/>
      <c r="N31" s="1321" t="s">
        <v>126</v>
      </c>
      <c r="O31" s="171"/>
      <c r="P31" s="173"/>
    </row>
    <row r="32" spans="1:16" ht="18.75" customHeight="1" thickBot="1">
      <c r="A32" s="1325"/>
      <c r="B32" s="1328"/>
      <c r="C32" s="1331"/>
      <c r="D32" s="1322"/>
      <c r="E32" s="148" t="s">
        <v>127</v>
      </c>
      <c r="F32" s="148" t="s">
        <v>128</v>
      </c>
      <c r="G32" s="1322"/>
      <c r="H32" s="148" t="s">
        <v>127</v>
      </c>
      <c r="I32" s="149" t="s">
        <v>128</v>
      </c>
      <c r="J32" s="1331"/>
      <c r="K32" s="1322"/>
      <c r="L32" s="148" t="s">
        <v>127</v>
      </c>
      <c r="M32" s="148" t="s">
        <v>128</v>
      </c>
      <c r="N32" s="1322"/>
      <c r="O32" s="148" t="s">
        <v>127</v>
      </c>
      <c r="P32" s="149" t="s">
        <v>128</v>
      </c>
    </row>
    <row r="33" spans="1:16" ht="18.75" customHeight="1" thickTop="1">
      <c r="A33" s="174"/>
      <c r="B33" s="126"/>
      <c r="C33" s="127" t="s">
        <v>137</v>
      </c>
      <c r="D33" s="128" t="s">
        <v>137</v>
      </c>
      <c r="E33" s="128" t="s">
        <v>137</v>
      </c>
      <c r="F33" s="128" t="s">
        <v>137</v>
      </c>
      <c r="G33" s="128" t="s">
        <v>137</v>
      </c>
      <c r="H33" s="128" t="s">
        <v>137</v>
      </c>
      <c r="I33" s="129" t="s">
        <v>137</v>
      </c>
      <c r="J33" s="167" t="s">
        <v>97</v>
      </c>
      <c r="K33" s="168" t="s">
        <v>97</v>
      </c>
      <c r="L33" s="168" t="s">
        <v>97</v>
      </c>
      <c r="M33" s="168" t="s">
        <v>97</v>
      </c>
      <c r="N33" s="168" t="s">
        <v>97</v>
      </c>
      <c r="O33" s="168" t="s">
        <v>97</v>
      </c>
      <c r="P33" s="169" t="s">
        <v>97</v>
      </c>
    </row>
    <row r="34" spans="1:16" ht="18.75" customHeight="1">
      <c r="A34" s="140" t="s">
        <v>847</v>
      </c>
      <c r="B34" s="153">
        <v>3976</v>
      </c>
      <c r="C34" s="154">
        <v>429027</v>
      </c>
      <c r="D34" s="155">
        <v>114586</v>
      </c>
      <c r="E34" s="155">
        <v>114162</v>
      </c>
      <c r="F34" s="155">
        <v>423</v>
      </c>
      <c r="G34" s="155">
        <v>314440</v>
      </c>
      <c r="H34" s="156">
        <v>207365</v>
      </c>
      <c r="I34" s="157">
        <v>107075</v>
      </c>
      <c r="J34" s="154">
        <v>838384881</v>
      </c>
      <c r="K34" s="155">
        <v>140941348</v>
      </c>
      <c r="L34" s="155">
        <v>139804644</v>
      </c>
      <c r="M34" s="155">
        <v>1136703</v>
      </c>
      <c r="N34" s="155">
        <v>697442805</v>
      </c>
      <c r="O34" s="156">
        <v>442519281</v>
      </c>
      <c r="P34" s="157">
        <v>254923523</v>
      </c>
    </row>
    <row r="35" spans="1:16" ht="18.75" customHeight="1">
      <c r="A35" s="140" t="s">
        <v>848</v>
      </c>
      <c r="B35" s="153">
        <v>3982</v>
      </c>
      <c r="C35" s="154">
        <v>429064</v>
      </c>
      <c r="D35" s="155">
        <v>114608</v>
      </c>
      <c r="E35" s="155">
        <v>114181</v>
      </c>
      <c r="F35" s="155">
        <v>426</v>
      </c>
      <c r="G35" s="155">
        <v>314456</v>
      </c>
      <c r="H35" s="156">
        <v>207380</v>
      </c>
      <c r="I35" s="157">
        <v>107075</v>
      </c>
      <c r="J35" s="154">
        <v>838725314</v>
      </c>
      <c r="K35" s="155">
        <v>140920038</v>
      </c>
      <c r="L35" s="155">
        <v>139781867</v>
      </c>
      <c r="M35" s="155">
        <v>1138170</v>
      </c>
      <c r="N35" s="155">
        <v>697804547</v>
      </c>
      <c r="O35" s="156">
        <v>442709791</v>
      </c>
      <c r="P35" s="157">
        <v>255094756</v>
      </c>
    </row>
    <row r="36" spans="1:16" ht="18.75" customHeight="1">
      <c r="A36" s="140" t="s">
        <v>849</v>
      </c>
      <c r="B36" s="153">
        <v>4007</v>
      </c>
      <c r="C36" s="154">
        <v>429537</v>
      </c>
      <c r="D36" s="155">
        <v>114818</v>
      </c>
      <c r="E36" s="155">
        <v>114392</v>
      </c>
      <c r="F36" s="155">
        <v>426</v>
      </c>
      <c r="G36" s="155">
        <v>314718</v>
      </c>
      <c r="H36" s="156">
        <v>207572</v>
      </c>
      <c r="I36" s="157">
        <v>107146</v>
      </c>
      <c r="J36" s="154">
        <v>841887317</v>
      </c>
      <c r="K36" s="155">
        <v>141830297</v>
      </c>
      <c r="L36" s="155">
        <v>140707982</v>
      </c>
      <c r="M36" s="155">
        <v>1122315</v>
      </c>
      <c r="N36" s="155">
        <v>700056295</v>
      </c>
      <c r="O36" s="156">
        <v>442811832</v>
      </c>
      <c r="P36" s="157">
        <v>257244462</v>
      </c>
    </row>
    <row r="37" spans="1:16" ht="18.75" customHeight="1">
      <c r="A37" s="140" t="s">
        <v>850</v>
      </c>
      <c r="B37" s="153">
        <v>4011</v>
      </c>
      <c r="C37" s="154">
        <v>429661</v>
      </c>
      <c r="D37" s="155">
        <v>114917</v>
      </c>
      <c r="E37" s="155">
        <v>114486</v>
      </c>
      <c r="F37" s="155">
        <v>431</v>
      </c>
      <c r="G37" s="155">
        <v>314743</v>
      </c>
      <c r="H37" s="156">
        <v>207595</v>
      </c>
      <c r="I37" s="157">
        <v>107148</v>
      </c>
      <c r="J37" s="154">
        <v>842112359</v>
      </c>
      <c r="K37" s="155">
        <v>141867340</v>
      </c>
      <c r="L37" s="155">
        <v>140740064</v>
      </c>
      <c r="M37" s="155">
        <v>1127275</v>
      </c>
      <c r="N37" s="155">
        <v>700244293</v>
      </c>
      <c r="O37" s="156">
        <v>442887218</v>
      </c>
      <c r="P37" s="157">
        <v>257357075</v>
      </c>
    </row>
    <row r="38" spans="1:16" ht="18.75" customHeight="1">
      <c r="A38" s="140" t="s">
        <v>851</v>
      </c>
      <c r="B38" s="153">
        <v>4018</v>
      </c>
      <c r="C38" s="154">
        <v>429999</v>
      </c>
      <c r="D38" s="155">
        <v>115222</v>
      </c>
      <c r="E38" s="155">
        <v>114789</v>
      </c>
      <c r="F38" s="155">
        <v>432</v>
      </c>
      <c r="G38" s="155">
        <v>314776</v>
      </c>
      <c r="H38" s="156">
        <v>207619</v>
      </c>
      <c r="I38" s="157">
        <v>107157</v>
      </c>
      <c r="J38" s="154">
        <v>842889347</v>
      </c>
      <c r="K38" s="155">
        <v>143007925</v>
      </c>
      <c r="L38" s="155">
        <v>141735356</v>
      </c>
      <c r="M38" s="155">
        <v>1272568</v>
      </c>
      <c r="N38" s="155">
        <v>699880706</v>
      </c>
      <c r="O38" s="156">
        <v>442652032</v>
      </c>
      <c r="P38" s="157">
        <v>257228674</v>
      </c>
    </row>
    <row r="39" spans="1:16" ht="18.75" customHeight="1" thickBot="1">
      <c r="A39" s="141" t="s">
        <v>1283</v>
      </c>
      <c r="B39" s="158">
        <v>4024</v>
      </c>
      <c r="C39" s="159">
        <v>446397</v>
      </c>
      <c r="D39" s="160">
        <v>117576</v>
      </c>
      <c r="E39" s="160">
        <v>117092</v>
      </c>
      <c r="F39" s="160">
        <v>484</v>
      </c>
      <c r="G39" s="160">
        <v>328820</v>
      </c>
      <c r="H39" s="161">
        <v>216239</v>
      </c>
      <c r="I39" s="162">
        <v>112580</v>
      </c>
      <c r="J39" s="159">
        <v>960982691</v>
      </c>
      <c r="K39" s="160">
        <v>157808277</v>
      </c>
      <c r="L39" s="160">
        <v>156440063</v>
      </c>
      <c r="M39" s="160">
        <v>1368214</v>
      </c>
      <c r="N39" s="160">
        <v>803173569</v>
      </c>
      <c r="O39" s="161">
        <v>502897556</v>
      </c>
      <c r="P39" s="162">
        <v>300276013</v>
      </c>
    </row>
    <row r="40" spans="1:16" ht="13.5">
      <c r="A40" s="84" t="s">
        <v>868</v>
      </c>
      <c r="B40" s="29"/>
      <c r="C40" s="29"/>
      <c r="D40" s="29"/>
      <c r="E40" s="29"/>
      <c r="F40" s="29"/>
      <c r="G40" s="29"/>
      <c r="H40" s="29"/>
      <c r="I40" s="29"/>
      <c r="J40" s="29"/>
      <c r="K40" s="29"/>
      <c r="L40" s="29"/>
      <c r="M40" s="29"/>
      <c r="N40" s="29"/>
      <c r="O40" s="29"/>
      <c r="P40" s="29"/>
    </row>
    <row r="41" spans="1:16" ht="13.5">
      <c r="A41" s="84" t="s">
        <v>869</v>
      </c>
      <c r="B41" s="175"/>
      <c r="C41" s="175"/>
      <c r="D41" s="175"/>
      <c r="E41" s="175"/>
      <c r="F41" s="175"/>
      <c r="G41" s="175"/>
      <c r="H41" s="175"/>
      <c r="I41" s="175"/>
      <c r="J41" s="175"/>
      <c r="K41" s="175"/>
      <c r="L41" s="175"/>
      <c r="M41" s="175"/>
      <c r="N41" s="175"/>
      <c r="O41" s="175"/>
      <c r="P41" s="175"/>
    </row>
    <row r="42" spans="1:16" ht="15" customHeight="1">
      <c r="A42" s="84" t="s">
        <v>870</v>
      </c>
      <c r="B42" s="29"/>
      <c r="C42" s="29"/>
      <c r="D42" s="29"/>
      <c r="E42" s="29"/>
      <c r="F42" s="29"/>
      <c r="G42" s="29"/>
      <c r="H42" s="29"/>
      <c r="I42" s="29"/>
      <c r="J42" s="29"/>
      <c r="K42" s="29"/>
      <c r="L42" s="29"/>
      <c r="M42" s="29"/>
      <c r="N42" s="29"/>
      <c r="O42" s="29"/>
      <c r="P42" s="29"/>
    </row>
    <row r="43" ht="15" customHeight="1">
      <c r="A43" s="84" t="s">
        <v>871</v>
      </c>
    </row>
    <row r="44" ht="15" customHeight="1">
      <c r="A44" s="84" t="s">
        <v>872</v>
      </c>
    </row>
    <row r="45" ht="15" customHeight="1"/>
    <row r="46" ht="15" customHeight="1"/>
    <row r="47" ht="15" customHeight="1"/>
    <row r="48" ht="15" customHeight="1"/>
  </sheetData>
  <sheetProtection/>
  <mergeCells count="23">
    <mergeCell ref="K5:P5"/>
    <mergeCell ref="D6:D7"/>
    <mergeCell ref="G6:G7"/>
    <mergeCell ref="J30:J32"/>
    <mergeCell ref="K30:P30"/>
    <mergeCell ref="D31:D32"/>
    <mergeCell ref="A1:P1"/>
    <mergeCell ref="A2:P2"/>
    <mergeCell ref="A5:A7"/>
    <mergeCell ref="B5:B7"/>
    <mergeCell ref="C5:C7"/>
    <mergeCell ref="D5:I5"/>
    <mergeCell ref="J5:J7"/>
    <mergeCell ref="G31:G32"/>
    <mergeCell ref="K31:K32"/>
    <mergeCell ref="N31:N32"/>
    <mergeCell ref="K6:K7"/>
    <mergeCell ref="N6:N7"/>
    <mergeCell ref="A22:P22"/>
    <mergeCell ref="A30:A32"/>
    <mergeCell ref="B30:B32"/>
    <mergeCell ref="C30:C32"/>
    <mergeCell ref="D30:I30"/>
  </mergeCells>
  <printOptions/>
  <pageMargins left="0.7874015748031497" right="0.31496062992125984" top="0.5118110236220472" bottom="0.5118110236220472" header="0.5118110236220472" footer="0.5118110236220472"/>
  <pageSetup fitToHeight="1" fitToWidth="1" horizontalDpi="600" verticalDpi="600" orientation="landscape" paperSize="9" scale="52" r:id="rId1"/>
</worksheet>
</file>

<file path=xl/worksheets/sheet60.xml><?xml version="1.0" encoding="utf-8"?>
<worksheet xmlns="http://schemas.openxmlformats.org/spreadsheetml/2006/main" xmlns:r="http://schemas.openxmlformats.org/officeDocument/2006/relationships">
  <dimension ref="A1:P89"/>
  <sheetViews>
    <sheetView view="pageBreakPreview" zoomScaleNormal="70" zoomScaleSheetLayoutView="100" zoomScalePageLayoutView="0" workbookViewId="0" topLeftCell="A1">
      <selection activeCell="A1" sqref="A1:P1"/>
    </sheetView>
  </sheetViews>
  <sheetFormatPr defaultColWidth="9.00390625" defaultRowHeight="13.5"/>
  <cols>
    <col min="1" max="1" width="12.50390625" style="2" customWidth="1"/>
    <col min="2" max="4" width="12.25390625" style="2" customWidth="1"/>
    <col min="5" max="9" width="11.125" style="2" customWidth="1"/>
    <col min="10" max="10" width="11.00390625" style="2" customWidth="1"/>
    <col min="11" max="13" width="11.125" style="2" customWidth="1"/>
    <col min="14" max="16" width="11.25390625" style="2" customWidth="1"/>
    <col min="17" max="16384" width="9.00390625" style="2" customWidth="1"/>
  </cols>
  <sheetData>
    <row r="1" spans="1:16" ht="17.25">
      <c r="A1" s="1286" t="s">
        <v>739</v>
      </c>
      <c r="B1" s="1286"/>
      <c r="C1" s="1286"/>
      <c r="D1" s="1286"/>
      <c r="E1" s="1286"/>
      <c r="F1" s="1286"/>
      <c r="G1" s="1286"/>
      <c r="H1" s="1286"/>
      <c r="I1" s="1286"/>
      <c r="J1" s="1286"/>
      <c r="K1" s="1286"/>
      <c r="L1" s="1286"/>
      <c r="M1" s="1286"/>
      <c r="N1" s="1286"/>
      <c r="O1" s="1286"/>
      <c r="P1" s="1286"/>
    </row>
    <row r="2" spans="1:16" ht="14.25">
      <c r="A2" s="1287" t="s">
        <v>740</v>
      </c>
      <c r="B2" s="1287"/>
      <c r="C2" s="1287"/>
      <c r="D2" s="1287"/>
      <c r="E2" s="1287"/>
      <c r="F2" s="1287"/>
      <c r="G2" s="1287"/>
      <c r="H2" s="1287"/>
      <c r="I2" s="1287"/>
      <c r="J2" s="1287"/>
      <c r="K2" s="1287"/>
      <c r="L2" s="1287"/>
      <c r="M2" s="1287"/>
      <c r="N2" s="1287"/>
      <c r="O2" s="1287"/>
      <c r="P2" s="1287"/>
    </row>
    <row r="3" spans="1:16" ht="14.25">
      <c r="A3" s="281"/>
      <c r="B3" s="281"/>
      <c r="C3" s="281"/>
      <c r="D3" s="281"/>
      <c r="E3" s="281"/>
      <c r="F3" s="281"/>
      <c r="G3" s="281"/>
      <c r="H3" s="281"/>
      <c r="I3" s="281"/>
      <c r="J3" s="281"/>
      <c r="K3" s="281"/>
      <c r="L3" s="281"/>
      <c r="M3" s="281"/>
      <c r="N3" s="281"/>
      <c r="O3" s="281"/>
      <c r="P3" s="281"/>
    </row>
    <row r="4" spans="1:14" ht="13.5">
      <c r="A4" s="1079"/>
      <c r="B4" s="1079"/>
      <c r="C4" s="1079"/>
      <c r="D4" s="1079"/>
      <c r="E4" s="1079"/>
      <c r="F4" s="1079"/>
      <c r="G4" s="1079"/>
      <c r="H4" s="1079"/>
      <c r="I4" s="1079"/>
      <c r="J4" s="1079"/>
      <c r="K4" s="1079"/>
      <c r="L4" s="1079"/>
      <c r="M4" s="1079"/>
      <c r="N4" s="1079"/>
    </row>
    <row r="5" ht="14.25" thickBot="1">
      <c r="A5" s="2" t="s">
        <v>741</v>
      </c>
    </row>
    <row r="6" spans="1:16" ht="13.5">
      <c r="A6" s="5"/>
      <c r="B6" s="1620" t="s">
        <v>717</v>
      </c>
      <c r="C6" s="1621"/>
      <c r="D6" s="1622"/>
      <c r="E6" s="1623" t="s">
        <v>718</v>
      </c>
      <c r="F6" s="1621"/>
      <c r="G6" s="1622"/>
      <c r="H6" s="1623" t="s">
        <v>719</v>
      </c>
      <c r="I6" s="1621"/>
      <c r="J6" s="1622"/>
      <c r="K6" s="1623" t="s">
        <v>720</v>
      </c>
      <c r="L6" s="1621"/>
      <c r="M6" s="1622"/>
      <c r="N6" s="1623" t="s">
        <v>727</v>
      </c>
      <c r="O6" s="1621"/>
      <c r="P6" s="1622"/>
    </row>
    <row r="7" spans="1:16" ht="14.25" thickBot="1">
      <c r="A7" s="335"/>
      <c r="B7" s="467" t="s">
        <v>721</v>
      </c>
      <c r="C7" s="936" t="s">
        <v>722</v>
      </c>
      <c r="D7" s="622" t="s">
        <v>723</v>
      </c>
      <c r="E7" s="1044" t="s">
        <v>721</v>
      </c>
      <c r="F7" s="936" t="s">
        <v>722</v>
      </c>
      <c r="G7" s="622" t="s">
        <v>723</v>
      </c>
      <c r="H7" s="1044" t="s">
        <v>721</v>
      </c>
      <c r="I7" s="936" t="s">
        <v>722</v>
      </c>
      <c r="J7" s="622" t="s">
        <v>723</v>
      </c>
      <c r="K7" s="1044" t="s">
        <v>721</v>
      </c>
      <c r="L7" s="936" t="s">
        <v>722</v>
      </c>
      <c r="M7" s="622" t="s">
        <v>723</v>
      </c>
      <c r="N7" s="1044" t="s">
        <v>721</v>
      </c>
      <c r="O7" s="936" t="s">
        <v>722</v>
      </c>
      <c r="P7" s="622" t="s">
        <v>723</v>
      </c>
    </row>
    <row r="8" spans="1:16" s="99" customFormat="1" ht="14.25" thickTop="1">
      <c r="A8" s="624"/>
      <c r="B8" s="1045" t="s">
        <v>60</v>
      </c>
      <c r="C8" s="626" t="s">
        <v>137</v>
      </c>
      <c r="D8" s="412" t="s">
        <v>97</v>
      </c>
      <c r="E8" s="627" t="s">
        <v>60</v>
      </c>
      <c r="F8" s="626" t="s">
        <v>97</v>
      </c>
      <c r="G8" s="412" t="s">
        <v>97</v>
      </c>
      <c r="H8" s="627" t="s">
        <v>60</v>
      </c>
      <c r="I8" s="626" t="s">
        <v>213</v>
      </c>
      <c r="J8" s="412" t="s">
        <v>97</v>
      </c>
      <c r="K8" s="627" t="s">
        <v>60</v>
      </c>
      <c r="L8" s="626" t="s">
        <v>232</v>
      </c>
      <c r="M8" s="412" t="s">
        <v>97</v>
      </c>
      <c r="N8" s="627" t="s">
        <v>60</v>
      </c>
      <c r="O8" s="626" t="s">
        <v>232</v>
      </c>
      <c r="P8" s="412" t="s">
        <v>97</v>
      </c>
    </row>
    <row r="9" spans="1:16" ht="13.5">
      <c r="A9" s="13"/>
      <c r="B9" s="630"/>
      <c r="C9" s="629"/>
      <c r="D9" s="632"/>
      <c r="E9" s="633"/>
      <c r="F9" s="629"/>
      <c r="G9" s="632"/>
      <c r="H9" s="633"/>
      <c r="I9" s="629"/>
      <c r="J9" s="632"/>
      <c r="K9" s="633"/>
      <c r="L9" s="629"/>
      <c r="M9" s="632"/>
      <c r="N9" s="633"/>
      <c r="O9" s="629"/>
      <c r="P9" s="632"/>
    </row>
    <row r="10" spans="1:16" ht="13.5">
      <c r="A10" s="832" t="s">
        <v>62</v>
      </c>
      <c r="B10" s="1067">
        <v>2455</v>
      </c>
      <c r="C10" s="1068">
        <v>235</v>
      </c>
      <c r="D10" s="1069">
        <v>557513</v>
      </c>
      <c r="E10" s="1080">
        <v>0</v>
      </c>
      <c r="F10" s="1068">
        <v>0</v>
      </c>
      <c r="G10" s="1069">
        <v>0</v>
      </c>
      <c r="H10" s="1080">
        <v>0</v>
      </c>
      <c r="I10" s="1068">
        <v>0</v>
      </c>
      <c r="J10" s="1069">
        <v>0</v>
      </c>
      <c r="K10" s="1081">
        <v>0</v>
      </c>
      <c r="L10" s="1068">
        <v>0</v>
      </c>
      <c r="M10" s="1082">
        <v>0</v>
      </c>
      <c r="N10" s="1081">
        <v>0</v>
      </c>
      <c r="O10" s="1068">
        <v>0</v>
      </c>
      <c r="P10" s="1082">
        <v>0</v>
      </c>
    </row>
    <row r="11" spans="1:16" ht="13.5">
      <c r="A11" s="832" t="s">
        <v>63</v>
      </c>
      <c r="B11" s="1067">
        <v>1714</v>
      </c>
      <c r="C11" s="1068">
        <v>144</v>
      </c>
      <c r="D11" s="1069">
        <v>293023</v>
      </c>
      <c r="E11" s="1080">
        <v>0</v>
      </c>
      <c r="F11" s="1068">
        <v>0</v>
      </c>
      <c r="G11" s="1069">
        <v>0</v>
      </c>
      <c r="H11" s="1080">
        <v>0</v>
      </c>
      <c r="I11" s="1068">
        <v>0</v>
      </c>
      <c r="J11" s="1069">
        <v>0</v>
      </c>
      <c r="K11" s="1081">
        <v>0</v>
      </c>
      <c r="L11" s="1068">
        <v>0</v>
      </c>
      <c r="M11" s="1082">
        <v>0</v>
      </c>
      <c r="N11" s="1081">
        <v>0</v>
      </c>
      <c r="O11" s="1068">
        <v>0</v>
      </c>
      <c r="P11" s="1082">
        <v>0</v>
      </c>
    </row>
    <row r="12" spans="1:16" ht="13.5">
      <c r="A12" s="832" t="s">
        <v>64</v>
      </c>
      <c r="B12" s="1067">
        <v>1080</v>
      </c>
      <c r="C12" s="1068">
        <v>94</v>
      </c>
      <c r="D12" s="1069">
        <v>281417</v>
      </c>
      <c r="E12" s="1080">
        <v>0</v>
      </c>
      <c r="F12" s="1068">
        <v>0</v>
      </c>
      <c r="G12" s="1069">
        <v>0</v>
      </c>
      <c r="H12" s="1080">
        <v>0</v>
      </c>
      <c r="I12" s="1068">
        <v>0</v>
      </c>
      <c r="J12" s="1069">
        <v>0</v>
      </c>
      <c r="K12" s="1081">
        <v>0</v>
      </c>
      <c r="L12" s="1068">
        <v>0</v>
      </c>
      <c r="M12" s="1082">
        <v>0</v>
      </c>
      <c r="N12" s="1081">
        <v>0</v>
      </c>
      <c r="O12" s="1068">
        <v>0</v>
      </c>
      <c r="P12" s="1082">
        <v>0</v>
      </c>
    </row>
    <row r="13" spans="1:16" ht="13.5">
      <c r="A13" s="832" t="s">
        <v>65</v>
      </c>
      <c r="B13" s="1067">
        <v>1021</v>
      </c>
      <c r="C13" s="1068">
        <v>75</v>
      </c>
      <c r="D13" s="1069">
        <v>221908</v>
      </c>
      <c r="E13" s="1080">
        <v>0</v>
      </c>
      <c r="F13" s="1068">
        <v>0</v>
      </c>
      <c r="G13" s="1069">
        <v>0</v>
      </c>
      <c r="H13" s="1080">
        <v>0</v>
      </c>
      <c r="I13" s="1068">
        <v>0</v>
      </c>
      <c r="J13" s="1069">
        <v>0</v>
      </c>
      <c r="K13" s="1081">
        <v>0</v>
      </c>
      <c r="L13" s="1068">
        <v>0</v>
      </c>
      <c r="M13" s="1082">
        <v>0</v>
      </c>
      <c r="N13" s="1081">
        <v>0</v>
      </c>
      <c r="O13" s="1068">
        <v>0</v>
      </c>
      <c r="P13" s="1082">
        <v>0</v>
      </c>
    </row>
    <row r="14" spans="1:16" ht="13.5">
      <c r="A14" s="835" t="s">
        <v>840</v>
      </c>
      <c r="B14" s="1070">
        <v>305</v>
      </c>
      <c r="C14" s="1071">
        <v>28</v>
      </c>
      <c r="D14" s="1072">
        <v>77506</v>
      </c>
      <c r="E14" s="1083">
        <v>0</v>
      </c>
      <c r="F14" s="1071">
        <v>0</v>
      </c>
      <c r="G14" s="1072">
        <v>0</v>
      </c>
      <c r="H14" s="1083">
        <v>0</v>
      </c>
      <c r="I14" s="1071">
        <v>0</v>
      </c>
      <c r="J14" s="1072">
        <v>0</v>
      </c>
      <c r="K14" s="1084">
        <v>0</v>
      </c>
      <c r="L14" s="1071">
        <v>0</v>
      </c>
      <c r="M14" s="1085">
        <v>0</v>
      </c>
      <c r="N14" s="1084">
        <v>0</v>
      </c>
      <c r="O14" s="1071">
        <v>0</v>
      </c>
      <c r="P14" s="1085">
        <v>0</v>
      </c>
    </row>
    <row r="15" spans="1:16" ht="13.5">
      <c r="A15" s="624"/>
      <c r="B15" s="1086"/>
      <c r="C15" s="1087"/>
      <c r="D15" s="1088"/>
      <c r="E15" s="1089"/>
      <c r="F15" s="1087"/>
      <c r="G15" s="1088"/>
      <c r="H15" s="1089"/>
      <c r="I15" s="1087"/>
      <c r="J15" s="1088"/>
      <c r="K15" s="1090"/>
      <c r="L15" s="1087"/>
      <c r="M15" s="1091"/>
      <c r="N15" s="1090"/>
      <c r="O15" s="1087"/>
      <c r="P15" s="1091"/>
    </row>
    <row r="16" spans="1:16" ht="13.5">
      <c r="A16" s="845" t="s">
        <v>66</v>
      </c>
      <c r="B16" s="1046">
        <v>189</v>
      </c>
      <c r="C16" s="1047">
        <v>31</v>
      </c>
      <c r="D16" s="1048">
        <v>97076</v>
      </c>
      <c r="E16" s="1049">
        <v>0</v>
      </c>
      <c r="F16" s="1047">
        <v>0</v>
      </c>
      <c r="G16" s="1048">
        <v>0</v>
      </c>
      <c r="H16" s="1049">
        <v>0</v>
      </c>
      <c r="I16" s="1047">
        <v>0</v>
      </c>
      <c r="J16" s="1048">
        <v>0</v>
      </c>
      <c r="K16" s="1049">
        <v>0</v>
      </c>
      <c r="L16" s="1047">
        <v>0</v>
      </c>
      <c r="M16" s="1048">
        <v>0</v>
      </c>
      <c r="N16" s="1049">
        <v>0</v>
      </c>
      <c r="O16" s="1047">
        <v>0</v>
      </c>
      <c r="P16" s="1048">
        <v>0</v>
      </c>
    </row>
    <row r="17" spans="1:16" ht="13.5">
      <c r="A17" s="845" t="s">
        <v>67</v>
      </c>
      <c r="B17" s="1046">
        <v>128</v>
      </c>
      <c r="C17" s="1047">
        <v>25</v>
      </c>
      <c r="D17" s="1048">
        <v>88571</v>
      </c>
      <c r="E17" s="1049">
        <v>0</v>
      </c>
      <c r="F17" s="1047">
        <v>0</v>
      </c>
      <c r="G17" s="1048">
        <v>0</v>
      </c>
      <c r="H17" s="1049">
        <v>0</v>
      </c>
      <c r="I17" s="1047">
        <v>0</v>
      </c>
      <c r="J17" s="1048">
        <v>0</v>
      </c>
      <c r="K17" s="1049">
        <v>0</v>
      </c>
      <c r="L17" s="1047">
        <v>0</v>
      </c>
      <c r="M17" s="1048">
        <v>0</v>
      </c>
      <c r="N17" s="1049">
        <v>0</v>
      </c>
      <c r="O17" s="1047">
        <v>0</v>
      </c>
      <c r="P17" s="1048">
        <v>0</v>
      </c>
    </row>
    <row r="18" spans="1:16" ht="13.5">
      <c r="A18" s="845" t="s">
        <v>68</v>
      </c>
      <c r="B18" s="1046">
        <v>74</v>
      </c>
      <c r="C18" s="1047">
        <v>5</v>
      </c>
      <c r="D18" s="1048">
        <v>17642</v>
      </c>
      <c r="E18" s="1049">
        <v>0</v>
      </c>
      <c r="F18" s="1047">
        <v>0</v>
      </c>
      <c r="G18" s="1048">
        <v>0</v>
      </c>
      <c r="H18" s="1049">
        <v>0</v>
      </c>
      <c r="I18" s="1047">
        <v>0</v>
      </c>
      <c r="J18" s="1048">
        <v>0</v>
      </c>
      <c r="K18" s="1049">
        <v>0</v>
      </c>
      <c r="L18" s="1047">
        <v>0</v>
      </c>
      <c r="M18" s="1048">
        <v>0</v>
      </c>
      <c r="N18" s="1049">
        <v>0</v>
      </c>
      <c r="O18" s="1047">
        <v>0</v>
      </c>
      <c r="P18" s="1048">
        <v>0</v>
      </c>
    </row>
    <row r="19" spans="1:16" ht="13.5">
      <c r="A19" s="845" t="s">
        <v>69</v>
      </c>
      <c r="B19" s="1046">
        <v>91</v>
      </c>
      <c r="C19" s="1047">
        <v>4</v>
      </c>
      <c r="D19" s="1048">
        <v>10671</v>
      </c>
      <c r="E19" s="1049">
        <v>0</v>
      </c>
      <c r="F19" s="1047">
        <v>0</v>
      </c>
      <c r="G19" s="1048">
        <v>0</v>
      </c>
      <c r="H19" s="1049">
        <v>0</v>
      </c>
      <c r="I19" s="1047">
        <v>0</v>
      </c>
      <c r="J19" s="1048">
        <v>0</v>
      </c>
      <c r="K19" s="1049">
        <v>0</v>
      </c>
      <c r="L19" s="1047">
        <v>0</v>
      </c>
      <c r="M19" s="1048">
        <v>0</v>
      </c>
      <c r="N19" s="1049">
        <v>0</v>
      </c>
      <c r="O19" s="1047">
        <v>0</v>
      </c>
      <c r="P19" s="1048">
        <v>0</v>
      </c>
    </row>
    <row r="20" spans="1:16" ht="13.5">
      <c r="A20" s="845" t="s">
        <v>70</v>
      </c>
      <c r="B20" s="1046">
        <v>43</v>
      </c>
      <c r="C20" s="1047">
        <v>2</v>
      </c>
      <c r="D20" s="1048">
        <v>5867</v>
      </c>
      <c r="E20" s="1049">
        <v>0</v>
      </c>
      <c r="F20" s="1047">
        <v>0</v>
      </c>
      <c r="G20" s="1048">
        <v>0</v>
      </c>
      <c r="H20" s="1049">
        <v>0</v>
      </c>
      <c r="I20" s="1047">
        <v>0</v>
      </c>
      <c r="J20" s="1048">
        <v>0</v>
      </c>
      <c r="K20" s="1049">
        <v>0</v>
      </c>
      <c r="L20" s="1047">
        <v>0</v>
      </c>
      <c r="M20" s="1048">
        <v>0</v>
      </c>
      <c r="N20" s="1049">
        <v>0</v>
      </c>
      <c r="O20" s="1047">
        <v>0</v>
      </c>
      <c r="P20" s="1048">
        <v>0</v>
      </c>
    </row>
    <row r="21" spans="1:16" ht="13.5">
      <c r="A21" s="845" t="s">
        <v>71</v>
      </c>
      <c r="B21" s="1046">
        <v>51</v>
      </c>
      <c r="C21" s="1047">
        <v>3</v>
      </c>
      <c r="D21" s="1048">
        <v>8566</v>
      </c>
      <c r="E21" s="1049">
        <v>0</v>
      </c>
      <c r="F21" s="1047">
        <v>0</v>
      </c>
      <c r="G21" s="1048">
        <v>0</v>
      </c>
      <c r="H21" s="1049">
        <v>0</v>
      </c>
      <c r="I21" s="1047">
        <v>0</v>
      </c>
      <c r="J21" s="1048">
        <v>0</v>
      </c>
      <c r="K21" s="1049">
        <v>0</v>
      </c>
      <c r="L21" s="1047">
        <v>0</v>
      </c>
      <c r="M21" s="1048">
        <v>0</v>
      </c>
      <c r="N21" s="1049">
        <v>0</v>
      </c>
      <c r="O21" s="1047">
        <v>0</v>
      </c>
      <c r="P21" s="1048">
        <v>0</v>
      </c>
    </row>
    <row r="22" spans="1:16" ht="13.5">
      <c r="A22" s="845" t="s">
        <v>72</v>
      </c>
      <c r="B22" s="1046">
        <v>76</v>
      </c>
      <c r="C22" s="1047">
        <v>3</v>
      </c>
      <c r="D22" s="1048">
        <v>12694</v>
      </c>
      <c r="E22" s="1049">
        <v>0</v>
      </c>
      <c r="F22" s="1047">
        <v>0</v>
      </c>
      <c r="G22" s="1048">
        <v>0</v>
      </c>
      <c r="H22" s="1049">
        <v>0</v>
      </c>
      <c r="I22" s="1047">
        <v>0</v>
      </c>
      <c r="J22" s="1048">
        <v>0</v>
      </c>
      <c r="K22" s="1049">
        <v>0</v>
      </c>
      <c r="L22" s="1047">
        <v>0</v>
      </c>
      <c r="M22" s="1048">
        <v>0</v>
      </c>
      <c r="N22" s="1049">
        <v>0</v>
      </c>
      <c r="O22" s="1047">
        <v>0</v>
      </c>
      <c r="P22" s="1048">
        <v>0</v>
      </c>
    </row>
    <row r="23" spans="1:16" ht="13.5">
      <c r="A23" s="845" t="s">
        <v>73</v>
      </c>
      <c r="B23" s="1046">
        <v>65</v>
      </c>
      <c r="C23" s="1047">
        <v>6</v>
      </c>
      <c r="D23" s="1048">
        <v>15772</v>
      </c>
      <c r="E23" s="1049">
        <v>0</v>
      </c>
      <c r="F23" s="1047">
        <v>0</v>
      </c>
      <c r="G23" s="1048">
        <v>0</v>
      </c>
      <c r="H23" s="1049">
        <v>0</v>
      </c>
      <c r="I23" s="1047">
        <v>0</v>
      </c>
      <c r="J23" s="1048">
        <v>0</v>
      </c>
      <c r="K23" s="1049">
        <v>0</v>
      </c>
      <c r="L23" s="1047">
        <v>0</v>
      </c>
      <c r="M23" s="1048">
        <v>0</v>
      </c>
      <c r="N23" s="1049">
        <v>0</v>
      </c>
      <c r="O23" s="1047">
        <v>0</v>
      </c>
      <c r="P23" s="1048">
        <v>0</v>
      </c>
    </row>
    <row r="24" spans="1:16" ht="13.5">
      <c r="A24" s="845" t="s">
        <v>74</v>
      </c>
      <c r="B24" s="1046">
        <v>95</v>
      </c>
      <c r="C24" s="1047">
        <v>5</v>
      </c>
      <c r="D24" s="1048">
        <v>15340</v>
      </c>
      <c r="E24" s="1049">
        <v>0</v>
      </c>
      <c r="F24" s="1047">
        <v>0</v>
      </c>
      <c r="G24" s="1048">
        <v>0</v>
      </c>
      <c r="H24" s="1049">
        <v>0</v>
      </c>
      <c r="I24" s="1047">
        <v>0</v>
      </c>
      <c r="J24" s="1048">
        <v>0</v>
      </c>
      <c r="K24" s="1049">
        <v>0</v>
      </c>
      <c r="L24" s="1047">
        <v>0</v>
      </c>
      <c r="M24" s="1048">
        <v>0</v>
      </c>
      <c r="N24" s="1049">
        <v>0</v>
      </c>
      <c r="O24" s="1047">
        <v>0</v>
      </c>
      <c r="P24" s="1048">
        <v>0</v>
      </c>
    </row>
    <row r="25" spans="1:16" ht="13.5">
      <c r="A25" s="845" t="s">
        <v>75</v>
      </c>
      <c r="B25" s="1046">
        <v>137</v>
      </c>
      <c r="C25" s="1047">
        <v>6</v>
      </c>
      <c r="D25" s="1048">
        <v>12886</v>
      </c>
      <c r="E25" s="1049">
        <v>0</v>
      </c>
      <c r="F25" s="1047">
        <v>0</v>
      </c>
      <c r="G25" s="1048">
        <v>0</v>
      </c>
      <c r="H25" s="1049">
        <v>0</v>
      </c>
      <c r="I25" s="1047">
        <v>0</v>
      </c>
      <c r="J25" s="1048">
        <v>0</v>
      </c>
      <c r="K25" s="1049">
        <v>0</v>
      </c>
      <c r="L25" s="1047">
        <v>0</v>
      </c>
      <c r="M25" s="1048">
        <v>0</v>
      </c>
      <c r="N25" s="1049">
        <v>0</v>
      </c>
      <c r="O25" s="1047">
        <v>0</v>
      </c>
      <c r="P25" s="1048">
        <v>0</v>
      </c>
    </row>
    <row r="26" spans="1:16" ht="13.5">
      <c r="A26" s="845" t="s">
        <v>76</v>
      </c>
      <c r="B26" s="1046">
        <v>64</v>
      </c>
      <c r="C26" s="1047">
        <v>2</v>
      </c>
      <c r="D26" s="1048">
        <v>6770</v>
      </c>
      <c r="E26" s="1049">
        <v>0</v>
      </c>
      <c r="F26" s="1047">
        <v>0</v>
      </c>
      <c r="G26" s="1048">
        <v>0</v>
      </c>
      <c r="H26" s="1049">
        <v>0</v>
      </c>
      <c r="I26" s="1047">
        <v>0</v>
      </c>
      <c r="J26" s="1048">
        <v>0</v>
      </c>
      <c r="K26" s="1049">
        <v>0</v>
      </c>
      <c r="L26" s="1047">
        <v>0</v>
      </c>
      <c r="M26" s="1048">
        <v>0</v>
      </c>
      <c r="N26" s="1049">
        <v>0</v>
      </c>
      <c r="O26" s="1047">
        <v>0</v>
      </c>
      <c r="P26" s="1048">
        <v>0</v>
      </c>
    </row>
    <row r="27" spans="1:16" ht="13.5">
      <c r="A27" s="845" t="s">
        <v>77</v>
      </c>
      <c r="B27" s="1046">
        <v>83</v>
      </c>
      <c r="C27" s="1047">
        <v>2</v>
      </c>
      <c r="D27" s="1048">
        <v>8271</v>
      </c>
      <c r="E27" s="1049">
        <v>0</v>
      </c>
      <c r="F27" s="1047">
        <v>0</v>
      </c>
      <c r="G27" s="1048">
        <v>0</v>
      </c>
      <c r="H27" s="1049">
        <v>0</v>
      </c>
      <c r="I27" s="1047">
        <v>0</v>
      </c>
      <c r="J27" s="1048">
        <v>0</v>
      </c>
      <c r="K27" s="1049">
        <v>0</v>
      </c>
      <c r="L27" s="1047">
        <v>0</v>
      </c>
      <c r="M27" s="1048">
        <v>0</v>
      </c>
      <c r="N27" s="1049">
        <v>0</v>
      </c>
      <c r="O27" s="1047">
        <v>0</v>
      </c>
      <c r="P27" s="1048">
        <v>0</v>
      </c>
    </row>
    <row r="28" spans="1:16" ht="13.5">
      <c r="A28" s="845" t="s">
        <v>78</v>
      </c>
      <c r="B28" s="1046">
        <v>114</v>
      </c>
      <c r="C28" s="1047">
        <v>6</v>
      </c>
      <c r="D28" s="1048">
        <v>18852</v>
      </c>
      <c r="E28" s="1049">
        <v>0</v>
      </c>
      <c r="F28" s="1047">
        <v>0</v>
      </c>
      <c r="G28" s="1048">
        <v>0</v>
      </c>
      <c r="H28" s="1049">
        <v>0</v>
      </c>
      <c r="I28" s="1047">
        <v>0</v>
      </c>
      <c r="J28" s="1048">
        <v>0</v>
      </c>
      <c r="K28" s="1049">
        <v>0</v>
      </c>
      <c r="L28" s="1047">
        <v>0</v>
      </c>
      <c r="M28" s="1048">
        <v>0</v>
      </c>
      <c r="N28" s="1049">
        <v>0</v>
      </c>
      <c r="O28" s="1047">
        <v>0</v>
      </c>
      <c r="P28" s="1048">
        <v>0</v>
      </c>
    </row>
    <row r="29" spans="1:16" ht="13.5">
      <c r="A29" s="845" t="s">
        <v>67</v>
      </c>
      <c r="B29" s="1046">
        <v>135</v>
      </c>
      <c r="C29" s="1047">
        <v>12</v>
      </c>
      <c r="D29" s="1048">
        <v>34195</v>
      </c>
      <c r="E29" s="1049">
        <v>0</v>
      </c>
      <c r="F29" s="1047">
        <v>0</v>
      </c>
      <c r="G29" s="1048">
        <v>0</v>
      </c>
      <c r="H29" s="1049">
        <v>0</v>
      </c>
      <c r="I29" s="1047">
        <v>0</v>
      </c>
      <c r="J29" s="1048">
        <v>0</v>
      </c>
      <c r="K29" s="1049">
        <v>0</v>
      </c>
      <c r="L29" s="1047">
        <v>0</v>
      </c>
      <c r="M29" s="1048">
        <v>0</v>
      </c>
      <c r="N29" s="1049">
        <v>0</v>
      </c>
      <c r="O29" s="1047">
        <v>0</v>
      </c>
      <c r="P29" s="1048">
        <v>0</v>
      </c>
    </row>
    <row r="30" spans="1:16" ht="13.5">
      <c r="A30" s="845" t="s">
        <v>68</v>
      </c>
      <c r="B30" s="1046">
        <v>30</v>
      </c>
      <c r="C30" s="1047">
        <v>3</v>
      </c>
      <c r="D30" s="1048">
        <v>5324</v>
      </c>
      <c r="E30" s="1049">
        <v>0</v>
      </c>
      <c r="F30" s="1047">
        <v>0</v>
      </c>
      <c r="G30" s="1048">
        <v>0</v>
      </c>
      <c r="H30" s="1049">
        <v>0</v>
      </c>
      <c r="I30" s="1047">
        <v>0</v>
      </c>
      <c r="J30" s="1048">
        <v>0</v>
      </c>
      <c r="K30" s="1049">
        <v>0</v>
      </c>
      <c r="L30" s="1047">
        <v>0</v>
      </c>
      <c r="M30" s="1048">
        <v>0</v>
      </c>
      <c r="N30" s="1049">
        <v>0</v>
      </c>
      <c r="O30" s="1047">
        <v>0</v>
      </c>
      <c r="P30" s="1048">
        <v>0</v>
      </c>
    </row>
    <row r="31" spans="1:16" ht="13.5">
      <c r="A31" s="845" t="s">
        <v>69</v>
      </c>
      <c r="B31" s="1046">
        <v>25</v>
      </c>
      <c r="C31" s="1047">
        <v>2</v>
      </c>
      <c r="D31" s="1048">
        <v>9126</v>
      </c>
      <c r="E31" s="1049">
        <v>0</v>
      </c>
      <c r="F31" s="1047">
        <v>0</v>
      </c>
      <c r="G31" s="1048">
        <v>0</v>
      </c>
      <c r="H31" s="1049">
        <v>0</v>
      </c>
      <c r="I31" s="1047">
        <v>0</v>
      </c>
      <c r="J31" s="1048">
        <v>0</v>
      </c>
      <c r="K31" s="1049">
        <v>0</v>
      </c>
      <c r="L31" s="1047">
        <v>0</v>
      </c>
      <c r="M31" s="1048">
        <v>0</v>
      </c>
      <c r="N31" s="1049">
        <v>0</v>
      </c>
      <c r="O31" s="1047">
        <v>0</v>
      </c>
      <c r="P31" s="1048">
        <v>0</v>
      </c>
    </row>
    <row r="32" spans="1:16" ht="13.5">
      <c r="A32" s="845" t="s">
        <v>70</v>
      </c>
      <c r="B32" s="1046">
        <v>16</v>
      </c>
      <c r="C32" s="1107">
        <v>0</v>
      </c>
      <c r="D32" s="1048">
        <v>1933</v>
      </c>
      <c r="E32" s="1049">
        <v>0</v>
      </c>
      <c r="F32" s="1047">
        <v>0</v>
      </c>
      <c r="G32" s="1048">
        <v>0</v>
      </c>
      <c r="H32" s="1049">
        <v>0</v>
      </c>
      <c r="I32" s="1047">
        <v>0</v>
      </c>
      <c r="J32" s="1048">
        <v>0</v>
      </c>
      <c r="K32" s="1049">
        <v>0</v>
      </c>
      <c r="L32" s="1047">
        <v>0</v>
      </c>
      <c r="M32" s="1048">
        <v>0</v>
      </c>
      <c r="N32" s="1049">
        <v>0</v>
      </c>
      <c r="O32" s="1047">
        <v>0</v>
      </c>
      <c r="P32" s="1048">
        <v>0</v>
      </c>
    </row>
    <row r="33" spans="1:16" ht="13.5">
      <c r="A33" s="845" t="s">
        <v>71</v>
      </c>
      <c r="B33" s="1046">
        <v>9</v>
      </c>
      <c r="C33" s="1107">
        <v>0</v>
      </c>
      <c r="D33" s="1048">
        <v>1224</v>
      </c>
      <c r="E33" s="1049">
        <v>0</v>
      </c>
      <c r="F33" s="1047">
        <v>0</v>
      </c>
      <c r="G33" s="1048">
        <v>0</v>
      </c>
      <c r="H33" s="1049">
        <v>0</v>
      </c>
      <c r="I33" s="1047">
        <v>0</v>
      </c>
      <c r="J33" s="1048">
        <v>0</v>
      </c>
      <c r="K33" s="1049">
        <v>0</v>
      </c>
      <c r="L33" s="1047">
        <v>0</v>
      </c>
      <c r="M33" s="1048">
        <v>0</v>
      </c>
      <c r="N33" s="1049">
        <v>0</v>
      </c>
      <c r="O33" s="1047">
        <v>0</v>
      </c>
      <c r="P33" s="1048">
        <v>0</v>
      </c>
    </row>
    <row r="34" spans="1:16" ht="13.5">
      <c r="A34" s="845" t="s">
        <v>72</v>
      </c>
      <c r="B34" s="1046">
        <v>38</v>
      </c>
      <c r="C34" s="1047">
        <v>4</v>
      </c>
      <c r="D34" s="1048">
        <v>7601</v>
      </c>
      <c r="E34" s="1049">
        <v>0</v>
      </c>
      <c r="F34" s="1047">
        <v>0</v>
      </c>
      <c r="G34" s="1048">
        <v>0</v>
      </c>
      <c r="H34" s="1049">
        <v>0</v>
      </c>
      <c r="I34" s="1047">
        <v>0</v>
      </c>
      <c r="J34" s="1048">
        <v>0</v>
      </c>
      <c r="K34" s="1049">
        <v>0</v>
      </c>
      <c r="L34" s="1047">
        <v>0</v>
      </c>
      <c r="M34" s="1048">
        <v>0</v>
      </c>
      <c r="N34" s="1049">
        <v>0</v>
      </c>
      <c r="O34" s="1047">
        <v>0</v>
      </c>
      <c r="P34" s="1048">
        <v>0</v>
      </c>
    </row>
    <row r="35" spans="1:16" ht="13.5">
      <c r="A35" s="845" t="s">
        <v>73</v>
      </c>
      <c r="B35" s="1046">
        <v>3</v>
      </c>
      <c r="C35" s="1107">
        <v>0</v>
      </c>
      <c r="D35" s="1048">
        <v>3142</v>
      </c>
      <c r="E35" s="1049">
        <v>0</v>
      </c>
      <c r="F35" s="1047">
        <v>0</v>
      </c>
      <c r="G35" s="1048">
        <v>0</v>
      </c>
      <c r="H35" s="1049">
        <v>0</v>
      </c>
      <c r="I35" s="1047">
        <v>0</v>
      </c>
      <c r="J35" s="1048">
        <v>0</v>
      </c>
      <c r="K35" s="1049">
        <v>0</v>
      </c>
      <c r="L35" s="1047">
        <v>0</v>
      </c>
      <c r="M35" s="1048">
        <v>0</v>
      </c>
      <c r="N35" s="1049">
        <v>0</v>
      </c>
      <c r="O35" s="1047">
        <v>0</v>
      </c>
      <c r="P35" s="1048">
        <v>0</v>
      </c>
    </row>
    <row r="36" spans="1:16" ht="13.5">
      <c r="A36" s="845" t="s">
        <v>74</v>
      </c>
      <c r="B36" s="1046">
        <v>12</v>
      </c>
      <c r="C36" s="1047">
        <v>1</v>
      </c>
      <c r="D36" s="1048">
        <v>5893</v>
      </c>
      <c r="E36" s="1049">
        <v>0</v>
      </c>
      <c r="F36" s="1047">
        <v>0</v>
      </c>
      <c r="G36" s="1048">
        <v>0</v>
      </c>
      <c r="H36" s="1049">
        <v>0</v>
      </c>
      <c r="I36" s="1047">
        <v>0</v>
      </c>
      <c r="J36" s="1048">
        <v>0</v>
      </c>
      <c r="K36" s="1049">
        <v>0</v>
      </c>
      <c r="L36" s="1047">
        <v>0</v>
      </c>
      <c r="M36" s="1048">
        <v>0</v>
      </c>
      <c r="N36" s="1049">
        <v>0</v>
      </c>
      <c r="O36" s="1047">
        <v>0</v>
      </c>
      <c r="P36" s="1048">
        <v>0</v>
      </c>
    </row>
    <row r="37" spans="1:16" ht="13.5">
      <c r="A37" s="845" t="s">
        <v>75</v>
      </c>
      <c r="B37" s="1046">
        <v>14</v>
      </c>
      <c r="C37" s="1047">
        <v>1</v>
      </c>
      <c r="D37" s="1048">
        <v>2107</v>
      </c>
      <c r="E37" s="1049">
        <v>0</v>
      </c>
      <c r="F37" s="1047">
        <v>0</v>
      </c>
      <c r="G37" s="1048">
        <v>0</v>
      </c>
      <c r="H37" s="1049">
        <v>0</v>
      </c>
      <c r="I37" s="1047">
        <v>0</v>
      </c>
      <c r="J37" s="1048">
        <v>0</v>
      </c>
      <c r="K37" s="1049">
        <v>0</v>
      </c>
      <c r="L37" s="1047">
        <v>0</v>
      </c>
      <c r="M37" s="1048">
        <v>0</v>
      </c>
      <c r="N37" s="1049">
        <v>0</v>
      </c>
      <c r="O37" s="1047">
        <v>0</v>
      </c>
      <c r="P37" s="1048">
        <v>0</v>
      </c>
    </row>
    <row r="38" spans="1:16" ht="13.5">
      <c r="A38" s="845" t="s">
        <v>203</v>
      </c>
      <c r="B38" s="1046">
        <v>10</v>
      </c>
      <c r="C38" s="1107">
        <v>0</v>
      </c>
      <c r="D38" s="1048">
        <v>2358</v>
      </c>
      <c r="E38" s="1049">
        <v>0</v>
      </c>
      <c r="F38" s="1047">
        <v>0</v>
      </c>
      <c r="G38" s="1048">
        <v>0</v>
      </c>
      <c r="H38" s="1049">
        <v>0</v>
      </c>
      <c r="I38" s="1047">
        <v>0</v>
      </c>
      <c r="J38" s="1048">
        <v>0</v>
      </c>
      <c r="K38" s="1049">
        <v>0</v>
      </c>
      <c r="L38" s="1047">
        <v>0</v>
      </c>
      <c r="M38" s="1048">
        <v>0</v>
      </c>
      <c r="N38" s="1049">
        <v>0</v>
      </c>
      <c r="O38" s="1047">
        <v>0</v>
      </c>
      <c r="P38" s="1048">
        <v>0</v>
      </c>
    </row>
    <row r="39" spans="1:16" ht="13.5">
      <c r="A39" s="845" t="s">
        <v>77</v>
      </c>
      <c r="B39" s="1046">
        <v>2</v>
      </c>
      <c r="C39" s="1107">
        <v>0</v>
      </c>
      <c r="D39" s="1048">
        <v>428</v>
      </c>
      <c r="E39" s="1049">
        <v>0</v>
      </c>
      <c r="F39" s="1047">
        <v>0</v>
      </c>
      <c r="G39" s="1048">
        <v>0</v>
      </c>
      <c r="H39" s="1049">
        <v>0</v>
      </c>
      <c r="I39" s="1047">
        <v>0</v>
      </c>
      <c r="J39" s="1048">
        <v>0</v>
      </c>
      <c r="K39" s="1049">
        <v>0</v>
      </c>
      <c r="L39" s="1047">
        <v>0</v>
      </c>
      <c r="M39" s="1048">
        <v>0</v>
      </c>
      <c r="N39" s="1049">
        <v>0</v>
      </c>
      <c r="O39" s="1047">
        <v>0</v>
      </c>
      <c r="P39" s="1048">
        <v>0</v>
      </c>
    </row>
    <row r="40" spans="1:16" ht="14.25" thickBot="1">
      <c r="A40" s="931" t="s">
        <v>78</v>
      </c>
      <c r="B40" s="1062">
        <v>11</v>
      </c>
      <c r="C40" s="1108">
        <v>0</v>
      </c>
      <c r="D40" s="1064">
        <v>4169</v>
      </c>
      <c r="E40" s="1065">
        <v>0</v>
      </c>
      <c r="F40" s="1063">
        <v>0</v>
      </c>
      <c r="G40" s="1064">
        <v>0</v>
      </c>
      <c r="H40" s="1065">
        <v>0</v>
      </c>
      <c r="I40" s="1063">
        <v>0</v>
      </c>
      <c r="J40" s="1064">
        <v>0</v>
      </c>
      <c r="K40" s="1065">
        <v>0</v>
      </c>
      <c r="L40" s="1063">
        <v>0</v>
      </c>
      <c r="M40" s="1064">
        <v>0</v>
      </c>
      <c r="N40" s="1065">
        <v>0</v>
      </c>
      <c r="O40" s="1063">
        <v>0</v>
      </c>
      <c r="P40" s="1064">
        <v>0</v>
      </c>
    </row>
    <row r="41" spans="1:13" s="29" customFormat="1" ht="13.5" customHeight="1">
      <c r="A41" s="84" t="s">
        <v>724</v>
      </c>
      <c r="M41" s="655"/>
    </row>
    <row r="42" spans="1:3" s="29" customFormat="1" ht="13.5" customHeight="1">
      <c r="A42" s="84" t="s">
        <v>183</v>
      </c>
      <c r="C42" s="83"/>
    </row>
    <row r="43" spans="1:3" s="29" customFormat="1" ht="13.5" customHeight="1">
      <c r="A43" s="84" t="s">
        <v>183</v>
      </c>
      <c r="C43" s="83"/>
    </row>
    <row r="44" spans="1:16" ht="17.25">
      <c r="A44" s="1286" t="s">
        <v>739</v>
      </c>
      <c r="B44" s="1286"/>
      <c r="C44" s="1286"/>
      <c r="D44" s="1286"/>
      <c r="E44" s="1286"/>
      <c r="F44" s="1286"/>
      <c r="G44" s="1286"/>
      <c r="H44" s="1286"/>
      <c r="I44" s="1286"/>
      <c r="J44" s="1286"/>
      <c r="K44" s="1286"/>
      <c r="L44" s="1286"/>
      <c r="M44" s="1286"/>
      <c r="N44" s="1286"/>
      <c r="O44" s="1286"/>
      <c r="P44" s="1286"/>
    </row>
    <row r="45" spans="1:16" ht="14.25">
      <c r="A45" s="1287" t="s">
        <v>742</v>
      </c>
      <c r="B45" s="1287"/>
      <c r="C45" s="1287"/>
      <c r="D45" s="1287"/>
      <c r="E45" s="1287"/>
      <c r="F45" s="1287"/>
      <c r="G45" s="1287"/>
      <c r="H45" s="1287"/>
      <c r="I45" s="1287"/>
      <c r="J45" s="1287"/>
      <c r="K45" s="1287"/>
      <c r="L45" s="1287"/>
      <c r="M45" s="1287"/>
      <c r="N45" s="1287"/>
      <c r="O45" s="1287"/>
      <c r="P45" s="1287"/>
    </row>
    <row r="46" spans="1:16" ht="14.25">
      <c r="A46" s="281"/>
      <c r="B46" s="281"/>
      <c r="C46" s="281"/>
      <c r="D46" s="281"/>
      <c r="E46" s="281"/>
      <c r="F46" s="281"/>
      <c r="G46" s="281"/>
      <c r="H46" s="281"/>
      <c r="I46" s="281"/>
      <c r="J46" s="281"/>
      <c r="K46" s="281"/>
      <c r="L46" s="281"/>
      <c r="M46" s="281"/>
      <c r="N46" s="281"/>
      <c r="O46" s="281"/>
      <c r="P46" s="281"/>
    </row>
    <row r="47" spans="1:13" ht="14.25">
      <c r="A47" s="281"/>
      <c r="B47" s="281"/>
      <c r="C47" s="281"/>
      <c r="D47" s="281"/>
      <c r="E47" s="281"/>
      <c r="F47" s="281"/>
      <c r="G47" s="281"/>
      <c r="H47" s="281"/>
      <c r="I47" s="281"/>
      <c r="J47" s="281"/>
      <c r="K47" s="281"/>
      <c r="L47" s="281"/>
      <c r="M47" s="281"/>
    </row>
    <row r="48" ht="14.25" thickBot="1">
      <c r="A48" s="2" t="s">
        <v>743</v>
      </c>
    </row>
    <row r="49" spans="1:13" ht="13.5">
      <c r="A49" s="5"/>
      <c r="B49" s="1620" t="s">
        <v>728</v>
      </c>
      <c r="C49" s="1621"/>
      <c r="D49" s="1622"/>
      <c r="E49" s="1623" t="s">
        <v>729</v>
      </c>
      <c r="F49" s="1621"/>
      <c r="G49" s="1622"/>
      <c r="H49" s="1623" t="s">
        <v>730</v>
      </c>
      <c r="I49" s="1621"/>
      <c r="J49" s="1621"/>
      <c r="K49" s="1623" t="s">
        <v>744</v>
      </c>
      <c r="L49" s="1621"/>
      <c r="M49" s="1622"/>
    </row>
    <row r="50" spans="1:13" ht="14.25" thickBot="1">
      <c r="A50" s="335"/>
      <c r="B50" s="1044" t="s">
        <v>721</v>
      </c>
      <c r="C50" s="936" t="s">
        <v>722</v>
      </c>
      <c r="D50" s="622" t="s">
        <v>723</v>
      </c>
      <c r="E50" s="1044" t="s">
        <v>721</v>
      </c>
      <c r="F50" s="936" t="s">
        <v>722</v>
      </c>
      <c r="G50" s="622" t="s">
        <v>723</v>
      </c>
      <c r="H50" s="1044" t="s">
        <v>721</v>
      </c>
      <c r="I50" s="936" t="s">
        <v>722</v>
      </c>
      <c r="J50" s="776" t="s">
        <v>723</v>
      </c>
      <c r="K50" s="1044" t="s">
        <v>721</v>
      </c>
      <c r="L50" s="936" t="s">
        <v>722</v>
      </c>
      <c r="M50" s="622" t="s">
        <v>723</v>
      </c>
    </row>
    <row r="51" spans="1:13" ht="14.25" thickTop="1">
      <c r="A51" s="624"/>
      <c r="B51" s="627" t="s">
        <v>60</v>
      </c>
      <c r="C51" s="626" t="s">
        <v>417</v>
      </c>
      <c r="D51" s="412" t="s">
        <v>97</v>
      </c>
      <c r="E51" s="627" t="s">
        <v>60</v>
      </c>
      <c r="F51" s="626" t="s">
        <v>417</v>
      </c>
      <c r="G51" s="412" t="s">
        <v>97</v>
      </c>
      <c r="H51" s="627" t="s">
        <v>60</v>
      </c>
      <c r="I51" s="626" t="s">
        <v>213</v>
      </c>
      <c r="J51" s="25" t="s">
        <v>97</v>
      </c>
      <c r="K51" s="627" t="s">
        <v>60</v>
      </c>
      <c r="L51" s="626" t="s">
        <v>97</v>
      </c>
      <c r="M51" s="412" t="s">
        <v>97</v>
      </c>
    </row>
    <row r="52" spans="1:13" ht="13.5">
      <c r="A52" s="13"/>
      <c r="B52" s="633"/>
      <c r="C52" s="629"/>
      <c r="D52" s="632"/>
      <c r="E52" s="633"/>
      <c r="F52" s="629"/>
      <c r="G52" s="632"/>
      <c r="H52" s="633"/>
      <c r="I52" s="629"/>
      <c r="K52" s="633"/>
      <c r="L52" s="629"/>
      <c r="M52" s="632"/>
    </row>
    <row r="53" spans="1:13" ht="13.5">
      <c r="A53" s="832" t="s">
        <v>62</v>
      </c>
      <c r="B53" s="1067">
        <v>0</v>
      </c>
      <c r="C53" s="1068">
        <v>0</v>
      </c>
      <c r="D53" s="1069">
        <v>0</v>
      </c>
      <c r="E53" s="1080">
        <v>0</v>
      </c>
      <c r="F53" s="1068">
        <v>0</v>
      </c>
      <c r="G53" s="1069">
        <v>0</v>
      </c>
      <c r="H53" s="1080">
        <v>0</v>
      </c>
      <c r="I53" s="1068">
        <v>0</v>
      </c>
      <c r="J53" s="1069">
        <v>0</v>
      </c>
      <c r="K53" s="1080">
        <v>7</v>
      </c>
      <c r="L53" s="1068">
        <v>35000</v>
      </c>
      <c r="M53" s="1069">
        <v>48441</v>
      </c>
    </row>
    <row r="54" spans="1:13" ht="13.5">
      <c r="A54" s="832" t="s">
        <v>63</v>
      </c>
      <c r="B54" s="1067">
        <v>0</v>
      </c>
      <c r="C54" s="1068">
        <v>0</v>
      </c>
      <c r="D54" s="1069">
        <v>0</v>
      </c>
      <c r="E54" s="1080">
        <v>0</v>
      </c>
      <c r="F54" s="1068">
        <v>0</v>
      </c>
      <c r="G54" s="1069">
        <v>0</v>
      </c>
      <c r="H54" s="1080">
        <v>0</v>
      </c>
      <c r="I54" s="1068">
        <v>0</v>
      </c>
      <c r="J54" s="1069">
        <v>0</v>
      </c>
      <c r="K54" s="1080">
        <v>17</v>
      </c>
      <c r="L54" s="1068">
        <v>75800</v>
      </c>
      <c r="M54" s="1069">
        <v>86027</v>
      </c>
    </row>
    <row r="55" spans="1:13" ht="13.5">
      <c r="A55" s="832" t="s">
        <v>64</v>
      </c>
      <c r="B55" s="1067">
        <v>0</v>
      </c>
      <c r="C55" s="1068">
        <v>0</v>
      </c>
      <c r="D55" s="1069">
        <v>0</v>
      </c>
      <c r="E55" s="1080">
        <v>0</v>
      </c>
      <c r="F55" s="1068">
        <v>0</v>
      </c>
      <c r="G55" s="1069">
        <v>0</v>
      </c>
      <c r="H55" s="1080">
        <v>0</v>
      </c>
      <c r="I55" s="1068">
        <v>0</v>
      </c>
      <c r="J55" s="1069">
        <v>0</v>
      </c>
      <c r="K55" s="1080">
        <v>0</v>
      </c>
      <c r="L55" s="1068">
        <v>0</v>
      </c>
      <c r="M55" s="1069">
        <v>0</v>
      </c>
    </row>
    <row r="56" spans="1:13" ht="13.5">
      <c r="A56" s="832" t="s">
        <v>65</v>
      </c>
      <c r="B56" s="1067">
        <v>0</v>
      </c>
      <c r="C56" s="1068">
        <v>0</v>
      </c>
      <c r="D56" s="1069">
        <v>0</v>
      </c>
      <c r="E56" s="1080">
        <v>0</v>
      </c>
      <c r="F56" s="1068">
        <v>0</v>
      </c>
      <c r="G56" s="1069">
        <v>0</v>
      </c>
      <c r="H56" s="1080">
        <v>0</v>
      </c>
      <c r="I56" s="1068">
        <v>0</v>
      </c>
      <c r="J56" s="1069">
        <v>0</v>
      </c>
      <c r="K56" s="1080">
        <v>0</v>
      </c>
      <c r="L56" s="1068">
        <v>0</v>
      </c>
      <c r="M56" s="1069">
        <v>0</v>
      </c>
    </row>
    <row r="57" spans="1:13" ht="13.5">
      <c r="A57" s="835" t="s">
        <v>840</v>
      </c>
      <c r="B57" s="1070">
        <v>0</v>
      </c>
      <c r="C57" s="1071">
        <v>0</v>
      </c>
      <c r="D57" s="1072">
        <v>0</v>
      </c>
      <c r="E57" s="1083">
        <v>0</v>
      </c>
      <c r="F57" s="1071">
        <v>0</v>
      </c>
      <c r="G57" s="1072">
        <v>0</v>
      </c>
      <c r="H57" s="1083">
        <v>0</v>
      </c>
      <c r="I57" s="1071">
        <v>0</v>
      </c>
      <c r="J57" s="1072">
        <v>0</v>
      </c>
      <c r="K57" s="1083">
        <v>0</v>
      </c>
      <c r="L57" s="1071">
        <v>0</v>
      </c>
      <c r="M57" s="1072">
        <v>0</v>
      </c>
    </row>
    <row r="58" spans="1:13" ht="13.5">
      <c r="A58" s="624"/>
      <c r="B58" s="1086"/>
      <c r="C58" s="1087"/>
      <c r="D58" s="1088"/>
      <c r="E58" s="1089"/>
      <c r="F58" s="1087"/>
      <c r="G58" s="1088"/>
      <c r="H58" s="1089"/>
      <c r="I58" s="1087"/>
      <c r="J58" s="1088"/>
      <c r="K58" s="1089"/>
      <c r="L58" s="1087"/>
      <c r="M58" s="1088"/>
    </row>
    <row r="59" spans="1:13" ht="13.5">
      <c r="A59" s="845" t="s">
        <v>66</v>
      </c>
      <c r="B59" s="1046">
        <v>0</v>
      </c>
      <c r="C59" s="1047">
        <v>0</v>
      </c>
      <c r="D59" s="1048">
        <v>0</v>
      </c>
      <c r="E59" s="1049">
        <v>0</v>
      </c>
      <c r="F59" s="1047">
        <v>0</v>
      </c>
      <c r="G59" s="1048">
        <v>0</v>
      </c>
      <c r="H59" s="1049">
        <v>0</v>
      </c>
      <c r="I59" s="1047">
        <v>0</v>
      </c>
      <c r="J59" s="1048">
        <v>0</v>
      </c>
      <c r="K59" s="1049">
        <v>0</v>
      </c>
      <c r="L59" s="1047">
        <v>0</v>
      </c>
      <c r="M59" s="1048">
        <v>0</v>
      </c>
    </row>
    <row r="60" spans="1:13" ht="13.5">
      <c r="A60" s="845" t="s">
        <v>67</v>
      </c>
      <c r="B60" s="1046">
        <v>0</v>
      </c>
      <c r="C60" s="1047">
        <v>0</v>
      </c>
      <c r="D60" s="1048">
        <v>0</v>
      </c>
      <c r="E60" s="1049">
        <v>0</v>
      </c>
      <c r="F60" s="1047">
        <v>0</v>
      </c>
      <c r="G60" s="1048">
        <v>0</v>
      </c>
      <c r="H60" s="1049">
        <v>0</v>
      </c>
      <c r="I60" s="1047">
        <v>0</v>
      </c>
      <c r="J60" s="1048">
        <v>0</v>
      </c>
      <c r="K60" s="1049">
        <v>0</v>
      </c>
      <c r="L60" s="1047">
        <v>0</v>
      </c>
      <c r="M60" s="1048">
        <v>0</v>
      </c>
    </row>
    <row r="61" spans="1:13" ht="13.5">
      <c r="A61" s="845" t="s">
        <v>68</v>
      </c>
      <c r="B61" s="1046">
        <v>0</v>
      </c>
      <c r="C61" s="1047">
        <v>0</v>
      </c>
      <c r="D61" s="1048">
        <v>0</v>
      </c>
      <c r="E61" s="1049">
        <v>0</v>
      </c>
      <c r="F61" s="1047">
        <v>0</v>
      </c>
      <c r="G61" s="1048">
        <v>0</v>
      </c>
      <c r="H61" s="1049">
        <v>0</v>
      </c>
      <c r="I61" s="1047">
        <v>0</v>
      </c>
      <c r="J61" s="1048">
        <v>0</v>
      </c>
      <c r="K61" s="1049">
        <v>0</v>
      </c>
      <c r="L61" s="1047">
        <v>0</v>
      </c>
      <c r="M61" s="1048">
        <v>0</v>
      </c>
    </row>
    <row r="62" spans="1:13" ht="13.5">
      <c r="A62" s="845" t="s">
        <v>69</v>
      </c>
      <c r="B62" s="1046">
        <v>0</v>
      </c>
      <c r="C62" s="1047">
        <v>0</v>
      </c>
      <c r="D62" s="1048">
        <v>0</v>
      </c>
      <c r="E62" s="1049">
        <v>0</v>
      </c>
      <c r="F62" s="1047">
        <v>0</v>
      </c>
      <c r="G62" s="1048">
        <v>0</v>
      </c>
      <c r="H62" s="1049">
        <v>0</v>
      </c>
      <c r="I62" s="1047">
        <v>0</v>
      </c>
      <c r="J62" s="1048">
        <v>0</v>
      </c>
      <c r="K62" s="1049">
        <v>0</v>
      </c>
      <c r="L62" s="1047">
        <v>0</v>
      </c>
      <c r="M62" s="1048">
        <v>0</v>
      </c>
    </row>
    <row r="63" spans="1:13" ht="13.5">
      <c r="A63" s="845" t="s">
        <v>70</v>
      </c>
      <c r="B63" s="1046">
        <v>0</v>
      </c>
      <c r="C63" s="1047">
        <v>0</v>
      </c>
      <c r="D63" s="1048">
        <v>0</v>
      </c>
      <c r="E63" s="1049">
        <v>0</v>
      </c>
      <c r="F63" s="1047">
        <v>0</v>
      </c>
      <c r="G63" s="1048">
        <v>0</v>
      </c>
      <c r="H63" s="1049">
        <v>0</v>
      </c>
      <c r="I63" s="1047">
        <v>0</v>
      </c>
      <c r="J63" s="1048">
        <v>0</v>
      </c>
      <c r="K63" s="1049">
        <v>0</v>
      </c>
      <c r="L63" s="1047">
        <v>0</v>
      </c>
      <c r="M63" s="1048">
        <v>0</v>
      </c>
    </row>
    <row r="64" spans="1:13" ht="13.5">
      <c r="A64" s="845" t="s">
        <v>71</v>
      </c>
      <c r="B64" s="1046">
        <v>0</v>
      </c>
      <c r="C64" s="1047">
        <v>0</v>
      </c>
      <c r="D64" s="1048">
        <v>0</v>
      </c>
      <c r="E64" s="1049">
        <v>0</v>
      </c>
      <c r="F64" s="1047">
        <v>0</v>
      </c>
      <c r="G64" s="1048">
        <v>0</v>
      </c>
      <c r="H64" s="1049">
        <v>0</v>
      </c>
      <c r="I64" s="1047">
        <v>0</v>
      </c>
      <c r="J64" s="1048">
        <v>0</v>
      </c>
      <c r="K64" s="1049">
        <v>0</v>
      </c>
      <c r="L64" s="1047">
        <v>0</v>
      </c>
      <c r="M64" s="1048">
        <v>0</v>
      </c>
    </row>
    <row r="65" spans="1:13" ht="13.5">
      <c r="A65" s="845" t="s">
        <v>72</v>
      </c>
      <c r="B65" s="1046">
        <v>0</v>
      </c>
      <c r="C65" s="1047">
        <v>0</v>
      </c>
      <c r="D65" s="1048">
        <v>0</v>
      </c>
      <c r="E65" s="1049">
        <v>0</v>
      </c>
      <c r="F65" s="1047">
        <v>0</v>
      </c>
      <c r="G65" s="1048">
        <v>0</v>
      </c>
      <c r="H65" s="1049">
        <v>0</v>
      </c>
      <c r="I65" s="1047">
        <v>0</v>
      </c>
      <c r="J65" s="1048">
        <v>0</v>
      </c>
      <c r="K65" s="1049">
        <v>0</v>
      </c>
      <c r="L65" s="1047">
        <v>0</v>
      </c>
      <c r="M65" s="1048">
        <v>0</v>
      </c>
    </row>
    <row r="66" spans="1:13" ht="13.5">
      <c r="A66" s="845" t="s">
        <v>73</v>
      </c>
      <c r="B66" s="1046">
        <v>0</v>
      </c>
      <c r="C66" s="1047">
        <v>0</v>
      </c>
      <c r="D66" s="1048">
        <v>0</v>
      </c>
      <c r="E66" s="1049">
        <v>0</v>
      </c>
      <c r="F66" s="1047">
        <v>0</v>
      </c>
      <c r="G66" s="1048">
        <v>0</v>
      </c>
      <c r="H66" s="1049">
        <v>0</v>
      </c>
      <c r="I66" s="1047">
        <v>0</v>
      </c>
      <c r="J66" s="1048">
        <v>0</v>
      </c>
      <c r="K66" s="1049">
        <v>0</v>
      </c>
      <c r="L66" s="1047">
        <v>0</v>
      </c>
      <c r="M66" s="1048">
        <v>0</v>
      </c>
    </row>
    <row r="67" spans="1:13" ht="13.5">
      <c r="A67" s="845" t="s">
        <v>74</v>
      </c>
      <c r="B67" s="1046">
        <v>0</v>
      </c>
      <c r="C67" s="1047">
        <v>0</v>
      </c>
      <c r="D67" s="1048">
        <v>0</v>
      </c>
      <c r="E67" s="1049">
        <v>0</v>
      </c>
      <c r="F67" s="1047">
        <v>0</v>
      </c>
      <c r="G67" s="1048">
        <v>0</v>
      </c>
      <c r="H67" s="1049">
        <v>0</v>
      </c>
      <c r="I67" s="1047">
        <v>0</v>
      </c>
      <c r="J67" s="1048">
        <v>0</v>
      </c>
      <c r="K67" s="1049">
        <v>0</v>
      </c>
      <c r="L67" s="1047">
        <v>0</v>
      </c>
      <c r="M67" s="1048">
        <v>0</v>
      </c>
    </row>
    <row r="68" spans="1:13" ht="13.5">
      <c r="A68" s="845" t="s">
        <v>75</v>
      </c>
      <c r="B68" s="1046">
        <v>0</v>
      </c>
      <c r="C68" s="1047">
        <v>0</v>
      </c>
      <c r="D68" s="1048">
        <v>0</v>
      </c>
      <c r="E68" s="1049">
        <v>0</v>
      </c>
      <c r="F68" s="1047">
        <v>0</v>
      </c>
      <c r="G68" s="1048">
        <v>0</v>
      </c>
      <c r="H68" s="1049">
        <v>0</v>
      </c>
      <c r="I68" s="1047">
        <v>0</v>
      </c>
      <c r="J68" s="1048">
        <v>0</v>
      </c>
      <c r="K68" s="1049">
        <v>0</v>
      </c>
      <c r="L68" s="1047">
        <v>0</v>
      </c>
      <c r="M68" s="1048">
        <v>0</v>
      </c>
    </row>
    <row r="69" spans="1:13" ht="13.5">
      <c r="A69" s="845" t="s">
        <v>76</v>
      </c>
      <c r="B69" s="1046">
        <v>0</v>
      </c>
      <c r="C69" s="1047">
        <v>0</v>
      </c>
      <c r="D69" s="1048">
        <v>0</v>
      </c>
      <c r="E69" s="1049">
        <v>0</v>
      </c>
      <c r="F69" s="1047">
        <v>0</v>
      </c>
      <c r="G69" s="1048">
        <v>0</v>
      </c>
      <c r="H69" s="1049">
        <v>0</v>
      </c>
      <c r="I69" s="1047">
        <v>0</v>
      </c>
      <c r="J69" s="1048">
        <v>0</v>
      </c>
      <c r="K69" s="1049">
        <v>0</v>
      </c>
      <c r="L69" s="1047">
        <v>0</v>
      </c>
      <c r="M69" s="1048">
        <v>0</v>
      </c>
    </row>
    <row r="70" spans="1:13" ht="13.5">
      <c r="A70" s="845" t="s">
        <v>77</v>
      </c>
      <c r="B70" s="1046">
        <v>0</v>
      </c>
      <c r="C70" s="1047">
        <v>0</v>
      </c>
      <c r="D70" s="1048">
        <v>0</v>
      </c>
      <c r="E70" s="1049">
        <v>0</v>
      </c>
      <c r="F70" s="1047">
        <v>0</v>
      </c>
      <c r="G70" s="1048">
        <v>0</v>
      </c>
      <c r="H70" s="1049">
        <v>0</v>
      </c>
      <c r="I70" s="1047">
        <v>0</v>
      </c>
      <c r="J70" s="1048">
        <v>0</v>
      </c>
      <c r="K70" s="1049">
        <v>0</v>
      </c>
      <c r="L70" s="1047">
        <v>0</v>
      </c>
      <c r="M70" s="1048">
        <v>0</v>
      </c>
    </row>
    <row r="71" spans="1:13" ht="13.5">
      <c r="A71" s="845" t="s">
        <v>78</v>
      </c>
      <c r="B71" s="1046">
        <v>0</v>
      </c>
      <c r="C71" s="1047">
        <v>0</v>
      </c>
      <c r="D71" s="1048">
        <v>0</v>
      </c>
      <c r="E71" s="1049">
        <v>0</v>
      </c>
      <c r="F71" s="1047">
        <v>0</v>
      </c>
      <c r="G71" s="1048">
        <v>0</v>
      </c>
      <c r="H71" s="1049">
        <v>0</v>
      </c>
      <c r="I71" s="1047">
        <v>0</v>
      </c>
      <c r="J71" s="1048">
        <v>0</v>
      </c>
      <c r="K71" s="1049">
        <v>0</v>
      </c>
      <c r="L71" s="1047">
        <v>0</v>
      </c>
      <c r="M71" s="1048">
        <v>0</v>
      </c>
    </row>
    <row r="72" spans="1:13" ht="13.5">
      <c r="A72" s="845" t="s">
        <v>67</v>
      </c>
      <c r="B72" s="1046">
        <v>0</v>
      </c>
      <c r="C72" s="1047">
        <v>0</v>
      </c>
      <c r="D72" s="1048">
        <v>0</v>
      </c>
      <c r="E72" s="1049">
        <v>0</v>
      </c>
      <c r="F72" s="1047">
        <v>0</v>
      </c>
      <c r="G72" s="1048">
        <v>0</v>
      </c>
      <c r="H72" s="1049">
        <v>0</v>
      </c>
      <c r="I72" s="1047">
        <v>0</v>
      </c>
      <c r="J72" s="1048">
        <v>0</v>
      </c>
      <c r="K72" s="1049">
        <v>0</v>
      </c>
      <c r="L72" s="1047">
        <v>0</v>
      </c>
      <c r="M72" s="1048">
        <v>0</v>
      </c>
    </row>
    <row r="73" spans="1:13" ht="13.5">
      <c r="A73" s="845" t="s">
        <v>68</v>
      </c>
      <c r="B73" s="1046">
        <v>0</v>
      </c>
      <c r="C73" s="1047">
        <v>0</v>
      </c>
      <c r="D73" s="1048">
        <v>0</v>
      </c>
      <c r="E73" s="1049">
        <v>0</v>
      </c>
      <c r="F73" s="1047">
        <v>0</v>
      </c>
      <c r="G73" s="1048">
        <v>0</v>
      </c>
      <c r="H73" s="1049">
        <v>0</v>
      </c>
      <c r="I73" s="1047">
        <v>0</v>
      </c>
      <c r="J73" s="1048">
        <v>0</v>
      </c>
      <c r="K73" s="1049">
        <v>0</v>
      </c>
      <c r="L73" s="1047">
        <v>0</v>
      </c>
      <c r="M73" s="1048">
        <v>0</v>
      </c>
    </row>
    <row r="74" spans="1:13" ht="13.5">
      <c r="A74" s="845" t="s">
        <v>69</v>
      </c>
      <c r="B74" s="1046">
        <v>0</v>
      </c>
      <c r="C74" s="1047">
        <v>0</v>
      </c>
      <c r="D74" s="1048">
        <v>0</v>
      </c>
      <c r="E74" s="1049">
        <v>0</v>
      </c>
      <c r="F74" s="1047">
        <v>0</v>
      </c>
      <c r="G74" s="1048">
        <v>0</v>
      </c>
      <c r="H74" s="1049">
        <v>0</v>
      </c>
      <c r="I74" s="1047">
        <v>0</v>
      </c>
      <c r="J74" s="1048">
        <v>0</v>
      </c>
      <c r="K74" s="1049">
        <v>0</v>
      </c>
      <c r="L74" s="1047">
        <v>0</v>
      </c>
      <c r="M74" s="1048">
        <v>0</v>
      </c>
    </row>
    <row r="75" spans="1:13" ht="13.5">
      <c r="A75" s="845" t="s">
        <v>70</v>
      </c>
      <c r="B75" s="1046">
        <v>0</v>
      </c>
      <c r="C75" s="1047">
        <v>0</v>
      </c>
      <c r="D75" s="1048">
        <v>0</v>
      </c>
      <c r="E75" s="1049">
        <v>0</v>
      </c>
      <c r="F75" s="1047">
        <v>0</v>
      </c>
      <c r="G75" s="1048">
        <v>0</v>
      </c>
      <c r="H75" s="1049">
        <v>0</v>
      </c>
      <c r="I75" s="1047">
        <v>0</v>
      </c>
      <c r="J75" s="1048">
        <v>0</v>
      </c>
      <c r="K75" s="1049">
        <v>0</v>
      </c>
      <c r="L75" s="1047">
        <v>0</v>
      </c>
      <c r="M75" s="1048">
        <v>0</v>
      </c>
    </row>
    <row r="76" spans="1:13" ht="13.5">
      <c r="A76" s="845" t="s">
        <v>71</v>
      </c>
      <c r="B76" s="1046">
        <v>0</v>
      </c>
      <c r="C76" s="1047">
        <v>0</v>
      </c>
      <c r="D76" s="1048">
        <v>0</v>
      </c>
      <c r="E76" s="1049">
        <v>0</v>
      </c>
      <c r="F76" s="1047">
        <v>0</v>
      </c>
      <c r="G76" s="1048">
        <v>0</v>
      </c>
      <c r="H76" s="1049">
        <v>0</v>
      </c>
      <c r="I76" s="1047">
        <v>0</v>
      </c>
      <c r="J76" s="1048">
        <v>0</v>
      </c>
      <c r="K76" s="1049">
        <v>0</v>
      </c>
      <c r="L76" s="1047">
        <v>0</v>
      </c>
      <c r="M76" s="1048">
        <v>0</v>
      </c>
    </row>
    <row r="77" spans="1:13" ht="13.5">
      <c r="A77" s="845" t="s">
        <v>72</v>
      </c>
      <c r="B77" s="1046">
        <v>0</v>
      </c>
      <c r="C77" s="1047">
        <v>0</v>
      </c>
      <c r="D77" s="1048">
        <v>0</v>
      </c>
      <c r="E77" s="1049">
        <v>0</v>
      </c>
      <c r="F77" s="1047">
        <v>0</v>
      </c>
      <c r="G77" s="1048">
        <v>0</v>
      </c>
      <c r="H77" s="1049">
        <v>0</v>
      </c>
      <c r="I77" s="1047">
        <v>0</v>
      </c>
      <c r="J77" s="1048">
        <v>0</v>
      </c>
      <c r="K77" s="1049">
        <v>0</v>
      </c>
      <c r="L77" s="1047">
        <v>0</v>
      </c>
      <c r="M77" s="1048">
        <v>0</v>
      </c>
    </row>
    <row r="78" spans="1:13" ht="13.5">
      <c r="A78" s="845" t="s">
        <v>73</v>
      </c>
      <c r="B78" s="1046">
        <v>0</v>
      </c>
      <c r="C78" s="1047">
        <v>0</v>
      </c>
      <c r="D78" s="1048">
        <v>0</v>
      </c>
      <c r="E78" s="1049">
        <v>0</v>
      </c>
      <c r="F78" s="1047">
        <v>0</v>
      </c>
      <c r="G78" s="1048">
        <v>0</v>
      </c>
      <c r="H78" s="1049">
        <v>0</v>
      </c>
      <c r="I78" s="1047">
        <v>0</v>
      </c>
      <c r="J78" s="1048">
        <v>0</v>
      </c>
      <c r="K78" s="1049">
        <v>0</v>
      </c>
      <c r="L78" s="1047">
        <v>0</v>
      </c>
      <c r="M78" s="1048">
        <v>0</v>
      </c>
    </row>
    <row r="79" spans="1:13" ht="13.5">
      <c r="A79" s="845" t="s">
        <v>74</v>
      </c>
      <c r="B79" s="1046">
        <v>0</v>
      </c>
      <c r="C79" s="1047">
        <v>0</v>
      </c>
      <c r="D79" s="1048">
        <v>0</v>
      </c>
      <c r="E79" s="1049">
        <v>0</v>
      </c>
      <c r="F79" s="1047">
        <v>0</v>
      </c>
      <c r="G79" s="1048">
        <v>0</v>
      </c>
      <c r="H79" s="1049">
        <v>0</v>
      </c>
      <c r="I79" s="1047">
        <v>0</v>
      </c>
      <c r="J79" s="1048">
        <v>0</v>
      </c>
      <c r="K79" s="1049">
        <v>0</v>
      </c>
      <c r="L79" s="1047">
        <v>0</v>
      </c>
      <c r="M79" s="1048">
        <v>0</v>
      </c>
    </row>
    <row r="80" spans="1:13" ht="13.5">
      <c r="A80" s="845" t="s">
        <v>75</v>
      </c>
      <c r="B80" s="1046">
        <v>0</v>
      </c>
      <c r="C80" s="1047">
        <v>0</v>
      </c>
      <c r="D80" s="1048">
        <v>0</v>
      </c>
      <c r="E80" s="1049">
        <v>0</v>
      </c>
      <c r="F80" s="1047">
        <v>0</v>
      </c>
      <c r="G80" s="1048">
        <v>0</v>
      </c>
      <c r="H80" s="1049">
        <v>0</v>
      </c>
      <c r="I80" s="1047">
        <v>0</v>
      </c>
      <c r="J80" s="1048">
        <v>0</v>
      </c>
      <c r="K80" s="1049">
        <v>0</v>
      </c>
      <c r="L80" s="1047">
        <v>0</v>
      </c>
      <c r="M80" s="1048">
        <v>0</v>
      </c>
    </row>
    <row r="81" spans="1:13" ht="13.5">
      <c r="A81" s="845" t="s">
        <v>203</v>
      </c>
      <c r="B81" s="1046">
        <v>0</v>
      </c>
      <c r="C81" s="1047">
        <v>0</v>
      </c>
      <c r="D81" s="1048">
        <v>0</v>
      </c>
      <c r="E81" s="1049">
        <v>0</v>
      </c>
      <c r="F81" s="1047">
        <v>0</v>
      </c>
      <c r="G81" s="1048">
        <v>0</v>
      </c>
      <c r="H81" s="1049">
        <v>0</v>
      </c>
      <c r="I81" s="1047">
        <v>0</v>
      </c>
      <c r="J81" s="1048">
        <v>0</v>
      </c>
      <c r="K81" s="1049">
        <v>0</v>
      </c>
      <c r="L81" s="1047">
        <v>0</v>
      </c>
      <c r="M81" s="1048">
        <v>0</v>
      </c>
    </row>
    <row r="82" spans="1:13" ht="13.5">
      <c r="A82" s="845" t="s">
        <v>77</v>
      </c>
      <c r="B82" s="1046">
        <v>0</v>
      </c>
      <c r="C82" s="1047">
        <v>0</v>
      </c>
      <c r="D82" s="1048">
        <v>0</v>
      </c>
      <c r="E82" s="1049">
        <v>0</v>
      </c>
      <c r="F82" s="1047">
        <v>0</v>
      </c>
      <c r="G82" s="1048">
        <v>0</v>
      </c>
      <c r="H82" s="1049">
        <v>0</v>
      </c>
      <c r="I82" s="1047">
        <v>0</v>
      </c>
      <c r="J82" s="1048">
        <v>0</v>
      </c>
      <c r="K82" s="1049">
        <v>0</v>
      </c>
      <c r="L82" s="1047">
        <v>0</v>
      </c>
      <c r="M82" s="1048">
        <v>0</v>
      </c>
    </row>
    <row r="83" spans="1:13" ht="14.25" thickBot="1">
      <c r="A83" s="931" t="s">
        <v>78</v>
      </c>
      <c r="B83" s="1062">
        <v>0</v>
      </c>
      <c r="C83" s="1063">
        <v>0</v>
      </c>
      <c r="D83" s="1064">
        <v>0</v>
      </c>
      <c r="E83" s="1065">
        <v>0</v>
      </c>
      <c r="F83" s="1063">
        <v>0</v>
      </c>
      <c r="G83" s="1064">
        <v>0</v>
      </c>
      <c r="H83" s="1065">
        <v>0</v>
      </c>
      <c r="I83" s="1063">
        <v>0</v>
      </c>
      <c r="J83" s="1064">
        <v>0</v>
      </c>
      <c r="K83" s="1065">
        <v>0</v>
      </c>
      <c r="L83" s="1063">
        <v>0</v>
      </c>
      <c r="M83" s="1064">
        <v>0</v>
      </c>
    </row>
    <row r="84" s="29" customFormat="1" ht="12">
      <c r="A84" s="84" t="s">
        <v>724</v>
      </c>
    </row>
    <row r="85" s="29" customFormat="1" ht="12">
      <c r="A85" s="84"/>
    </row>
    <row r="86" s="29" customFormat="1" ht="12">
      <c r="A86" s="84"/>
    </row>
    <row r="87" s="29" customFormat="1" ht="12">
      <c r="A87" s="84"/>
    </row>
    <row r="88" s="29" customFormat="1" ht="12">
      <c r="A88" s="84"/>
    </row>
    <row r="89" s="29" customFormat="1" ht="12">
      <c r="A89" s="84"/>
    </row>
  </sheetData>
  <sheetProtection/>
  <mergeCells count="13">
    <mergeCell ref="A44:P44"/>
    <mergeCell ref="A45:P45"/>
    <mergeCell ref="B49:D49"/>
    <mergeCell ref="E49:G49"/>
    <mergeCell ref="H49:J49"/>
    <mergeCell ref="K49:M49"/>
    <mergeCell ref="A1:P1"/>
    <mergeCell ref="A2:P2"/>
    <mergeCell ref="B6:D6"/>
    <mergeCell ref="E6:G6"/>
    <mergeCell ref="H6:J6"/>
    <mergeCell ref="K6:M6"/>
    <mergeCell ref="N6:P6"/>
  </mergeCells>
  <printOptions/>
  <pageMargins left="0.7874015748031497" right="0.3937007874015748" top="0.3937007874015748" bottom="0.7086614173228347" header="0.5118110236220472" footer="0.8661417322834646"/>
  <pageSetup horizontalDpi="1200" verticalDpi="1200" orientation="landscape" paperSize="9" scale="74" r:id="rId1"/>
  <rowBreaks count="1" manualBreakCount="1">
    <brk id="43" max="15" man="1"/>
  </rowBreaks>
</worksheet>
</file>

<file path=xl/worksheets/sheet61.xml><?xml version="1.0" encoding="utf-8"?>
<worksheet xmlns="http://schemas.openxmlformats.org/spreadsheetml/2006/main" xmlns:r="http://schemas.openxmlformats.org/officeDocument/2006/relationships">
  <dimension ref="A1:M250"/>
  <sheetViews>
    <sheetView view="pageBreakPreview" zoomScale="70" zoomScaleNormal="55" zoomScaleSheetLayoutView="70" zoomScalePageLayoutView="0" workbookViewId="0" topLeftCell="A1">
      <selection activeCell="A1" sqref="A1:M1"/>
    </sheetView>
  </sheetViews>
  <sheetFormatPr defaultColWidth="26.875" defaultRowHeight="18.75" customHeight="1"/>
  <cols>
    <col min="1" max="13" width="26.875" style="99" customWidth="1"/>
    <col min="14" max="16384" width="26.875" style="99" customWidth="1"/>
  </cols>
  <sheetData>
    <row r="1" spans="1:13" ht="18.75" customHeight="1">
      <c r="A1" s="1630" t="s">
        <v>745</v>
      </c>
      <c r="B1" s="1630"/>
      <c r="C1" s="1630"/>
      <c r="D1" s="1630"/>
      <c r="E1" s="1630"/>
      <c r="F1" s="1630"/>
      <c r="G1" s="1630"/>
      <c r="H1" s="1630"/>
      <c r="I1" s="1630"/>
      <c r="J1" s="1630"/>
      <c r="K1" s="1630"/>
      <c r="L1" s="1630"/>
      <c r="M1" s="1630"/>
    </row>
    <row r="2" spans="1:13" ht="18.75" customHeight="1">
      <c r="A2" s="1631" t="s">
        <v>746</v>
      </c>
      <c r="B2" s="1631"/>
      <c r="C2" s="1631"/>
      <c r="D2" s="1631"/>
      <c r="E2" s="1631"/>
      <c r="F2" s="1631"/>
      <c r="G2" s="1631"/>
      <c r="H2" s="1631"/>
      <c r="I2" s="1631"/>
      <c r="J2" s="1631"/>
      <c r="K2" s="1631"/>
      <c r="L2" s="1631"/>
      <c r="M2" s="1631"/>
    </row>
    <row r="3" spans="1:13" ht="18.75" customHeight="1">
      <c r="A3" s="142"/>
      <c r="B3" s="142"/>
      <c r="C3" s="142"/>
      <c r="D3" s="142"/>
      <c r="E3" s="142"/>
      <c r="F3" s="142"/>
      <c r="G3" s="142"/>
      <c r="H3" s="142"/>
      <c r="I3" s="142"/>
      <c r="J3" s="142"/>
      <c r="K3" s="142"/>
      <c r="L3" s="142"/>
      <c r="M3" s="142"/>
    </row>
    <row r="4" spans="1:13" ht="18.75" customHeight="1">
      <c r="A4" s="673"/>
      <c r="B4" s="142"/>
      <c r="C4" s="142"/>
      <c r="D4" s="142"/>
      <c r="E4" s="142"/>
      <c r="F4" s="142"/>
      <c r="G4" s="142"/>
      <c r="H4" s="142"/>
      <c r="I4" s="142"/>
      <c r="J4" s="142"/>
      <c r="K4" s="142"/>
      <c r="L4" s="142"/>
      <c r="M4" s="142"/>
    </row>
    <row r="5" spans="1:13" ht="18.75" customHeight="1" thickBot="1">
      <c r="A5" s="673" t="s">
        <v>747</v>
      </c>
      <c r="B5" s="675"/>
      <c r="C5" s="675"/>
      <c r="D5" s="675"/>
      <c r="E5" s="675"/>
      <c r="F5" s="675"/>
      <c r="G5" s="675"/>
      <c r="H5" s="675"/>
      <c r="I5" s="675"/>
      <c r="J5" s="675"/>
      <c r="K5" s="675"/>
      <c r="L5" s="675"/>
      <c r="M5" s="675"/>
    </row>
    <row r="6" spans="1:13" ht="18.75" customHeight="1">
      <c r="A6" s="676"/>
      <c r="B6" s="1632" t="s">
        <v>748</v>
      </c>
      <c r="C6" s="1633"/>
      <c r="D6" s="1636" t="s">
        <v>749</v>
      </c>
      <c r="E6" s="1637"/>
      <c r="F6" s="1636" t="s">
        <v>750</v>
      </c>
      <c r="G6" s="1637"/>
      <c r="H6" s="1636" t="s">
        <v>751</v>
      </c>
      <c r="I6" s="1637"/>
      <c r="J6" s="1636" t="s">
        <v>752</v>
      </c>
      <c r="K6" s="1637"/>
      <c r="L6" s="1636" t="s">
        <v>753</v>
      </c>
      <c r="M6" s="1637"/>
    </row>
    <row r="7" spans="1:13" ht="18.75" customHeight="1" thickBot="1">
      <c r="A7" s="677"/>
      <c r="B7" s="1634"/>
      <c r="C7" s="1635"/>
      <c r="D7" s="1638"/>
      <c r="E7" s="1639"/>
      <c r="F7" s="1638"/>
      <c r="G7" s="1639"/>
      <c r="H7" s="1638"/>
      <c r="I7" s="1639"/>
      <c r="J7" s="1638"/>
      <c r="K7" s="1639"/>
      <c r="L7" s="1638"/>
      <c r="M7" s="1639"/>
    </row>
    <row r="8" spans="1:13" s="861" customFormat="1" ht="18.75" customHeight="1" thickTop="1">
      <c r="A8" s="624"/>
      <c r="B8" s="1109" t="s">
        <v>97</v>
      </c>
      <c r="C8" s="1110" t="s">
        <v>523</v>
      </c>
      <c r="D8" s="1111" t="s">
        <v>97</v>
      </c>
      <c r="E8" s="1112" t="s">
        <v>523</v>
      </c>
      <c r="F8" s="1111" t="s">
        <v>97</v>
      </c>
      <c r="G8" s="1110" t="s">
        <v>523</v>
      </c>
      <c r="H8" s="1111" t="s">
        <v>97</v>
      </c>
      <c r="I8" s="1112" t="s">
        <v>523</v>
      </c>
      <c r="J8" s="1111" t="s">
        <v>97</v>
      </c>
      <c r="K8" s="1110" t="s">
        <v>523</v>
      </c>
      <c r="L8" s="1111" t="s">
        <v>97</v>
      </c>
      <c r="M8" s="1112" t="s">
        <v>523</v>
      </c>
    </row>
    <row r="9" spans="1:13" ht="18.75" customHeight="1">
      <c r="A9" s="1113"/>
      <c r="B9" s="1114"/>
      <c r="C9" s="736"/>
      <c r="D9" s="1115"/>
      <c r="E9" s="689"/>
      <c r="F9" s="1116"/>
      <c r="G9" s="736"/>
      <c r="H9" s="1115"/>
      <c r="I9" s="689"/>
      <c r="J9" s="1116"/>
      <c r="K9" s="736"/>
      <c r="L9" s="1115"/>
      <c r="M9" s="689"/>
    </row>
    <row r="10" spans="1:13" ht="18.75" customHeight="1">
      <c r="A10" s="691" t="s">
        <v>62</v>
      </c>
      <c r="B10" s="692">
        <v>729853</v>
      </c>
      <c r="C10" s="695">
        <v>38.25</v>
      </c>
      <c r="D10" s="1117">
        <v>384423</v>
      </c>
      <c r="E10" s="1118">
        <v>20.15</v>
      </c>
      <c r="F10" s="1117">
        <v>376875</v>
      </c>
      <c r="G10" s="1118">
        <v>19.75</v>
      </c>
      <c r="H10" s="1117">
        <v>213138</v>
      </c>
      <c r="I10" s="1118">
        <v>11.17</v>
      </c>
      <c r="J10" s="1117">
        <v>87754</v>
      </c>
      <c r="K10" s="1118">
        <v>4.6</v>
      </c>
      <c r="L10" s="1117">
        <v>48842</v>
      </c>
      <c r="M10" s="1118">
        <v>2.56</v>
      </c>
    </row>
    <row r="11" spans="1:13" ht="18.75" customHeight="1">
      <c r="A11" s="691" t="s">
        <v>63</v>
      </c>
      <c r="B11" s="692">
        <v>819466</v>
      </c>
      <c r="C11" s="695">
        <v>42.11</v>
      </c>
      <c r="D11" s="1117">
        <v>397520</v>
      </c>
      <c r="E11" s="1118">
        <v>20.43</v>
      </c>
      <c r="F11" s="1117">
        <v>375468</v>
      </c>
      <c r="G11" s="1118">
        <v>19.29</v>
      </c>
      <c r="H11" s="1117">
        <v>155220</v>
      </c>
      <c r="I11" s="1118">
        <v>7.98</v>
      </c>
      <c r="J11" s="1117">
        <v>84356</v>
      </c>
      <c r="K11" s="1118">
        <v>4.33</v>
      </c>
      <c r="L11" s="1117">
        <v>48377</v>
      </c>
      <c r="M11" s="1118">
        <v>2.49</v>
      </c>
    </row>
    <row r="12" spans="1:13" ht="18.75" customHeight="1">
      <c r="A12" s="691" t="s">
        <v>64</v>
      </c>
      <c r="B12" s="692">
        <v>862570</v>
      </c>
      <c r="C12" s="695">
        <v>42.15</v>
      </c>
      <c r="D12" s="1117">
        <v>442516</v>
      </c>
      <c r="E12" s="1118">
        <v>21.62</v>
      </c>
      <c r="F12" s="1117">
        <v>364156</v>
      </c>
      <c r="G12" s="1118">
        <v>17.8</v>
      </c>
      <c r="H12" s="1117">
        <v>167199</v>
      </c>
      <c r="I12" s="1118">
        <v>8.17</v>
      </c>
      <c r="J12" s="1117">
        <v>87123</v>
      </c>
      <c r="K12" s="1118">
        <v>4.26</v>
      </c>
      <c r="L12" s="1117">
        <v>53598</v>
      </c>
      <c r="M12" s="1118">
        <v>2.62</v>
      </c>
    </row>
    <row r="13" spans="1:13" ht="18.75" customHeight="1">
      <c r="A13" s="691" t="s">
        <v>65</v>
      </c>
      <c r="B13" s="692">
        <v>821386</v>
      </c>
      <c r="C13" s="695">
        <v>36.91</v>
      </c>
      <c r="D13" s="1117">
        <v>453462</v>
      </c>
      <c r="E13" s="1118">
        <v>20.38</v>
      </c>
      <c r="F13" s="1117">
        <v>484746</v>
      </c>
      <c r="G13" s="1118">
        <v>21.78</v>
      </c>
      <c r="H13" s="1117">
        <v>213531</v>
      </c>
      <c r="I13" s="1118">
        <v>9.6</v>
      </c>
      <c r="J13" s="1117">
        <v>112215</v>
      </c>
      <c r="K13" s="1118">
        <v>5.04</v>
      </c>
      <c r="L13" s="1117">
        <v>70718</v>
      </c>
      <c r="M13" s="1118">
        <v>3.18</v>
      </c>
    </row>
    <row r="14" spans="1:13" ht="18.75" customHeight="1">
      <c r="A14" s="982" t="s">
        <v>840</v>
      </c>
      <c r="B14" s="983">
        <v>1035553</v>
      </c>
      <c r="C14" s="887">
        <v>35.96</v>
      </c>
      <c r="D14" s="1119">
        <v>638326</v>
      </c>
      <c r="E14" s="1120">
        <v>22.17</v>
      </c>
      <c r="F14" s="1119">
        <v>560747</v>
      </c>
      <c r="G14" s="1120">
        <v>19.47</v>
      </c>
      <c r="H14" s="1119">
        <v>321135</v>
      </c>
      <c r="I14" s="1120">
        <v>11.15</v>
      </c>
      <c r="J14" s="1119">
        <v>152913</v>
      </c>
      <c r="K14" s="1120">
        <v>5.31</v>
      </c>
      <c r="L14" s="1119">
        <v>84530</v>
      </c>
      <c r="M14" s="1120">
        <v>2.94</v>
      </c>
    </row>
    <row r="15" spans="1:13" ht="18.75" customHeight="1">
      <c r="A15" s="624"/>
      <c r="B15" s="1121"/>
      <c r="C15" s="1122"/>
      <c r="D15" s="1115"/>
      <c r="E15" s="689"/>
      <c r="F15" s="1116"/>
      <c r="G15" s="736"/>
      <c r="H15" s="1115"/>
      <c r="I15" s="689"/>
      <c r="J15" s="1116"/>
      <c r="K15" s="736"/>
      <c r="L15" s="1115"/>
      <c r="M15" s="689"/>
    </row>
    <row r="16" spans="1:13" ht="18.75" customHeight="1">
      <c r="A16" s="707" t="s">
        <v>66</v>
      </c>
      <c r="B16" s="692">
        <v>940172</v>
      </c>
      <c r="C16" s="695">
        <v>39.73</v>
      </c>
      <c r="D16" s="1117">
        <v>471347</v>
      </c>
      <c r="E16" s="1118">
        <v>19.92</v>
      </c>
      <c r="F16" s="1117">
        <v>503588</v>
      </c>
      <c r="G16" s="1118">
        <v>21.28</v>
      </c>
      <c r="H16" s="1117">
        <v>181085</v>
      </c>
      <c r="I16" s="1118">
        <v>7.65</v>
      </c>
      <c r="J16" s="1117">
        <v>100102</v>
      </c>
      <c r="K16" s="1118">
        <v>4.23</v>
      </c>
      <c r="L16" s="1117">
        <v>93728</v>
      </c>
      <c r="M16" s="1118">
        <v>3.96</v>
      </c>
    </row>
    <row r="17" spans="1:13" ht="18.75" customHeight="1">
      <c r="A17" s="707" t="s">
        <v>67</v>
      </c>
      <c r="B17" s="692">
        <v>819401</v>
      </c>
      <c r="C17" s="695">
        <v>40.06</v>
      </c>
      <c r="D17" s="1117">
        <v>395892</v>
      </c>
      <c r="E17" s="1118">
        <v>19.36</v>
      </c>
      <c r="F17" s="1117">
        <v>456301</v>
      </c>
      <c r="G17" s="1118">
        <v>22.31</v>
      </c>
      <c r="H17" s="1117">
        <v>173700</v>
      </c>
      <c r="I17" s="1118">
        <v>8.49</v>
      </c>
      <c r="J17" s="1117">
        <v>91443</v>
      </c>
      <c r="K17" s="1118">
        <v>4.47</v>
      </c>
      <c r="L17" s="1117">
        <v>55473</v>
      </c>
      <c r="M17" s="1118">
        <v>2.71</v>
      </c>
    </row>
    <row r="18" spans="1:13" ht="18.75" customHeight="1">
      <c r="A18" s="707" t="s">
        <v>68</v>
      </c>
      <c r="B18" s="692">
        <v>889543</v>
      </c>
      <c r="C18" s="695">
        <v>40.59</v>
      </c>
      <c r="D18" s="1117">
        <v>455112</v>
      </c>
      <c r="E18" s="1118">
        <v>20.77</v>
      </c>
      <c r="F18" s="1117">
        <v>423008</v>
      </c>
      <c r="G18" s="1118">
        <v>19.3</v>
      </c>
      <c r="H18" s="1117">
        <v>210342</v>
      </c>
      <c r="I18" s="1118">
        <v>9.6</v>
      </c>
      <c r="J18" s="1117">
        <v>88171</v>
      </c>
      <c r="K18" s="1118">
        <v>4.02</v>
      </c>
      <c r="L18" s="1117">
        <v>57057</v>
      </c>
      <c r="M18" s="1118">
        <v>2.6</v>
      </c>
    </row>
    <row r="19" spans="1:13" ht="18.75" customHeight="1">
      <c r="A19" s="707" t="s">
        <v>69</v>
      </c>
      <c r="B19" s="692">
        <v>849720</v>
      </c>
      <c r="C19" s="695">
        <v>34.64</v>
      </c>
      <c r="D19" s="1117">
        <v>459087</v>
      </c>
      <c r="E19" s="1118">
        <v>18.72</v>
      </c>
      <c r="F19" s="1117">
        <v>570699</v>
      </c>
      <c r="G19" s="1118">
        <v>23.27</v>
      </c>
      <c r="H19" s="1117">
        <v>277046</v>
      </c>
      <c r="I19" s="1118">
        <v>11.3</v>
      </c>
      <c r="J19" s="1117">
        <v>143846</v>
      </c>
      <c r="K19" s="1118">
        <v>5.86</v>
      </c>
      <c r="L19" s="1117">
        <v>75300</v>
      </c>
      <c r="M19" s="1118">
        <v>3.07</v>
      </c>
    </row>
    <row r="20" spans="1:13" ht="18.75" customHeight="1">
      <c r="A20" s="707" t="s">
        <v>70</v>
      </c>
      <c r="B20" s="692">
        <v>741580</v>
      </c>
      <c r="C20" s="695">
        <v>36.17</v>
      </c>
      <c r="D20" s="1117">
        <v>396952</v>
      </c>
      <c r="E20" s="1118">
        <v>19.36</v>
      </c>
      <c r="F20" s="1117">
        <v>510290</v>
      </c>
      <c r="G20" s="1118">
        <v>24.89</v>
      </c>
      <c r="H20" s="1117">
        <v>190906</v>
      </c>
      <c r="I20" s="1118">
        <v>9.31</v>
      </c>
      <c r="J20" s="1117">
        <v>99004</v>
      </c>
      <c r="K20" s="1118">
        <v>4.83</v>
      </c>
      <c r="L20" s="1117">
        <v>51123</v>
      </c>
      <c r="M20" s="1118">
        <v>2.49</v>
      </c>
    </row>
    <row r="21" spans="1:13" ht="18.75" customHeight="1">
      <c r="A21" s="707" t="s">
        <v>71</v>
      </c>
      <c r="B21" s="692">
        <v>714048</v>
      </c>
      <c r="C21" s="695">
        <v>39.24</v>
      </c>
      <c r="D21" s="1117">
        <v>379126</v>
      </c>
      <c r="E21" s="1118">
        <v>20.83</v>
      </c>
      <c r="F21" s="1117">
        <v>392529</v>
      </c>
      <c r="G21" s="1118">
        <v>21.57</v>
      </c>
      <c r="H21" s="1117">
        <v>168884</v>
      </c>
      <c r="I21" s="1118">
        <v>9.28</v>
      </c>
      <c r="J21" s="1117">
        <v>75329</v>
      </c>
      <c r="K21" s="1118">
        <v>4.14</v>
      </c>
      <c r="L21" s="1117">
        <v>45633</v>
      </c>
      <c r="M21" s="1118">
        <v>2.51</v>
      </c>
    </row>
    <row r="22" spans="1:13" ht="18.75" customHeight="1">
      <c r="A22" s="707" t="s">
        <v>72</v>
      </c>
      <c r="B22" s="692">
        <v>859963</v>
      </c>
      <c r="C22" s="695">
        <v>35.54</v>
      </c>
      <c r="D22" s="1117">
        <v>482474</v>
      </c>
      <c r="E22" s="1118">
        <v>19.94</v>
      </c>
      <c r="F22" s="1117">
        <v>614315</v>
      </c>
      <c r="G22" s="1118">
        <v>25.39</v>
      </c>
      <c r="H22" s="1117">
        <v>206331</v>
      </c>
      <c r="I22" s="1118">
        <v>8.53</v>
      </c>
      <c r="J22" s="1117">
        <v>122817</v>
      </c>
      <c r="K22" s="1118">
        <v>5.08</v>
      </c>
      <c r="L22" s="1117">
        <v>66712</v>
      </c>
      <c r="M22" s="1118">
        <v>2.76</v>
      </c>
    </row>
    <row r="23" spans="1:13" ht="18.75" customHeight="1">
      <c r="A23" s="707" t="s">
        <v>73</v>
      </c>
      <c r="B23" s="692">
        <v>831997</v>
      </c>
      <c r="C23" s="695">
        <v>34.61</v>
      </c>
      <c r="D23" s="1117">
        <v>537711</v>
      </c>
      <c r="E23" s="1118">
        <v>22.37</v>
      </c>
      <c r="F23" s="1117">
        <v>514345</v>
      </c>
      <c r="G23" s="1118">
        <v>21.4</v>
      </c>
      <c r="H23" s="1117">
        <v>249519</v>
      </c>
      <c r="I23" s="1118">
        <v>10.38</v>
      </c>
      <c r="J23" s="1117">
        <v>128202</v>
      </c>
      <c r="K23" s="1118">
        <v>5.33</v>
      </c>
      <c r="L23" s="1117">
        <v>69516</v>
      </c>
      <c r="M23" s="1118">
        <v>2.89</v>
      </c>
    </row>
    <row r="24" spans="1:13" ht="18.75" customHeight="1">
      <c r="A24" s="707" t="s">
        <v>74</v>
      </c>
      <c r="B24" s="692">
        <v>823467</v>
      </c>
      <c r="C24" s="695">
        <v>33.01</v>
      </c>
      <c r="D24" s="1117">
        <v>500033</v>
      </c>
      <c r="E24" s="1118">
        <v>20.05</v>
      </c>
      <c r="F24" s="1117">
        <v>464411</v>
      </c>
      <c r="G24" s="1118">
        <v>18.62</v>
      </c>
      <c r="H24" s="1117">
        <v>268499</v>
      </c>
      <c r="I24" s="1118">
        <v>10.76</v>
      </c>
      <c r="J24" s="1117">
        <v>155262</v>
      </c>
      <c r="K24" s="1118">
        <v>6.22</v>
      </c>
      <c r="L24" s="1117">
        <v>153727</v>
      </c>
      <c r="M24" s="1118">
        <v>6.16</v>
      </c>
    </row>
    <row r="25" spans="1:13" ht="18.75" customHeight="1">
      <c r="A25" s="707" t="s">
        <v>75</v>
      </c>
      <c r="B25" s="692">
        <v>835565</v>
      </c>
      <c r="C25" s="695">
        <v>38.07</v>
      </c>
      <c r="D25" s="1117">
        <v>449330</v>
      </c>
      <c r="E25" s="1118">
        <v>20.47</v>
      </c>
      <c r="F25" s="1117">
        <v>445273</v>
      </c>
      <c r="G25" s="1118">
        <v>20.29</v>
      </c>
      <c r="H25" s="1117">
        <v>202100</v>
      </c>
      <c r="I25" s="1118">
        <v>9.21</v>
      </c>
      <c r="J25" s="1117">
        <v>118826</v>
      </c>
      <c r="K25" s="1118">
        <v>5.41</v>
      </c>
      <c r="L25" s="1117">
        <v>70691</v>
      </c>
      <c r="M25" s="1118">
        <v>3.22</v>
      </c>
    </row>
    <row r="26" spans="1:13" ht="18.75" customHeight="1">
      <c r="A26" s="707" t="s">
        <v>76</v>
      </c>
      <c r="B26" s="692">
        <v>758824</v>
      </c>
      <c r="C26" s="695">
        <v>38.08</v>
      </c>
      <c r="D26" s="1117">
        <v>384224</v>
      </c>
      <c r="E26" s="1118">
        <v>19.28</v>
      </c>
      <c r="F26" s="1117">
        <v>383250</v>
      </c>
      <c r="G26" s="1118">
        <v>19.23</v>
      </c>
      <c r="H26" s="1117">
        <v>217840</v>
      </c>
      <c r="I26" s="1118">
        <v>10.93</v>
      </c>
      <c r="J26" s="1117">
        <v>115509</v>
      </c>
      <c r="K26" s="1118">
        <v>5.8</v>
      </c>
      <c r="L26" s="1117">
        <v>65411</v>
      </c>
      <c r="M26" s="1118">
        <v>3.28</v>
      </c>
    </row>
    <row r="27" spans="1:13" ht="18.75" customHeight="1">
      <c r="A27" s="707" t="s">
        <v>77</v>
      </c>
      <c r="B27" s="692">
        <v>814973</v>
      </c>
      <c r="C27" s="695">
        <v>37.84</v>
      </c>
      <c r="D27" s="1117">
        <v>479268</v>
      </c>
      <c r="E27" s="1118">
        <v>22.25</v>
      </c>
      <c r="F27" s="1117">
        <v>432900</v>
      </c>
      <c r="G27" s="1118">
        <v>20.1</v>
      </c>
      <c r="H27" s="1117">
        <v>192018</v>
      </c>
      <c r="I27" s="1118">
        <v>8.91</v>
      </c>
      <c r="J27" s="1117">
        <v>103046</v>
      </c>
      <c r="K27" s="1118">
        <v>4.78</v>
      </c>
      <c r="L27" s="1117">
        <v>74583</v>
      </c>
      <c r="M27" s="1118">
        <v>3.46</v>
      </c>
    </row>
    <row r="28" spans="1:13" ht="18.75" customHeight="1">
      <c r="A28" s="707" t="s">
        <v>78</v>
      </c>
      <c r="B28" s="692">
        <v>914665</v>
      </c>
      <c r="C28" s="695">
        <v>37.13</v>
      </c>
      <c r="D28" s="1117">
        <v>520799</v>
      </c>
      <c r="E28" s="1118">
        <v>21.14</v>
      </c>
      <c r="F28" s="1117">
        <v>592662</v>
      </c>
      <c r="G28" s="1118">
        <v>24.06</v>
      </c>
      <c r="H28" s="1117">
        <v>204339</v>
      </c>
      <c r="I28" s="1118">
        <v>8.29</v>
      </c>
      <c r="J28" s="1117">
        <v>104282</v>
      </c>
      <c r="K28" s="1118">
        <v>4.23</v>
      </c>
      <c r="L28" s="1117">
        <v>65241</v>
      </c>
      <c r="M28" s="1118">
        <v>2.65</v>
      </c>
    </row>
    <row r="29" spans="1:13" ht="18.75" customHeight="1">
      <c r="A29" s="707" t="s">
        <v>67</v>
      </c>
      <c r="B29" s="692">
        <v>795001</v>
      </c>
      <c r="C29" s="695">
        <v>34.52</v>
      </c>
      <c r="D29" s="1117">
        <v>515811</v>
      </c>
      <c r="E29" s="1118">
        <v>22.39</v>
      </c>
      <c r="F29" s="1117">
        <v>445170</v>
      </c>
      <c r="G29" s="1118">
        <v>19.33</v>
      </c>
      <c r="H29" s="1117">
        <v>288688</v>
      </c>
      <c r="I29" s="1118">
        <v>12.53</v>
      </c>
      <c r="J29" s="1117">
        <v>133072</v>
      </c>
      <c r="K29" s="1118">
        <v>5.78</v>
      </c>
      <c r="L29" s="1117">
        <v>61440</v>
      </c>
      <c r="M29" s="1118">
        <v>2.67</v>
      </c>
    </row>
    <row r="30" spans="1:13" ht="18.75" customHeight="1">
      <c r="A30" s="707" t="s">
        <v>68</v>
      </c>
      <c r="B30" s="692">
        <v>900981</v>
      </c>
      <c r="C30" s="695">
        <v>35.41</v>
      </c>
      <c r="D30" s="1117">
        <v>646130</v>
      </c>
      <c r="E30" s="1118">
        <v>25.39</v>
      </c>
      <c r="F30" s="1117">
        <v>441207</v>
      </c>
      <c r="G30" s="1118">
        <v>17.34</v>
      </c>
      <c r="H30" s="1117">
        <v>279594</v>
      </c>
      <c r="I30" s="1118">
        <v>10.99</v>
      </c>
      <c r="J30" s="1117">
        <v>134898</v>
      </c>
      <c r="K30" s="1118">
        <v>5.3</v>
      </c>
      <c r="L30" s="1117">
        <v>70036</v>
      </c>
      <c r="M30" s="1118">
        <v>2.75</v>
      </c>
    </row>
    <row r="31" spans="1:13" ht="18.75" customHeight="1">
      <c r="A31" s="707" t="s">
        <v>69</v>
      </c>
      <c r="B31" s="692">
        <v>1120822</v>
      </c>
      <c r="C31" s="695">
        <v>35.62</v>
      </c>
      <c r="D31" s="1117">
        <v>653651</v>
      </c>
      <c r="E31" s="1118">
        <v>20.78</v>
      </c>
      <c r="F31" s="1117">
        <v>548581</v>
      </c>
      <c r="G31" s="1118">
        <v>17.44</v>
      </c>
      <c r="H31" s="1117">
        <v>403175</v>
      </c>
      <c r="I31" s="1118">
        <v>12.81</v>
      </c>
      <c r="J31" s="1117">
        <v>235925</v>
      </c>
      <c r="K31" s="1118">
        <v>7.5</v>
      </c>
      <c r="L31" s="1117">
        <v>98521</v>
      </c>
      <c r="M31" s="1118">
        <v>3.13</v>
      </c>
    </row>
    <row r="32" spans="1:13" ht="18.75" customHeight="1">
      <c r="A32" s="707" t="s">
        <v>70</v>
      </c>
      <c r="B32" s="692">
        <v>857705</v>
      </c>
      <c r="C32" s="695">
        <v>37.15</v>
      </c>
      <c r="D32" s="1117">
        <v>530917</v>
      </c>
      <c r="E32" s="1118">
        <v>22.99</v>
      </c>
      <c r="F32" s="1117">
        <v>411667</v>
      </c>
      <c r="G32" s="1118">
        <v>17.83</v>
      </c>
      <c r="H32" s="1117">
        <v>266350</v>
      </c>
      <c r="I32" s="1118">
        <v>11.54</v>
      </c>
      <c r="J32" s="1117">
        <v>107960</v>
      </c>
      <c r="K32" s="1118">
        <v>4.68</v>
      </c>
      <c r="L32" s="1117">
        <v>71414</v>
      </c>
      <c r="M32" s="1118">
        <v>3.09</v>
      </c>
    </row>
    <row r="33" spans="1:13" ht="18.75" customHeight="1">
      <c r="A33" s="707" t="s">
        <v>71</v>
      </c>
      <c r="B33" s="692">
        <v>906230</v>
      </c>
      <c r="C33" s="695">
        <v>37.16</v>
      </c>
      <c r="D33" s="1117">
        <v>554970</v>
      </c>
      <c r="E33" s="1118">
        <v>22.76</v>
      </c>
      <c r="F33" s="1117">
        <v>469422</v>
      </c>
      <c r="G33" s="1118">
        <v>19.25</v>
      </c>
      <c r="H33" s="1117">
        <v>277712</v>
      </c>
      <c r="I33" s="1118">
        <v>11.39</v>
      </c>
      <c r="J33" s="1117">
        <v>104462</v>
      </c>
      <c r="K33" s="1118">
        <v>4.28</v>
      </c>
      <c r="L33" s="1117">
        <v>64713</v>
      </c>
      <c r="M33" s="1118">
        <v>2.65</v>
      </c>
    </row>
    <row r="34" spans="1:13" ht="18.75" customHeight="1">
      <c r="A34" s="707" t="s">
        <v>72</v>
      </c>
      <c r="B34" s="692">
        <v>1127846</v>
      </c>
      <c r="C34" s="695">
        <v>36.44</v>
      </c>
      <c r="D34" s="1117">
        <v>701881</v>
      </c>
      <c r="E34" s="1118">
        <v>22.68</v>
      </c>
      <c r="F34" s="1117">
        <v>615401</v>
      </c>
      <c r="G34" s="1118">
        <v>19.88</v>
      </c>
      <c r="H34" s="1117">
        <v>310920</v>
      </c>
      <c r="I34" s="1118">
        <v>10.05</v>
      </c>
      <c r="J34" s="1117">
        <v>154120</v>
      </c>
      <c r="K34" s="1118">
        <v>4.98</v>
      </c>
      <c r="L34" s="1117">
        <v>83431</v>
      </c>
      <c r="M34" s="1118">
        <v>2.7</v>
      </c>
    </row>
    <row r="35" spans="1:13" ht="18.75" customHeight="1">
      <c r="A35" s="707" t="s">
        <v>73</v>
      </c>
      <c r="B35" s="692">
        <v>955369</v>
      </c>
      <c r="C35" s="695">
        <v>34.91</v>
      </c>
      <c r="D35" s="1117">
        <v>593615</v>
      </c>
      <c r="E35" s="1118">
        <v>21.69</v>
      </c>
      <c r="F35" s="1117">
        <v>599872</v>
      </c>
      <c r="G35" s="1118">
        <v>21.92</v>
      </c>
      <c r="H35" s="1117">
        <v>289804</v>
      </c>
      <c r="I35" s="1118">
        <v>10.59</v>
      </c>
      <c r="J35" s="1117">
        <v>141478</v>
      </c>
      <c r="K35" s="1118">
        <v>5.17</v>
      </c>
      <c r="L35" s="1117">
        <v>75090</v>
      </c>
      <c r="M35" s="1118">
        <v>2.74</v>
      </c>
    </row>
    <row r="36" spans="1:13" ht="18.75" customHeight="1">
      <c r="A36" s="707" t="s">
        <v>74</v>
      </c>
      <c r="B36" s="692">
        <v>1062526</v>
      </c>
      <c r="C36" s="695">
        <v>35.23</v>
      </c>
      <c r="D36" s="1117">
        <v>727542</v>
      </c>
      <c r="E36" s="1118">
        <v>24.12</v>
      </c>
      <c r="F36" s="1117">
        <v>538512</v>
      </c>
      <c r="G36" s="1118">
        <v>17.86</v>
      </c>
      <c r="H36" s="1117">
        <v>319206</v>
      </c>
      <c r="I36" s="1118">
        <v>10.58</v>
      </c>
      <c r="J36" s="1117">
        <v>156598</v>
      </c>
      <c r="K36" s="1118">
        <v>5.19</v>
      </c>
      <c r="L36" s="1117">
        <v>109711</v>
      </c>
      <c r="M36" s="1118">
        <v>3.64</v>
      </c>
    </row>
    <row r="37" spans="1:13" ht="18.75" customHeight="1">
      <c r="A37" s="707" t="s">
        <v>75</v>
      </c>
      <c r="B37" s="692">
        <v>1017361</v>
      </c>
      <c r="C37" s="695">
        <v>36.63</v>
      </c>
      <c r="D37" s="1117">
        <v>579296</v>
      </c>
      <c r="E37" s="1118">
        <v>20.86</v>
      </c>
      <c r="F37" s="1117">
        <v>464341</v>
      </c>
      <c r="G37" s="1118">
        <v>16.72</v>
      </c>
      <c r="H37" s="1117">
        <v>366351</v>
      </c>
      <c r="I37" s="1118">
        <v>13.19</v>
      </c>
      <c r="J37" s="1117">
        <v>146807</v>
      </c>
      <c r="K37" s="1118">
        <v>5.29</v>
      </c>
      <c r="L37" s="1117">
        <v>89719</v>
      </c>
      <c r="M37" s="1118">
        <v>3.23</v>
      </c>
    </row>
    <row r="38" spans="1:13" ht="18.75" customHeight="1">
      <c r="A38" s="707" t="s">
        <v>203</v>
      </c>
      <c r="B38" s="692">
        <v>975672</v>
      </c>
      <c r="C38" s="695">
        <v>36.11</v>
      </c>
      <c r="D38" s="1117">
        <v>593776</v>
      </c>
      <c r="E38" s="1118">
        <v>21.97</v>
      </c>
      <c r="F38" s="1117">
        <v>549162</v>
      </c>
      <c r="G38" s="1118">
        <v>20.32</v>
      </c>
      <c r="H38" s="1117">
        <v>282638</v>
      </c>
      <c r="I38" s="1118">
        <v>10.46</v>
      </c>
      <c r="J38" s="1117">
        <v>140055</v>
      </c>
      <c r="K38" s="1118">
        <v>5.18</v>
      </c>
      <c r="L38" s="1117">
        <v>75409</v>
      </c>
      <c r="M38" s="1118">
        <v>2.79</v>
      </c>
    </row>
    <row r="39" spans="1:13" ht="18.75" customHeight="1">
      <c r="A39" s="707" t="s">
        <v>77</v>
      </c>
      <c r="B39" s="692">
        <v>1224542</v>
      </c>
      <c r="C39" s="695">
        <v>35.61</v>
      </c>
      <c r="D39" s="1117">
        <v>800976</v>
      </c>
      <c r="E39" s="1118">
        <v>23.29</v>
      </c>
      <c r="F39" s="1117">
        <v>736820</v>
      </c>
      <c r="G39" s="1118">
        <v>21.42</v>
      </c>
      <c r="H39" s="1117">
        <v>329794</v>
      </c>
      <c r="I39" s="1118">
        <v>9.59</v>
      </c>
      <c r="J39" s="1117">
        <v>166290</v>
      </c>
      <c r="K39" s="1118">
        <v>4.84</v>
      </c>
      <c r="L39" s="1117">
        <v>94759</v>
      </c>
      <c r="M39" s="1118">
        <v>2.76</v>
      </c>
    </row>
    <row r="40" spans="1:13" ht="18.75" customHeight="1" thickBot="1">
      <c r="A40" s="708" t="s">
        <v>78</v>
      </c>
      <c r="B40" s="709">
        <v>1498363</v>
      </c>
      <c r="C40" s="712">
        <v>36.58</v>
      </c>
      <c r="D40" s="1123">
        <v>779246</v>
      </c>
      <c r="E40" s="1124">
        <v>19.02</v>
      </c>
      <c r="F40" s="1123">
        <v>930243</v>
      </c>
      <c r="G40" s="1124">
        <v>22.71</v>
      </c>
      <c r="H40" s="1123">
        <v>433345</v>
      </c>
      <c r="I40" s="1124">
        <v>10.58</v>
      </c>
      <c r="J40" s="1123">
        <v>210738</v>
      </c>
      <c r="K40" s="1124">
        <v>5.14</v>
      </c>
      <c r="L40" s="1123">
        <v>120965</v>
      </c>
      <c r="M40" s="1124">
        <v>2.95</v>
      </c>
    </row>
    <row r="41" spans="1:13" ht="18.75" customHeight="1">
      <c r="A41" s="1125"/>
      <c r="B41" s="1126"/>
      <c r="C41" s="1127"/>
      <c r="D41" s="1126"/>
      <c r="E41" s="1127"/>
      <c r="F41" s="1126"/>
      <c r="G41" s="1127"/>
      <c r="H41" s="1126"/>
      <c r="I41" s="1127"/>
      <c r="J41" s="1126"/>
      <c r="K41" s="1127"/>
      <c r="L41" s="1126"/>
      <c r="M41" s="1127"/>
    </row>
    <row r="42" spans="2:13" ht="18.75" customHeight="1">
      <c r="B42" s="675"/>
      <c r="C42" s="675"/>
      <c r="D42" s="675"/>
      <c r="E42" s="675"/>
      <c r="F42" s="675"/>
      <c r="G42" s="675"/>
      <c r="H42" s="675"/>
      <c r="I42" s="675"/>
      <c r="J42" s="675"/>
      <c r="K42" s="675"/>
      <c r="L42" s="675"/>
      <c r="M42" s="675"/>
    </row>
    <row r="43" spans="1:13" ht="18.75" customHeight="1" thickBot="1">
      <c r="A43" s="675"/>
      <c r="B43" s="675"/>
      <c r="C43" s="675"/>
      <c r="D43" s="675"/>
      <c r="E43" s="675"/>
      <c r="F43" s="675"/>
      <c r="G43" s="675"/>
      <c r="H43" s="675"/>
      <c r="I43" s="675"/>
      <c r="J43" s="675"/>
      <c r="K43" s="675"/>
      <c r="L43" s="675"/>
      <c r="M43" s="675"/>
    </row>
    <row r="44" spans="1:13" ht="18.75" customHeight="1">
      <c r="A44" s="676"/>
      <c r="B44" s="1640" t="s">
        <v>754</v>
      </c>
      <c r="C44" s="1637"/>
      <c r="D44" s="1636" t="s">
        <v>755</v>
      </c>
      <c r="E44" s="1637"/>
      <c r="F44" s="1636" t="s">
        <v>756</v>
      </c>
      <c r="G44" s="1637"/>
      <c r="H44" s="1636" t="s">
        <v>757</v>
      </c>
      <c r="I44" s="1637"/>
      <c r="J44" s="1636" t="s">
        <v>758</v>
      </c>
      <c r="K44" s="1637"/>
      <c r="L44" s="675"/>
      <c r="M44" s="675"/>
    </row>
    <row r="45" spans="1:13" ht="18.75" customHeight="1" thickBot="1">
      <c r="A45" s="677"/>
      <c r="B45" s="1641"/>
      <c r="C45" s="1639"/>
      <c r="D45" s="1638"/>
      <c r="E45" s="1639"/>
      <c r="F45" s="1638"/>
      <c r="G45" s="1639"/>
      <c r="H45" s="1638"/>
      <c r="I45" s="1639"/>
      <c r="J45" s="1638"/>
      <c r="K45" s="1639"/>
      <c r="L45" s="675"/>
      <c r="M45" s="675"/>
    </row>
    <row r="46" spans="1:13" s="861" customFormat="1" ht="18.75" customHeight="1" thickTop="1">
      <c r="A46" s="624"/>
      <c r="B46" s="1109" t="s">
        <v>97</v>
      </c>
      <c r="C46" s="1110" t="s">
        <v>523</v>
      </c>
      <c r="D46" s="1128" t="s">
        <v>97</v>
      </c>
      <c r="E46" s="1112" t="s">
        <v>523</v>
      </c>
      <c r="F46" s="1128" t="s">
        <v>97</v>
      </c>
      <c r="G46" s="1112" t="s">
        <v>523</v>
      </c>
      <c r="H46" s="1128" t="s">
        <v>97</v>
      </c>
      <c r="I46" s="1112" t="s">
        <v>523</v>
      </c>
      <c r="J46" s="1128" t="s">
        <v>97</v>
      </c>
      <c r="K46" s="1112" t="s">
        <v>523</v>
      </c>
      <c r="L46" s="673"/>
      <c r="M46" s="673"/>
    </row>
    <row r="47" spans="1:13" ht="18.75" customHeight="1">
      <c r="A47" s="1113"/>
      <c r="B47" s="1114"/>
      <c r="C47" s="736"/>
      <c r="D47" s="1129"/>
      <c r="E47" s="689"/>
      <c r="F47" s="1129"/>
      <c r="G47" s="689"/>
      <c r="H47" s="1129"/>
      <c r="I47" s="689"/>
      <c r="J47" s="1129"/>
      <c r="K47" s="689"/>
      <c r="L47" s="675"/>
      <c r="M47" s="675"/>
    </row>
    <row r="48" spans="1:13" ht="18.75" customHeight="1">
      <c r="A48" s="691" t="s">
        <v>62</v>
      </c>
      <c r="B48" s="692">
        <v>39398</v>
      </c>
      <c r="C48" s="695">
        <v>2.06</v>
      </c>
      <c r="D48" s="1117">
        <v>22674</v>
      </c>
      <c r="E48" s="1118">
        <v>1.19</v>
      </c>
      <c r="F48" s="1117">
        <v>4808</v>
      </c>
      <c r="G48" s="1118">
        <v>0.25</v>
      </c>
      <c r="H48" s="1117">
        <v>216</v>
      </c>
      <c r="I48" s="1118">
        <v>0.01</v>
      </c>
      <c r="J48" s="1117">
        <v>264</v>
      </c>
      <c r="K48" s="1118">
        <v>0.01</v>
      </c>
      <c r="L48" s="675"/>
      <c r="M48" s="675"/>
    </row>
    <row r="49" spans="1:13" ht="18.75" customHeight="1">
      <c r="A49" s="691" t="s">
        <v>63</v>
      </c>
      <c r="B49" s="692">
        <v>40517</v>
      </c>
      <c r="C49" s="695">
        <v>2.08</v>
      </c>
      <c r="D49" s="1117">
        <v>21509</v>
      </c>
      <c r="E49" s="1118">
        <v>1.11</v>
      </c>
      <c r="F49" s="1117">
        <v>3140</v>
      </c>
      <c r="G49" s="1118">
        <v>0.16</v>
      </c>
      <c r="H49" s="1117">
        <v>512</v>
      </c>
      <c r="I49" s="1118">
        <v>0.03</v>
      </c>
      <c r="J49" s="1117">
        <v>37</v>
      </c>
      <c r="K49" s="1130">
        <v>0</v>
      </c>
      <c r="L49" s="675"/>
      <c r="M49" s="675"/>
    </row>
    <row r="50" spans="1:13" ht="18.75" customHeight="1">
      <c r="A50" s="691" t="s">
        <v>64</v>
      </c>
      <c r="B50" s="692">
        <v>45093</v>
      </c>
      <c r="C50" s="695">
        <v>2.2</v>
      </c>
      <c r="D50" s="1117">
        <v>20012</v>
      </c>
      <c r="E50" s="1118">
        <v>0.98</v>
      </c>
      <c r="F50" s="1117">
        <v>3358</v>
      </c>
      <c r="G50" s="1118">
        <v>0.16</v>
      </c>
      <c r="H50" s="1117">
        <v>530</v>
      </c>
      <c r="I50" s="1118">
        <v>0.03</v>
      </c>
      <c r="J50" s="1117">
        <v>164</v>
      </c>
      <c r="K50" s="1118">
        <v>0.01</v>
      </c>
      <c r="L50" s="675"/>
      <c r="M50" s="675"/>
    </row>
    <row r="51" spans="1:13" ht="18.75" customHeight="1">
      <c r="A51" s="691" t="s">
        <v>65</v>
      </c>
      <c r="B51" s="692">
        <v>46147</v>
      </c>
      <c r="C51" s="695">
        <v>2.07</v>
      </c>
      <c r="D51" s="1117">
        <v>20887</v>
      </c>
      <c r="E51" s="1118">
        <v>0.94</v>
      </c>
      <c r="F51" s="1117">
        <v>1759</v>
      </c>
      <c r="G51" s="1118">
        <v>0.08</v>
      </c>
      <c r="H51" s="1117">
        <v>192</v>
      </c>
      <c r="I51" s="1118">
        <v>0.01</v>
      </c>
      <c r="J51" s="1117">
        <v>179</v>
      </c>
      <c r="K51" s="1118">
        <v>0.01</v>
      </c>
      <c r="L51" s="675"/>
      <c r="M51" s="675"/>
    </row>
    <row r="52" spans="1:13" ht="18.75" customHeight="1">
      <c r="A52" s="982" t="s">
        <v>840</v>
      </c>
      <c r="B52" s="983">
        <v>62677</v>
      </c>
      <c r="C52" s="887">
        <v>2.18</v>
      </c>
      <c r="D52" s="1119">
        <v>20774</v>
      </c>
      <c r="E52" s="1120">
        <v>0.72</v>
      </c>
      <c r="F52" s="1119">
        <v>2800</v>
      </c>
      <c r="G52" s="1120">
        <v>0.1</v>
      </c>
      <c r="H52" s="1119">
        <v>228</v>
      </c>
      <c r="I52" s="1120">
        <v>0.01</v>
      </c>
      <c r="J52" s="1119">
        <v>4</v>
      </c>
      <c r="K52" s="1131">
        <v>0</v>
      </c>
      <c r="L52" s="675"/>
      <c r="M52" s="675"/>
    </row>
    <row r="53" spans="1:13" ht="18.75" customHeight="1">
      <c r="A53" s="624"/>
      <c r="B53" s="1121"/>
      <c r="C53" s="1122"/>
      <c r="D53" s="1115"/>
      <c r="E53" s="689"/>
      <c r="F53" s="1116"/>
      <c r="G53" s="736"/>
      <c r="H53" s="1115"/>
      <c r="I53" s="689"/>
      <c r="J53" s="1116"/>
      <c r="K53" s="736"/>
      <c r="L53" s="675"/>
      <c r="M53" s="675"/>
    </row>
    <row r="54" spans="1:13" ht="18.75" customHeight="1">
      <c r="A54" s="707" t="s">
        <v>66</v>
      </c>
      <c r="B54" s="692">
        <v>55365</v>
      </c>
      <c r="C54" s="695">
        <v>2.34</v>
      </c>
      <c r="D54" s="1117">
        <v>19589</v>
      </c>
      <c r="E54" s="1118">
        <v>0.83</v>
      </c>
      <c r="F54" s="1117">
        <v>1243</v>
      </c>
      <c r="G54" s="1118">
        <v>0.05</v>
      </c>
      <c r="H54" s="1117">
        <v>174</v>
      </c>
      <c r="I54" s="1118">
        <v>0.01</v>
      </c>
      <c r="J54" s="1117">
        <v>0</v>
      </c>
      <c r="K54" s="1118">
        <v>0</v>
      </c>
      <c r="L54" s="1132"/>
      <c r="M54" s="1133"/>
    </row>
    <row r="55" spans="1:13" ht="18.75" customHeight="1">
      <c r="A55" s="707" t="s">
        <v>67</v>
      </c>
      <c r="B55" s="692">
        <v>35653</v>
      </c>
      <c r="C55" s="695">
        <v>1.74</v>
      </c>
      <c r="D55" s="1117">
        <v>16038</v>
      </c>
      <c r="E55" s="1118">
        <v>0.78</v>
      </c>
      <c r="F55" s="1117">
        <v>1438</v>
      </c>
      <c r="G55" s="1118">
        <v>0.07</v>
      </c>
      <c r="H55" s="1117">
        <v>23</v>
      </c>
      <c r="I55" s="1130">
        <v>0</v>
      </c>
      <c r="J55" s="1134">
        <v>0</v>
      </c>
      <c r="K55" s="1130">
        <v>0</v>
      </c>
      <c r="L55" s="1132"/>
      <c r="M55" s="1133"/>
    </row>
    <row r="56" spans="1:13" ht="18.75" customHeight="1">
      <c r="A56" s="707" t="s">
        <v>68</v>
      </c>
      <c r="B56" s="692">
        <v>45404</v>
      </c>
      <c r="C56" s="695">
        <v>2.07</v>
      </c>
      <c r="D56" s="1117">
        <v>20966</v>
      </c>
      <c r="E56" s="1118">
        <v>0.96</v>
      </c>
      <c r="F56" s="1117">
        <v>1716</v>
      </c>
      <c r="G56" s="1118">
        <v>0.08</v>
      </c>
      <c r="H56" s="1117">
        <v>146</v>
      </c>
      <c r="I56" s="1118">
        <v>0.01</v>
      </c>
      <c r="J56" s="1117">
        <v>1</v>
      </c>
      <c r="K56" s="1130">
        <v>0</v>
      </c>
      <c r="L56" s="1132"/>
      <c r="M56" s="1133"/>
    </row>
    <row r="57" spans="1:13" ht="18.75" customHeight="1">
      <c r="A57" s="707" t="s">
        <v>69</v>
      </c>
      <c r="B57" s="692">
        <v>50890</v>
      </c>
      <c r="C57" s="695">
        <v>2.07</v>
      </c>
      <c r="D57" s="1117">
        <v>21580</v>
      </c>
      <c r="E57" s="1118">
        <v>0.88</v>
      </c>
      <c r="F57" s="1117">
        <v>3393</v>
      </c>
      <c r="G57" s="1118">
        <v>0.14</v>
      </c>
      <c r="H57" s="1117">
        <v>153</v>
      </c>
      <c r="I57" s="1118">
        <v>0.01</v>
      </c>
      <c r="J57" s="1117">
        <v>950</v>
      </c>
      <c r="K57" s="1118">
        <v>0.04</v>
      </c>
      <c r="L57" s="1132"/>
      <c r="M57" s="1133"/>
    </row>
    <row r="58" spans="1:13" ht="18.75" customHeight="1">
      <c r="A58" s="707" t="s">
        <v>70</v>
      </c>
      <c r="B58" s="692">
        <v>40601</v>
      </c>
      <c r="C58" s="695">
        <v>1.98</v>
      </c>
      <c r="D58" s="1117">
        <v>18196</v>
      </c>
      <c r="E58" s="1118">
        <v>0.89</v>
      </c>
      <c r="F58" s="1117">
        <v>1543</v>
      </c>
      <c r="G58" s="1118">
        <v>0.08</v>
      </c>
      <c r="H58" s="1117">
        <v>99</v>
      </c>
      <c r="I58" s="1130">
        <v>0</v>
      </c>
      <c r="J58" s="1117">
        <v>2</v>
      </c>
      <c r="K58" s="1130">
        <v>0</v>
      </c>
      <c r="L58" s="1132"/>
      <c r="M58" s="1133"/>
    </row>
    <row r="59" spans="1:13" ht="18.75" customHeight="1">
      <c r="A59" s="707" t="s">
        <v>71</v>
      </c>
      <c r="B59" s="692">
        <v>30757</v>
      </c>
      <c r="C59" s="695">
        <v>1.69</v>
      </c>
      <c r="D59" s="1117">
        <v>12566</v>
      </c>
      <c r="E59" s="1118">
        <v>0.69</v>
      </c>
      <c r="F59" s="1117">
        <v>957</v>
      </c>
      <c r="G59" s="1118">
        <v>0.05</v>
      </c>
      <c r="H59" s="1117">
        <v>66</v>
      </c>
      <c r="I59" s="1130">
        <v>0</v>
      </c>
      <c r="J59" s="1134">
        <v>0</v>
      </c>
      <c r="K59" s="1130">
        <v>0</v>
      </c>
      <c r="L59" s="1132"/>
      <c r="M59" s="1133"/>
    </row>
    <row r="60" spans="1:13" ht="18.75" customHeight="1">
      <c r="A60" s="707" t="s">
        <v>72</v>
      </c>
      <c r="B60" s="692">
        <v>43543</v>
      </c>
      <c r="C60" s="695">
        <v>1.8</v>
      </c>
      <c r="D60" s="1117">
        <v>22442</v>
      </c>
      <c r="E60" s="1118">
        <v>0.93</v>
      </c>
      <c r="F60" s="1117">
        <v>1210</v>
      </c>
      <c r="G60" s="1118">
        <v>0.05</v>
      </c>
      <c r="H60" s="1117">
        <v>135</v>
      </c>
      <c r="I60" s="1118">
        <v>0.01</v>
      </c>
      <c r="J60" s="1117">
        <v>16</v>
      </c>
      <c r="K60" s="1130">
        <v>0</v>
      </c>
      <c r="L60" s="1132"/>
      <c r="M60" s="1133"/>
    </row>
    <row r="61" spans="1:13" ht="18.75" customHeight="1">
      <c r="A61" s="707" t="s">
        <v>73</v>
      </c>
      <c r="B61" s="692">
        <v>46671</v>
      </c>
      <c r="C61" s="695">
        <v>1.94</v>
      </c>
      <c r="D61" s="1117">
        <v>23732</v>
      </c>
      <c r="E61" s="1118">
        <v>0.99</v>
      </c>
      <c r="F61" s="1117">
        <v>1601</v>
      </c>
      <c r="G61" s="1118">
        <v>0.07</v>
      </c>
      <c r="H61" s="1117">
        <v>248</v>
      </c>
      <c r="I61" s="1118">
        <v>0.01</v>
      </c>
      <c r="J61" s="1117">
        <v>36</v>
      </c>
      <c r="K61" s="1130">
        <v>0</v>
      </c>
      <c r="L61" s="1132"/>
      <c r="M61" s="1133"/>
    </row>
    <row r="62" spans="1:13" ht="18.75" customHeight="1">
      <c r="A62" s="707" t="s">
        <v>74</v>
      </c>
      <c r="B62" s="692">
        <v>84775</v>
      </c>
      <c r="C62" s="695">
        <v>3.4</v>
      </c>
      <c r="D62" s="1117">
        <v>38116</v>
      </c>
      <c r="E62" s="1118">
        <v>1.53</v>
      </c>
      <c r="F62" s="1117">
        <v>4270</v>
      </c>
      <c r="G62" s="1118">
        <v>0.17</v>
      </c>
      <c r="H62" s="1117">
        <v>906</v>
      </c>
      <c r="I62" s="1118">
        <v>0.04</v>
      </c>
      <c r="J62" s="1117">
        <v>895</v>
      </c>
      <c r="K62" s="1118">
        <v>0.04</v>
      </c>
      <c r="L62" s="1132"/>
      <c r="M62" s="1133"/>
    </row>
    <row r="63" spans="1:13" ht="18.75" customHeight="1">
      <c r="A63" s="707" t="s">
        <v>75</v>
      </c>
      <c r="B63" s="692">
        <v>45270</v>
      </c>
      <c r="C63" s="695">
        <v>2.06</v>
      </c>
      <c r="D63" s="1117">
        <v>25519</v>
      </c>
      <c r="E63" s="1118">
        <v>1.16</v>
      </c>
      <c r="F63" s="1117">
        <v>1799</v>
      </c>
      <c r="G63" s="1118">
        <v>0.08</v>
      </c>
      <c r="H63" s="1117">
        <v>194</v>
      </c>
      <c r="I63" s="1118">
        <v>0.01</v>
      </c>
      <c r="J63" s="1117">
        <v>170</v>
      </c>
      <c r="K63" s="1118">
        <v>0.01</v>
      </c>
      <c r="L63" s="1132"/>
      <c r="M63" s="1133"/>
    </row>
    <row r="64" spans="1:13" ht="18.75" customHeight="1">
      <c r="A64" s="707" t="s">
        <v>76</v>
      </c>
      <c r="B64" s="692">
        <v>46788</v>
      </c>
      <c r="C64" s="695">
        <v>2.35</v>
      </c>
      <c r="D64" s="1117">
        <v>19987</v>
      </c>
      <c r="E64" s="1118">
        <v>1</v>
      </c>
      <c r="F64" s="1117">
        <v>841</v>
      </c>
      <c r="G64" s="1118">
        <v>0.04</v>
      </c>
      <c r="H64" s="1117">
        <v>212</v>
      </c>
      <c r="I64" s="1118">
        <v>0.01</v>
      </c>
      <c r="J64" s="1117">
        <v>8</v>
      </c>
      <c r="K64" s="1130">
        <v>0</v>
      </c>
      <c r="L64" s="1132"/>
      <c r="M64" s="1133"/>
    </row>
    <row r="65" spans="1:13" ht="18.75" customHeight="1">
      <c r="A65" s="707" t="s">
        <v>77</v>
      </c>
      <c r="B65" s="692">
        <v>40696</v>
      </c>
      <c r="C65" s="695">
        <v>1.89</v>
      </c>
      <c r="D65" s="1117">
        <v>15150</v>
      </c>
      <c r="E65" s="1118">
        <v>0.7</v>
      </c>
      <c r="F65" s="1117">
        <v>1163</v>
      </c>
      <c r="G65" s="1118">
        <v>0.05</v>
      </c>
      <c r="H65" s="1117">
        <v>111</v>
      </c>
      <c r="I65" s="1118">
        <v>0.01</v>
      </c>
      <c r="J65" s="1117">
        <v>0</v>
      </c>
      <c r="K65" s="1118">
        <v>0</v>
      </c>
      <c r="L65" s="1132"/>
      <c r="M65" s="1133"/>
    </row>
    <row r="66" spans="1:13" ht="18.75" customHeight="1">
      <c r="A66" s="707" t="s">
        <v>78</v>
      </c>
      <c r="B66" s="692">
        <v>43820</v>
      </c>
      <c r="C66" s="695">
        <v>1.78</v>
      </c>
      <c r="D66" s="1117">
        <v>16735</v>
      </c>
      <c r="E66" s="1118">
        <v>0.68</v>
      </c>
      <c r="F66" s="1117">
        <v>1084</v>
      </c>
      <c r="G66" s="1118">
        <v>0.04</v>
      </c>
      <c r="H66" s="1117">
        <v>33</v>
      </c>
      <c r="I66" s="1130">
        <v>0</v>
      </c>
      <c r="J66" s="1117">
        <v>0</v>
      </c>
      <c r="K66" s="1118">
        <v>0</v>
      </c>
      <c r="L66" s="1132"/>
      <c r="M66" s="1133"/>
    </row>
    <row r="67" spans="1:13" ht="18.75" customHeight="1">
      <c r="A67" s="707" t="s">
        <v>67</v>
      </c>
      <c r="B67" s="692">
        <v>40475</v>
      </c>
      <c r="C67" s="695">
        <v>1.76</v>
      </c>
      <c r="D67" s="1117">
        <v>19881</v>
      </c>
      <c r="E67" s="1118">
        <v>0.86</v>
      </c>
      <c r="F67" s="1117">
        <v>2155</v>
      </c>
      <c r="G67" s="1118">
        <v>0.09</v>
      </c>
      <c r="H67" s="1117">
        <v>1560</v>
      </c>
      <c r="I67" s="1118">
        <v>0.07</v>
      </c>
      <c r="J67" s="1117">
        <v>5</v>
      </c>
      <c r="K67" s="1130">
        <v>0</v>
      </c>
      <c r="L67" s="1132"/>
      <c r="M67" s="1133"/>
    </row>
    <row r="68" spans="1:13" ht="18.75" customHeight="1">
      <c r="A68" s="707" t="s">
        <v>68</v>
      </c>
      <c r="B68" s="692">
        <v>53983</v>
      </c>
      <c r="C68" s="695">
        <v>2.12</v>
      </c>
      <c r="D68" s="1117">
        <v>16743</v>
      </c>
      <c r="E68" s="1118">
        <v>0.66</v>
      </c>
      <c r="F68" s="1117">
        <v>1120</v>
      </c>
      <c r="G68" s="1118">
        <v>0.04</v>
      </c>
      <c r="H68" s="1117">
        <v>8</v>
      </c>
      <c r="I68" s="1130">
        <v>0</v>
      </c>
      <c r="J68" s="1134">
        <v>0</v>
      </c>
      <c r="K68" s="1130">
        <v>0</v>
      </c>
      <c r="L68" s="1132"/>
      <c r="M68" s="1133"/>
    </row>
    <row r="69" spans="1:13" ht="18.75" customHeight="1">
      <c r="A69" s="707" t="s">
        <v>69</v>
      </c>
      <c r="B69" s="692">
        <v>54506</v>
      </c>
      <c r="C69" s="695">
        <v>1.73</v>
      </c>
      <c r="D69" s="1117">
        <v>25497</v>
      </c>
      <c r="E69" s="1118">
        <v>0.81</v>
      </c>
      <c r="F69" s="1117">
        <v>5069</v>
      </c>
      <c r="G69" s="1118">
        <v>0.16</v>
      </c>
      <c r="H69" s="1117">
        <v>432</v>
      </c>
      <c r="I69" s="1118">
        <v>0.01</v>
      </c>
      <c r="J69" s="1117">
        <v>9</v>
      </c>
      <c r="K69" s="1130">
        <v>0</v>
      </c>
      <c r="L69" s="1132"/>
      <c r="M69" s="1133"/>
    </row>
    <row r="70" spans="1:13" ht="18.75" customHeight="1">
      <c r="A70" s="707" t="s">
        <v>70</v>
      </c>
      <c r="B70" s="692">
        <v>45700</v>
      </c>
      <c r="C70" s="695">
        <v>1.98</v>
      </c>
      <c r="D70" s="1117">
        <v>16184</v>
      </c>
      <c r="E70" s="1118">
        <v>0.7</v>
      </c>
      <c r="F70" s="1117">
        <v>1046</v>
      </c>
      <c r="G70" s="1118">
        <v>0.05</v>
      </c>
      <c r="H70" s="1117">
        <v>8</v>
      </c>
      <c r="I70" s="1130">
        <v>0</v>
      </c>
      <c r="J70" s="1117">
        <v>0</v>
      </c>
      <c r="K70" s="1118">
        <v>0</v>
      </c>
      <c r="L70" s="1132"/>
      <c r="M70" s="1133"/>
    </row>
    <row r="71" spans="1:13" ht="18.75" customHeight="1">
      <c r="A71" s="707" t="s">
        <v>71</v>
      </c>
      <c r="B71" s="692">
        <v>47235</v>
      </c>
      <c r="C71" s="695">
        <v>1.94</v>
      </c>
      <c r="D71" s="1117">
        <v>12921</v>
      </c>
      <c r="E71" s="1118">
        <v>0.53</v>
      </c>
      <c r="F71" s="1117">
        <v>1085</v>
      </c>
      <c r="G71" s="1118">
        <v>0.04</v>
      </c>
      <c r="H71" s="1117">
        <v>124</v>
      </c>
      <c r="I71" s="1118">
        <v>0.01</v>
      </c>
      <c r="J71" s="1117">
        <v>0</v>
      </c>
      <c r="K71" s="1118">
        <v>0</v>
      </c>
      <c r="L71" s="1132"/>
      <c r="M71" s="1133"/>
    </row>
    <row r="72" spans="1:13" ht="18.75" customHeight="1">
      <c r="A72" s="707" t="s">
        <v>72</v>
      </c>
      <c r="B72" s="692">
        <v>68199</v>
      </c>
      <c r="C72" s="695">
        <v>2.2</v>
      </c>
      <c r="D72" s="1117">
        <v>22941</v>
      </c>
      <c r="E72" s="1118">
        <v>0.74</v>
      </c>
      <c r="F72" s="1117">
        <v>10409</v>
      </c>
      <c r="G72" s="1118">
        <v>0.34</v>
      </c>
      <c r="H72" s="1117">
        <v>3</v>
      </c>
      <c r="I72" s="1130">
        <v>0</v>
      </c>
      <c r="J72" s="1117">
        <v>0</v>
      </c>
      <c r="K72" s="1118">
        <v>0</v>
      </c>
      <c r="L72" s="1132"/>
      <c r="M72" s="1133"/>
    </row>
    <row r="73" spans="1:13" ht="18.75" customHeight="1">
      <c r="A73" s="707" t="s">
        <v>73</v>
      </c>
      <c r="B73" s="692">
        <v>57777</v>
      </c>
      <c r="C73" s="695">
        <v>2.11</v>
      </c>
      <c r="D73" s="1117">
        <v>19805</v>
      </c>
      <c r="E73" s="1118">
        <v>0.72</v>
      </c>
      <c r="F73" s="1117">
        <v>3855</v>
      </c>
      <c r="G73" s="1118">
        <v>0.14</v>
      </c>
      <c r="H73" s="1117">
        <v>25</v>
      </c>
      <c r="I73" s="1130">
        <v>0</v>
      </c>
      <c r="J73" s="1117">
        <v>3</v>
      </c>
      <c r="K73" s="1130">
        <v>0</v>
      </c>
      <c r="L73" s="1132"/>
      <c r="M73" s="1133"/>
    </row>
    <row r="74" spans="1:13" ht="18.75" customHeight="1">
      <c r="A74" s="707" t="s">
        <v>74</v>
      </c>
      <c r="B74" s="692">
        <v>75850</v>
      </c>
      <c r="C74" s="695">
        <v>2.51</v>
      </c>
      <c r="D74" s="1117">
        <v>24543</v>
      </c>
      <c r="E74" s="1118">
        <v>0.81</v>
      </c>
      <c r="F74" s="1117">
        <v>1456</v>
      </c>
      <c r="G74" s="1118">
        <v>0.05</v>
      </c>
      <c r="H74" s="1117">
        <v>39</v>
      </c>
      <c r="I74" s="1130">
        <v>0</v>
      </c>
      <c r="J74" s="1134">
        <v>0</v>
      </c>
      <c r="K74" s="1130">
        <v>0</v>
      </c>
      <c r="L74" s="675"/>
      <c r="M74" s="675"/>
    </row>
    <row r="75" spans="1:13" ht="18.75" customHeight="1">
      <c r="A75" s="707" t="s">
        <v>75</v>
      </c>
      <c r="B75" s="692">
        <v>88143</v>
      </c>
      <c r="C75" s="695">
        <v>3.17</v>
      </c>
      <c r="D75" s="1117">
        <v>22523</v>
      </c>
      <c r="E75" s="1118">
        <v>0.81</v>
      </c>
      <c r="F75" s="1117">
        <v>2521</v>
      </c>
      <c r="G75" s="1118">
        <v>0.09</v>
      </c>
      <c r="H75" s="1117">
        <v>413</v>
      </c>
      <c r="I75" s="1118">
        <v>0.01</v>
      </c>
      <c r="J75" s="1117">
        <v>23</v>
      </c>
      <c r="K75" s="1130">
        <v>0</v>
      </c>
      <c r="L75" s="675"/>
      <c r="M75" s="675"/>
    </row>
    <row r="76" spans="1:13" ht="18.75" customHeight="1">
      <c r="A76" s="707" t="s">
        <v>203</v>
      </c>
      <c r="B76" s="692">
        <v>66771</v>
      </c>
      <c r="C76" s="695">
        <v>2.47</v>
      </c>
      <c r="D76" s="1117">
        <v>17212</v>
      </c>
      <c r="E76" s="1118">
        <v>0.64</v>
      </c>
      <c r="F76" s="1117">
        <v>1542</v>
      </c>
      <c r="G76" s="1118">
        <v>0.06</v>
      </c>
      <c r="H76" s="1117">
        <v>17</v>
      </c>
      <c r="I76" s="1130">
        <v>0</v>
      </c>
      <c r="J76" s="1117">
        <v>0</v>
      </c>
      <c r="K76" s="1118">
        <v>0</v>
      </c>
      <c r="L76" s="675"/>
      <c r="M76" s="675"/>
    </row>
    <row r="77" spans="1:13" ht="18.75" customHeight="1">
      <c r="A77" s="707" t="s">
        <v>77</v>
      </c>
      <c r="B77" s="692">
        <v>64180</v>
      </c>
      <c r="C77" s="695">
        <v>1.87</v>
      </c>
      <c r="D77" s="1117">
        <v>20553</v>
      </c>
      <c r="E77" s="1118">
        <v>0.6</v>
      </c>
      <c r="F77" s="1117">
        <v>1171</v>
      </c>
      <c r="G77" s="1118">
        <v>0.03</v>
      </c>
      <c r="H77" s="1117">
        <v>17</v>
      </c>
      <c r="I77" s="1130">
        <v>0</v>
      </c>
      <c r="J77" s="1134">
        <v>0</v>
      </c>
      <c r="K77" s="1130">
        <v>0</v>
      </c>
      <c r="L77" s="675"/>
      <c r="M77" s="675"/>
    </row>
    <row r="78" spans="1:13" ht="18.75" customHeight="1" thickBot="1">
      <c r="A78" s="708" t="s">
        <v>78</v>
      </c>
      <c r="B78" s="709">
        <v>90916</v>
      </c>
      <c r="C78" s="712">
        <v>2.22</v>
      </c>
      <c r="D78" s="1123">
        <v>30573</v>
      </c>
      <c r="E78" s="1124">
        <v>0.75</v>
      </c>
      <c r="F78" s="1123">
        <v>1939</v>
      </c>
      <c r="G78" s="1124">
        <v>0.05</v>
      </c>
      <c r="H78" s="1123">
        <v>60</v>
      </c>
      <c r="I78" s="1135">
        <v>0</v>
      </c>
      <c r="J78" s="1123">
        <v>5</v>
      </c>
      <c r="K78" s="1135">
        <v>0</v>
      </c>
      <c r="L78" s="675"/>
      <c r="M78" s="675"/>
    </row>
    <row r="79" spans="1:13" s="861" customFormat="1" ht="18" customHeight="1">
      <c r="A79" s="988" t="s">
        <v>759</v>
      </c>
      <c r="B79" s="673"/>
      <c r="C79" s="673"/>
      <c r="D79" s="673"/>
      <c r="E79" s="673"/>
      <c r="F79" s="673"/>
      <c r="G79" s="673"/>
      <c r="H79" s="673"/>
      <c r="I79" s="673"/>
      <c r="J79" s="673"/>
      <c r="K79" s="673"/>
      <c r="L79" s="673"/>
      <c r="M79" s="673"/>
    </row>
    <row r="80" spans="1:13" s="861" customFormat="1" ht="18" customHeight="1">
      <c r="A80" s="988" t="s">
        <v>760</v>
      </c>
      <c r="B80" s="673"/>
      <c r="C80" s="673"/>
      <c r="D80" s="673"/>
      <c r="E80" s="673"/>
      <c r="F80" s="673"/>
      <c r="G80" s="673"/>
      <c r="H80" s="673"/>
      <c r="I80" s="673"/>
      <c r="J80" s="673"/>
      <c r="K80" s="673"/>
      <c r="L80" s="673"/>
      <c r="M80" s="673"/>
    </row>
    <row r="81" spans="1:2" s="861" customFormat="1" ht="18" customHeight="1">
      <c r="A81" s="988" t="s">
        <v>183</v>
      </c>
      <c r="B81" s="673"/>
    </row>
    <row r="82" spans="1:2" s="861" customFormat="1" ht="18" customHeight="1">
      <c r="A82" s="988" t="s">
        <v>183</v>
      </c>
      <c r="B82" s="673"/>
    </row>
    <row r="83" spans="1:13" ht="18.75" customHeight="1">
      <c r="A83" s="1642" t="s">
        <v>745</v>
      </c>
      <c r="B83" s="1642"/>
      <c r="C83" s="1642"/>
      <c r="D83" s="1642"/>
      <c r="E83" s="1642"/>
      <c r="F83" s="1642"/>
      <c r="G83" s="1642"/>
      <c r="H83" s="1642"/>
      <c r="I83" s="1642"/>
      <c r="J83" s="1642"/>
      <c r="K83" s="1642"/>
      <c r="L83" s="1642"/>
      <c r="M83" s="1642"/>
    </row>
    <row r="84" spans="1:13" ht="18.75" customHeight="1">
      <c r="A84" s="1631" t="s">
        <v>761</v>
      </c>
      <c r="B84" s="1631"/>
      <c r="C84" s="1631"/>
      <c r="D84" s="1631"/>
      <c r="E84" s="1631"/>
      <c r="F84" s="1631"/>
      <c r="G84" s="1631"/>
      <c r="H84" s="1631"/>
      <c r="I84" s="1631"/>
      <c r="J84" s="1631"/>
      <c r="K84" s="1631"/>
      <c r="L84" s="1631"/>
      <c r="M84" s="1631"/>
    </row>
    <row r="85" spans="1:13" ht="18.75" customHeight="1">
      <c r="A85" s="142"/>
      <c r="B85" s="142"/>
      <c r="C85" s="142"/>
      <c r="D85" s="142"/>
      <c r="E85" s="142"/>
      <c r="F85" s="142"/>
      <c r="G85" s="142"/>
      <c r="H85" s="142"/>
      <c r="I85" s="142"/>
      <c r="J85" s="142"/>
      <c r="K85" s="142"/>
      <c r="L85" s="142"/>
      <c r="M85" s="142"/>
    </row>
    <row r="86" spans="1:13" ht="18.75" customHeight="1">
      <c r="A86" s="673"/>
      <c r="B86" s="142"/>
      <c r="C86" s="142"/>
      <c r="D86" s="142"/>
      <c r="E86" s="142"/>
      <c r="F86" s="142"/>
      <c r="G86" s="142"/>
      <c r="H86" s="142"/>
      <c r="I86" s="142"/>
      <c r="J86" s="142"/>
      <c r="K86" s="142"/>
      <c r="L86" s="142"/>
      <c r="M86" s="142"/>
    </row>
    <row r="87" spans="1:13" ht="18.75" customHeight="1" thickBot="1">
      <c r="A87" s="673" t="s">
        <v>747</v>
      </c>
      <c r="B87" s="675"/>
      <c r="C87" s="675"/>
      <c r="D87" s="675"/>
      <c r="E87" s="675"/>
      <c r="F87" s="675"/>
      <c r="G87" s="675"/>
      <c r="H87" s="675"/>
      <c r="I87" s="675"/>
      <c r="J87" s="675"/>
      <c r="K87" s="675"/>
      <c r="L87" s="675"/>
      <c r="M87" s="675"/>
    </row>
    <row r="88" spans="1:13" ht="18.75" customHeight="1">
      <c r="A88" s="676"/>
      <c r="B88" s="1632" t="s">
        <v>748</v>
      </c>
      <c r="C88" s="1633"/>
      <c r="D88" s="1636" t="s">
        <v>749</v>
      </c>
      <c r="E88" s="1637"/>
      <c r="F88" s="1636" t="s">
        <v>750</v>
      </c>
      <c r="G88" s="1637"/>
      <c r="H88" s="1636" t="s">
        <v>751</v>
      </c>
      <c r="I88" s="1637"/>
      <c r="J88" s="1636" t="s">
        <v>752</v>
      </c>
      <c r="K88" s="1637"/>
      <c r="L88" s="1636" t="s">
        <v>753</v>
      </c>
      <c r="M88" s="1637"/>
    </row>
    <row r="89" spans="1:13" ht="18.75" customHeight="1" thickBot="1">
      <c r="A89" s="677"/>
      <c r="B89" s="1634"/>
      <c r="C89" s="1635"/>
      <c r="D89" s="1638"/>
      <c r="E89" s="1639"/>
      <c r="F89" s="1638"/>
      <c r="G89" s="1639"/>
      <c r="H89" s="1638"/>
      <c r="I89" s="1639"/>
      <c r="J89" s="1638"/>
      <c r="K89" s="1639"/>
      <c r="L89" s="1638"/>
      <c r="M89" s="1639"/>
    </row>
    <row r="90" spans="1:13" ht="18.75" customHeight="1" thickTop="1">
      <c r="A90" s="624"/>
      <c r="B90" s="1109" t="s">
        <v>97</v>
      </c>
      <c r="C90" s="1110" t="s">
        <v>523</v>
      </c>
      <c r="D90" s="1111" t="s">
        <v>97</v>
      </c>
      <c r="E90" s="1112" t="s">
        <v>523</v>
      </c>
      <c r="F90" s="1111" t="s">
        <v>97</v>
      </c>
      <c r="G90" s="1110" t="s">
        <v>523</v>
      </c>
      <c r="H90" s="1111" t="s">
        <v>97</v>
      </c>
      <c r="I90" s="1112" t="s">
        <v>523</v>
      </c>
      <c r="J90" s="1111" t="s">
        <v>97</v>
      </c>
      <c r="K90" s="1110" t="s">
        <v>523</v>
      </c>
      <c r="L90" s="1111" t="s">
        <v>97</v>
      </c>
      <c r="M90" s="1112" t="s">
        <v>523</v>
      </c>
    </row>
    <row r="91" spans="1:13" ht="18.75" customHeight="1">
      <c r="A91" s="1113"/>
      <c r="B91" s="1114"/>
      <c r="C91" s="736"/>
      <c r="D91" s="1115"/>
      <c r="E91" s="689"/>
      <c r="F91" s="1116"/>
      <c r="G91" s="736"/>
      <c r="H91" s="1115"/>
      <c r="I91" s="689"/>
      <c r="J91" s="1116"/>
      <c r="K91" s="736"/>
      <c r="L91" s="1115"/>
      <c r="M91" s="689"/>
    </row>
    <row r="92" spans="1:13" ht="18.75" customHeight="1">
      <c r="A92" s="691" t="s">
        <v>62</v>
      </c>
      <c r="B92" s="692">
        <v>276195</v>
      </c>
      <c r="C92" s="695">
        <v>49.46</v>
      </c>
      <c r="D92" s="1117">
        <v>132967</v>
      </c>
      <c r="E92" s="1118">
        <v>23.81</v>
      </c>
      <c r="F92" s="1117">
        <v>62414</v>
      </c>
      <c r="G92" s="1118">
        <v>11.18</v>
      </c>
      <c r="H92" s="1117">
        <v>41279</v>
      </c>
      <c r="I92" s="1118">
        <v>7.39</v>
      </c>
      <c r="J92" s="1117">
        <v>17672</v>
      </c>
      <c r="K92" s="1118">
        <v>3.16</v>
      </c>
      <c r="L92" s="1117">
        <v>9365</v>
      </c>
      <c r="M92" s="1118">
        <v>1.68</v>
      </c>
    </row>
    <row r="93" spans="1:13" ht="18.75" customHeight="1">
      <c r="A93" s="691" t="s">
        <v>63</v>
      </c>
      <c r="B93" s="692">
        <v>307322</v>
      </c>
      <c r="C93" s="695">
        <v>52.75</v>
      </c>
      <c r="D93" s="1117">
        <v>140277</v>
      </c>
      <c r="E93" s="1118">
        <v>24.08</v>
      </c>
      <c r="F93" s="1117">
        <v>55703</v>
      </c>
      <c r="G93" s="1118">
        <v>9.56</v>
      </c>
      <c r="H93" s="1117">
        <v>34083</v>
      </c>
      <c r="I93" s="1118">
        <v>5.85</v>
      </c>
      <c r="J93" s="1117">
        <v>17682</v>
      </c>
      <c r="K93" s="1118">
        <v>3.03</v>
      </c>
      <c r="L93" s="1117">
        <v>10349</v>
      </c>
      <c r="M93" s="1118">
        <v>1.78</v>
      </c>
    </row>
    <row r="94" spans="1:13" ht="18.75" customHeight="1">
      <c r="A94" s="691" t="s">
        <v>64</v>
      </c>
      <c r="B94" s="692">
        <v>282099</v>
      </c>
      <c r="C94" s="695">
        <v>54.43</v>
      </c>
      <c r="D94" s="1117">
        <v>119185</v>
      </c>
      <c r="E94" s="1118">
        <v>23</v>
      </c>
      <c r="F94" s="1117">
        <v>46850</v>
      </c>
      <c r="G94" s="1118">
        <v>9.04</v>
      </c>
      <c r="H94" s="1117">
        <v>29966</v>
      </c>
      <c r="I94" s="1118">
        <v>5.78</v>
      </c>
      <c r="J94" s="1117">
        <v>13465</v>
      </c>
      <c r="K94" s="1118">
        <v>2.6</v>
      </c>
      <c r="L94" s="1117">
        <v>8297</v>
      </c>
      <c r="M94" s="1118">
        <v>1.6</v>
      </c>
    </row>
    <row r="95" spans="1:13" ht="18.75" customHeight="1">
      <c r="A95" s="691" t="s">
        <v>65</v>
      </c>
      <c r="B95" s="692">
        <v>277854</v>
      </c>
      <c r="C95" s="695">
        <v>51.31</v>
      </c>
      <c r="D95" s="1117">
        <v>115273</v>
      </c>
      <c r="E95" s="1118">
        <v>21.29</v>
      </c>
      <c r="F95" s="1117">
        <v>56960</v>
      </c>
      <c r="G95" s="1118">
        <v>10.52</v>
      </c>
      <c r="H95" s="1117">
        <v>41659</v>
      </c>
      <c r="I95" s="1118">
        <v>7.69</v>
      </c>
      <c r="J95" s="1117">
        <v>20575</v>
      </c>
      <c r="K95" s="1118">
        <v>3.8</v>
      </c>
      <c r="L95" s="1117">
        <v>11873</v>
      </c>
      <c r="M95" s="1118">
        <v>2.19</v>
      </c>
    </row>
    <row r="96" spans="1:13" ht="18.75" customHeight="1">
      <c r="A96" s="982" t="s">
        <v>840</v>
      </c>
      <c r="B96" s="983">
        <v>342166</v>
      </c>
      <c r="C96" s="887">
        <v>51.21</v>
      </c>
      <c r="D96" s="1119">
        <v>149879</v>
      </c>
      <c r="E96" s="1120">
        <v>22.43</v>
      </c>
      <c r="F96" s="1119">
        <v>64452</v>
      </c>
      <c r="G96" s="1120">
        <v>9.65</v>
      </c>
      <c r="H96" s="1119">
        <v>56541</v>
      </c>
      <c r="I96" s="1120">
        <v>8.46</v>
      </c>
      <c r="J96" s="1119">
        <v>23644</v>
      </c>
      <c r="K96" s="1120">
        <v>3.54</v>
      </c>
      <c r="L96" s="1119">
        <v>11028</v>
      </c>
      <c r="M96" s="1120">
        <v>1.65</v>
      </c>
    </row>
    <row r="97" spans="1:13" ht="18.75" customHeight="1">
      <c r="A97" s="624"/>
      <c r="B97" s="1121"/>
      <c r="C97" s="1122"/>
      <c r="D97" s="1115"/>
      <c r="E97" s="689"/>
      <c r="F97" s="1116"/>
      <c r="G97" s="736"/>
      <c r="H97" s="1115"/>
      <c r="I97" s="689"/>
      <c r="J97" s="1116"/>
      <c r="K97" s="736"/>
      <c r="L97" s="1115"/>
      <c r="M97" s="689"/>
    </row>
    <row r="98" spans="1:13" ht="18.75" customHeight="1">
      <c r="A98" s="707" t="s">
        <v>66</v>
      </c>
      <c r="B98" s="692">
        <v>274771</v>
      </c>
      <c r="C98" s="695">
        <v>49.16</v>
      </c>
      <c r="D98" s="1117">
        <v>140571</v>
      </c>
      <c r="E98" s="1118">
        <v>25.15</v>
      </c>
      <c r="F98" s="1117">
        <v>59743</v>
      </c>
      <c r="G98" s="1118">
        <v>10.69</v>
      </c>
      <c r="H98" s="1117">
        <v>28457</v>
      </c>
      <c r="I98" s="1118">
        <v>5.09</v>
      </c>
      <c r="J98" s="1117">
        <v>22048</v>
      </c>
      <c r="K98" s="1118">
        <v>3.94</v>
      </c>
      <c r="L98" s="1117">
        <v>10178</v>
      </c>
      <c r="M98" s="1118">
        <v>1.82</v>
      </c>
    </row>
    <row r="99" spans="1:13" ht="18.75" customHeight="1">
      <c r="A99" s="707" t="s">
        <v>67</v>
      </c>
      <c r="B99" s="692">
        <v>286315</v>
      </c>
      <c r="C99" s="695">
        <v>50.35</v>
      </c>
      <c r="D99" s="1117">
        <v>116963</v>
      </c>
      <c r="E99" s="1118">
        <v>20.57</v>
      </c>
      <c r="F99" s="1117">
        <v>55221</v>
      </c>
      <c r="G99" s="1118">
        <v>9.71</v>
      </c>
      <c r="H99" s="1117">
        <v>54337</v>
      </c>
      <c r="I99" s="1118">
        <v>9.56</v>
      </c>
      <c r="J99" s="1117">
        <v>31604</v>
      </c>
      <c r="K99" s="1118">
        <v>5.56</v>
      </c>
      <c r="L99" s="1117">
        <v>10432</v>
      </c>
      <c r="M99" s="1118">
        <v>1.83</v>
      </c>
    </row>
    <row r="100" spans="1:13" ht="18.75" customHeight="1">
      <c r="A100" s="707" t="s">
        <v>68</v>
      </c>
      <c r="B100" s="692">
        <v>244000</v>
      </c>
      <c r="C100" s="695">
        <v>54.49</v>
      </c>
      <c r="D100" s="1117">
        <v>93067</v>
      </c>
      <c r="E100" s="1118">
        <v>20.78</v>
      </c>
      <c r="F100" s="1117">
        <v>41885</v>
      </c>
      <c r="G100" s="1118">
        <v>9.35</v>
      </c>
      <c r="H100" s="1117">
        <v>35416</v>
      </c>
      <c r="I100" s="1118">
        <v>7.91</v>
      </c>
      <c r="J100" s="1117">
        <v>9832</v>
      </c>
      <c r="K100" s="1118">
        <v>2.2</v>
      </c>
      <c r="L100" s="1117">
        <v>8212</v>
      </c>
      <c r="M100" s="1118">
        <v>1.83</v>
      </c>
    </row>
    <row r="101" spans="1:13" ht="18.75" customHeight="1">
      <c r="A101" s="707" t="s">
        <v>69</v>
      </c>
      <c r="B101" s="692">
        <v>194682</v>
      </c>
      <c r="C101" s="695">
        <v>50.89</v>
      </c>
      <c r="D101" s="1117">
        <v>72574</v>
      </c>
      <c r="E101" s="1118">
        <v>18.97</v>
      </c>
      <c r="F101" s="1117">
        <v>47908</v>
      </c>
      <c r="G101" s="1118">
        <v>12.52</v>
      </c>
      <c r="H101" s="1117">
        <v>28054</v>
      </c>
      <c r="I101" s="1118">
        <v>7.33</v>
      </c>
      <c r="J101" s="1117">
        <v>15767</v>
      </c>
      <c r="K101" s="1118">
        <v>4.12</v>
      </c>
      <c r="L101" s="1117">
        <v>8100</v>
      </c>
      <c r="M101" s="1118">
        <v>2.12</v>
      </c>
    </row>
    <row r="102" spans="1:13" ht="18.75" customHeight="1">
      <c r="A102" s="707" t="s">
        <v>70</v>
      </c>
      <c r="B102" s="692">
        <v>266262</v>
      </c>
      <c r="C102" s="695">
        <v>58.73</v>
      </c>
      <c r="D102" s="1117">
        <v>94728</v>
      </c>
      <c r="E102" s="1118">
        <v>20.89</v>
      </c>
      <c r="F102" s="1117">
        <v>33577</v>
      </c>
      <c r="G102" s="1118">
        <v>7.41</v>
      </c>
      <c r="H102" s="1117">
        <v>25874</v>
      </c>
      <c r="I102" s="1118">
        <v>5.71</v>
      </c>
      <c r="J102" s="1117">
        <v>13447</v>
      </c>
      <c r="K102" s="1118">
        <v>2.97</v>
      </c>
      <c r="L102" s="1117">
        <v>8496</v>
      </c>
      <c r="M102" s="1118">
        <v>1.87</v>
      </c>
    </row>
    <row r="103" spans="1:13" ht="18.75" customHeight="1">
      <c r="A103" s="707" t="s">
        <v>71</v>
      </c>
      <c r="B103" s="692">
        <v>168932</v>
      </c>
      <c r="C103" s="695">
        <v>50.2</v>
      </c>
      <c r="D103" s="1117">
        <v>68121</v>
      </c>
      <c r="E103" s="1118">
        <v>20.24</v>
      </c>
      <c r="F103" s="1117">
        <v>47771</v>
      </c>
      <c r="G103" s="1118">
        <v>14.2</v>
      </c>
      <c r="H103" s="1117">
        <v>26796</v>
      </c>
      <c r="I103" s="1118">
        <v>7.96</v>
      </c>
      <c r="J103" s="1117">
        <v>12857</v>
      </c>
      <c r="K103" s="1118">
        <v>3.82</v>
      </c>
      <c r="L103" s="1117">
        <v>3140</v>
      </c>
      <c r="M103" s="1118">
        <v>0.93</v>
      </c>
    </row>
    <row r="104" spans="1:13" ht="18.75" customHeight="1">
      <c r="A104" s="707" t="s">
        <v>72</v>
      </c>
      <c r="B104" s="692">
        <v>332716</v>
      </c>
      <c r="C104" s="695">
        <v>48.99</v>
      </c>
      <c r="D104" s="1117">
        <v>141550</v>
      </c>
      <c r="E104" s="1118">
        <v>20.84</v>
      </c>
      <c r="F104" s="1117">
        <v>77664</v>
      </c>
      <c r="G104" s="1118">
        <v>11.44</v>
      </c>
      <c r="H104" s="1117">
        <v>58052</v>
      </c>
      <c r="I104" s="1118">
        <v>8.55</v>
      </c>
      <c r="J104" s="1117">
        <v>33037</v>
      </c>
      <c r="K104" s="1118">
        <v>4.86</v>
      </c>
      <c r="L104" s="1117">
        <v>12151</v>
      </c>
      <c r="M104" s="1118">
        <v>1.79</v>
      </c>
    </row>
    <row r="105" spans="1:13" ht="18.75" customHeight="1">
      <c r="A105" s="707" t="s">
        <v>73</v>
      </c>
      <c r="B105" s="692">
        <v>329908</v>
      </c>
      <c r="C105" s="695">
        <v>43.31</v>
      </c>
      <c r="D105" s="1117">
        <v>196595</v>
      </c>
      <c r="E105" s="1118">
        <v>25.81</v>
      </c>
      <c r="F105" s="1117">
        <v>93771</v>
      </c>
      <c r="G105" s="1118">
        <v>12.31</v>
      </c>
      <c r="H105" s="1117">
        <v>79623</v>
      </c>
      <c r="I105" s="1118">
        <v>10.45</v>
      </c>
      <c r="J105" s="1117">
        <v>30865</v>
      </c>
      <c r="K105" s="1118">
        <v>4.05</v>
      </c>
      <c r="L105" s="1117">
        <v>11710</v>
      </c>
      <c r="M105" s="1118">
        <v>1.54</v>
      </c>
    </row>
    <row r="106" spans="1:13" ht="18.75" customHeight="1">
      <c r="A106" s="707" t="s">
        <v>74</v>
      </c>
      <c r="B106" s="692">
        <v>289506</v>
      </c>
      <c r="C106" s="695">
        <v>49.67</v>
      </c>
      <c r="D106" s="1117">
        <v>127300</v>
      </c>
      <c r="E106" s="1118">
        <v>21.84</v>
      </c>
      <c r="F106" s="1117">
        <v>59558</v>
      </c>
      <c r="G106" s="1118">
        <v>10.22</v>
      </c>
      <c r="H106" s="1117">
        <v>46857</v>
      </c>
      <c r="I106" s="1118">
        <v>8.04</v>
      </c>
      <c r="J106" s="1117">
        <v>20524</v>
      </c>
      <c r="K106" s="1118">
        <v>3.52</v>
      </c>
      <c r="L106" s="1117">
        <v>11292</v>
      </c>
      <c r="M106" s="1118">
        <v>1.94</v>
      </c>
    </row>
    <row r="107" spans="1:13" ht="18.75" customHeight="1">
      <c r="A107" s="707" t="s">
        <v>75</v>
      </c>
      <c r="B107" s="692">
        <v>228456</v>
      </c>
      <c r="C107" s="695">
        <v>50.58</v>
      </c>
      <c r="D107" s="1117">
        <v>113441</v>
      </c>
      <c r="E107" s="1118">
        <v>25.12</v>
      </c>
      <c r="F107" s="1117">
        <v>41114</v>
      </c>
      <c r="G107" s="1118">
        <v>9.1</v>
      </c>
      <c r="H107" s="1117">
        <v>28659</v>
      </c>
      <c r="I107" s="1118">
        <v>6.35</v>
      </c>
      <c r="J107" s="1117">
        <v>15874</v>
      </c>
      <c r="K107" s="1118">
        <v>3.51</v>
      </c>
      <c r="L107" s="1117">
        <v>9379</v>
      </c>
      <c r="M107" s="1118">
        <v>2.08</v>
      </c>
    </row>
    <row r="108" spans="1:13" ht="18.75" customHeight="1">
      <c r="A108" s="707" t="s">
        <v>76</v>
      </c>
      <c r="B108" s="692">
        <v>339954</v>
      </c>
      <c r="C108" s="695">
        <v>57.83</v>
      </c>
      <c r="D108" s="1117">
        <v>97529</v>
      </c>
      <c r="E108" s="1118">
        <v>16.59</v>
      </c>
      <c r="F108" s="1117">
        <v>55324</v>
      </c>
      <c r="G108" s="1118">
        <v>9.41</v>
      </c>
      <c r="H108" s="1117">
        <v>41788</v>
      </c>
      <c r="I108" s="1118">
        <v>7.11</v>
      </c>
      <c r="J108" s="1117">
        <v>22291</v>
      </c>
      <c r="K108" s="1118">
        <v>3.79</v>
      </c>
      <c r="L108" s="1117">
        <v>13540</v>
      </c>
      <c r="M108" s="1118">
        <v>2.3</v>
      </c>
    </row>
    <row r="109" spans="1:13" ht="18.75" customHeight="1">
      <c r="A109" s="707" t="s">
        <v>77</v>
      </c>
      <c r="B109" s="692">
        <v>264508</v>
      </c>
      <c r="C109" s="695">
        <v>56.53</v>
      </c>
      <c r="D109" s="1117">
        <v>92787</v>
      </c>
      <c r="E109" s="1118">
        <v>19.83</v>
      </c>
      <c r="F109" s="1117">
        <v>43213</v>
      </c>
      <c r="G109" s="1118">
        <v>9.24</v>
      </c>
      <c r="H109" s="1117">
        <v>30090</v>
      </c>
      <c r="I109" s="1118">
        <v>6.43</v>
      </c>
      <c r="J109" s="1117">
        <v>11914</v>
      </c>
      <c r="K109" s="1118">
        <v>2.55</v>
      </c>
      <c r="L109" s="1117">
        <v>12038</v>
      </c>
      <c r="M109" s="1118">
        <v>2.57</v>
      </c>
    </row>
    <row r="110" spans="1:13" ht="18.75" customHeight="1">
      <c r="A110" s="707" t="s">
        <v>78</v>
      </c>
      <c r="B110" s="692">
        <v>401534</v>
      </c>
      <c r="C110" s="695">
        <v>50.68</v>
      </c>
      <c r="D110" s="1117">
        <v>169274</v>
      </c>
      <c r="E110" s="1118">
        <v>21.37</v>
      </c>
      <c r="F110" s="1117">
        <v>85546</v>
      </c>
      <c r="G110" s="1118">
        <v>10.8</v>
      </c>
      <c r="H110" s="1117">
        <v>47085</v>
      </c>
      <c r="I110" s="1118">
        <v>5.94</v>
      </c>
      <c r="J110" s="1117">
        <v>28896</v>
      </c>
      <c r="K110" s="1118">
        <v>3.65</v>
      </c>
      <c r="L110" s="1117">
        <v>33254</v>
      </c>
      <c r="M110" s="1118">
        <v>4.2</v>
      </c>
    </row>
    <row r="111" spans="1:13" ht="18.75" customHeight="1">
      <c r="A111" s="707" t="s">
        <v>67</v>
      </c>
      <c r="B111" s="692">
        <v>351115</v>
      </c>
      <c r="C111" s="695">
        <v>49.28</v>
      </c>
      <c r="D111" s="1117">
        <v>162921</v>
      </c>
      <c r="E111" s="1118">
        <v>22.87</v>
      </c>
      <c r="F111" s="1117">
        <v>56087</v>
      </c>
      <c r="G111" s="1118">
        <v>7.87</v>
      </c>
      <c r="H111" s="1117">
        <v>58285</v>
      </c>
      <c r="I111" s="1118">
        <v>8.18</v>
      </c>
      <c r="J111" s="1117">
        <v>39413</v>
      </c>
      <c r="K111" s="1118">
        <v>5.53</v>
      </c>
      <c r="L111" s="1117">
        <v>14145</v>
      </c>
      <c r="M111" s="1118">
        <v>1.99</v>
      </c>
    </row>
    <row r="112" spans="1:13" ht="18.75" customHeight="1">
      <c r="A112" s="707" t="s">
        <v>68</v>
      </c>
      <c r="B112" s="692">
        <v>222531</v>
      </c>
      <c r="C112" s="695">
        <v>48.89</v>
      </c>
      <c r="D112" s="1117">
        <v>127293</v>
      </c>
      <c r="E112" s="1118">
        <v>27.96</v>
      </c>
      <c r="F112" s="1117">
        <v>36205</v>
      </c>
      <c r="G112" s="1118">
        <v>7.95</v>
      </c>
      <c r="H112" s="1117">
        <v>33581</v>
      </c>
      <c r="I112" s="1118">
        <v>7.38</v>
      </c>
      <c r="J112" s="1117">
        <v>14573</v>
      </c>
      <c r="K112" s="1118">
        <v>3.2</v>
      </c>
      <c r="L112" s="1117">
        <v>8147</v>
      </c>
      <c r="M112" s="1118">
        <v>1.79</v>
      </c>
    </row>
    <row r="113" spans="1:13" ht="18.75" customHeight="1">
      <c r="A113" s="707" t="s">
        <v>69</v>
      </c>
      <c r="B113" s="692">
        <v>333712</v>
      </c>
      <c r="C113" s="695">
        <v>50.16</v>
      </c>
      <c r="D113" s="1117">
        <v>153357</v>
      </c>
      <c r="E113" s="1118">
        <v>23.05</v>
      </c>
      <c r="F113" s="1117">
        <v>71257</v>
      </c>
      <c r="G113" s="1118">
        <v>10.71</v>
      </c>
      <c r="H113" s="1117">
        <v>53367</v>
      </c>
      <c r="I113" s="1118">
        <v>8.02</v>
      </c>
      <c r="J113" s="1117">
        <v>26739</v>
      </c>
      <c r="K113" s="1118">
        <v>4.02</v>
      </c>
      <c r="L113" s="1117">
        <v>11741</v>
      </c>
      <c r="M113" s="1118">
        <v>1.76</v>
      </c>
    </row>
    <row r="114" spans="1:13" ht="18.75" customHeight="1">
      <c r="A114" s="707" t="s">
        <v>70</v>
      </c>
      <c r="B114" s="692">
        <v>300686</v>
      </c>
      <c r="C114" s="695">
        <v>53.78</v>
      </c>
      <c r="D114" s="1117">
        <v>137925</v>
      </c>
      <c r="E114" s="1118">
        <v>24.67</v>
      </c>
      <c r="F114" s="1117">
        <v>46786</v>
      </c>
      <c r="G114" s="1118">
        <v>8.37</v>
      </c>
      <c r="H114" s="1117">
        <v>38130</v>
      </c>
      <c r="I114" s="1118">
        <v>6.82</v>
      </c>
      <c r="J114" s="1117">
        <v>14624</v>
      </c>
      <c r="K114" s="1118">
        <v>2.62</v>
      </c>
      <c r="L114" s="1117">
        <v>7524</v>
      </c>
      <c r="M114" s="1118">
        <v>1.35</v>
      </c>
    </row>
    <row r="115" spans="1:13" ht="18.75" customHeight="1">
      <c r="A115" s="707" t="s">
        <v>71</v>
      </c>
      <c r="B115" s="692">
        <v>288048</v>
      </c>
      <c r="C115" s="695">
        <v>50.58</v>
      </c>
      <c r="D115" s="1117">
        <v>144190</v>
      </c>
      <c r="E115" s="1118">
        <v>25.32</v>
      </c>
      <c r="F115" s="1117">
        <v>40171</v>
      </c>
      <c r="G115" s="1118">
        <v>7.05</v>
      </c>
      <c r="H115" s="1117">
        <v>64577</v>
      </c>
      <c r="I115" s="1118">
        <v>11.34</v>
      </c>
      <c r="J115" s="1117">
        <v>13462</v>
      </c>
      <c r="K115" s="1118">
        <v>2.36</v>
      </c>
      <c r="L115" s="1117">
        <v>7008</v>
      </c>
      <c r="M115" s="1118">
        <v>1.23</v>
      </c>
    </row>
    <row r="116" spans="1:13" ht="18.75" customHeight="1">
      <c r="A116" s="707" t="s">
        <v>72</v>
      </c>
      <c r="B116" s="692">
        <v>416164</v>
      </c>
      <c r="C116" s="695">
        <v>50.3</v>
      </c>
      <c r="D116" s="1117">
        <v>195198</v>
      </c>
      <c r="E116" s="1118">
        <v>23.59</v>
      </c>
      <c r="F116" s="1117">
        <v>74969</v>
      </c>
      <c r="G116" s="1118">
        <v>9.06</v>
      </c>
      <c r="H116" s="1117">
        <v>76759</v>
      </c>
      <c r="I116" s="1118">
        <v>9.28</v>
      </c>
      <c r="J116" s="1117">
        <v>24257</v>
      </c>
      <c r="K116" s="1118">
        <v>2.93</v>
      </c>
      <c r="L116" s="1117">
        <v>13616</v>
      </c>
      <c r="M116" s="1118">
        <v>1.65</v>
      </c>
    </row>
    <row r="117" spans="1:13" ht="18.75" customHeight="1">
      <c r="A117" s="707" t="s">
        <v>73</v>
      </c>
      <c r="B117" s="692">
        <v>375093</v>
      </c>
      <c r="C117" s="695">
        <v>51.24</v>
      </c>
      <c r="D117" s="1117">
        <v>158794</v>
      </c>
      <c r="E117" s="1118">
        <v>21.69</v>
      </c>
      <c r="F117" s="1117">
        <v>75579</v>
      </c>
      <c r="G117" s="1118">
        <v>10.32</v>
      </c>
      <c r="H117" s="1117">
        <v>57633</v>
      </c>
      <c r="I117" s="1118">
        <v>7.87</v>
      </c>
      <c r="J117" s="1117">
        <v>34625</v>
      </c>
      <c r="K117" s="1118">
        <v>4.73</v>
      </c>
      <c r="L117" s="1117">
        <v>9033</v>
      </c>
      <c r="M117" s="1118">
        <v>1.23</v>
      </c>
    </row>
    <row r="118" spans="1:13" ht="18.75" customHeight="1">
      <c r="A118" s="707" t="s">
        <v>74</v>
      </c>
      <c r="B118" s="692">
        <v>309615</v>
      </c>
      <c r="C118" s="695">
        <v>49.42</v>
      </c>
      <c r="D118" s="1117">
        <v>132351</v>
      </c>
      <c r="E118" s="1118">
        <v>21.13</v>
      </c>
      <c r="F118" s="1117">
        <v>76170</v>
      </c>
      <c r="G118" s="1118">
        <v>12.16</v>
      </c>
      <c r="H118" s="1117">
        <v>63657</v>
      </c>
      <c r="I118" s="1118">
        <v>10.16</v>
      </c>
      <c r="J118" s="1117">
        <v>21225</v>
      </c>
      <c r="K118" s="1118">
        <v>3.39</v>
      </c>
      <c r="L118" s="1117">
        <v>8898</v>
      </c>
      <c r="M118" s="1118">
        <v>1.42</v>
      </c>
    </row>
    <row r="119" spans="1:13" ht="18.75" customHeight="1">
      <c r="A119" s="707" t="s">
        <v>75</v>
      </c>
      <c r="B119" s="692">
        <v>386751</v>
      </c>
      <c r="C119" s="695">
        <v>56.61</v>
      </c>
      <c r="D119" s="1117">
        <v>112689</v>
      </c>
      <c r="E119" s="1118">
        <v>16.49</v>
      </c>
      <c r="F119" s="1117">
        <v>63577</v>
      </c>
      <c r="G119" s="1118">
        <v>9.31</v>
      </c>
      <c r="H119" s="1117">
        <v>54771</v>
      </c>
      <c r="I119" s="1118">
        <v>8.02</v>
      </c>
      <c r="J119" s="1117">
        <v>22747</v>
      </c>
      <c r="K119" s="1118">
        <v>3.33</v>
      </c>
      <c r="L119" s="1117">
        <v>11621</v>
      </c>
      <c r="M119" s="1118">
        <v>1.7</v>
      </c>
    </row>
    <row r="120" spans="1:13" ht="18.75" customHeight="1">
      <c r="A120" s="707" t="s">
        <v>203</v>
      </c>
      <c r="B120" s="692">
        <v>339478</v>
      </c>
      <c r="C120" s="695">
        <v>52.18</v>
      </c>
      <c r="D120" s="1117">
        <v>133902</v>
      </c>
      <c r="E120" s="1118">
        <v>20.58</v>
      </c>
      <c r="F120" s="1117">
        <v>69858</v>
      </c>
      <c r="G120" s="1118">
        <v>10.74</v>
      </c>
      <c r="H120" s="1117">
        <v>58254</v>
      </c>
      <c r="I120" s="1118">
        <v>8.95</v>
      </c>
      <c r="J120" s="1117">
        <v>25355</v>
      </c>
      <c r="K120" s="1118">
        <v>3.9</v>
      </c>
      <c r="L120" s="1117">
        <v>7906</v>
      </c>
      <c r="M120" s="1118">
        <v>1.22</v>
      </c>
    </row>
    <row r="121" spans="1:13" ht="18.75" customHeight="1">
      <c r="A121" s="707" t="s">
        <v>77</v>
      </c>
      <c r="B121" s="692">
        <v>358250</v>
      </c>
      <c r="C121" s="695">
        <v>54.77</v>
      </c>
      <c r="D121" s="1117">
        <v>139794</v>
      </c>
      <c r="E121" s="1118">
        <v>21.37</v>
      </c>
      <c r="F121" s="1117">
        <v>64566</v>
      </c>
      <c r="G121" s="1118">
        <v>9.87</v>
      </c>
      <c r="H121" s="1117">
        <v>46266</v>
      </c>
      <c r="I121" s="1118">
        <v>7.07</v>
      </c>
      <c r="J121" s="1117">
        <v>21149</v>
      </c>
      <c r="K121" s="1118">
        <v>3.23</v>
      </c>
      <c r="L121" s="1117">
        <v>11917</v>
      </c>
      <c r="M121" s="1118">
        <v>1.82</v>
      </c>
    </row>
    <row r="122" spans="1:13" ht="18.75" customHeight="1" thickBot="1">
      <c r="A122" s="708" t="s">
        <v>78</v>
      </c>
      <c r="B122" s="709">
        <v>427600</v>
      </c>
      <c r="C122" s="712">
        <v>48.15</v>
      </c>
      <c r="D122" s="1123">
        <v>200472</v>
      </c>
      <c r="E122" s="1124">
        <v>22.58</v>
      </c>
      <c r="F122" s="1123">
        <v>99709</v>
      </c>
      <c r="G122" s="1124">
        <v>11.23</v>
      </c>
      <c r="H122" s="1123">
        <v>72329</v>
      </c>
      <c r="I122" s="1124">
        <v>8.15</v>
      </c>
      <c r="J122" s="1123">
        <v>25724</v>
      </c>
      <c r="K122" s="1124">
        <v>2.9</v>
      </c>
      <c r="L122" s="1123">
        <v>21070</v>
      </c>
      <c r="M122" s="1124">
        <v>2.37</v>
      </c>
    </row>
    <row r="123" spans="1:13" ht="18.75" customHeight="1">
      <c r="A123" s="1125"/>
      <c r="B123" s="1126"/>
      <c r="C123" s="1127"/>
      <c r="D123" s="1126"/>
      <c r="E123" s="1127"/>
      <c r="F123" s="1126"/>
      <c r="G123" s="1127"/>
      <c r="H123" s="1126"/>
      <c r="I123" s="1127"/>
      <c r="J123" s="1126"/>
      <c r="K123" s="1127"/>
      <c r="L123" s="1126"/>
      <c r="M123" s="1127"/>
    </row>
    <row r="124" spans="2:13" ht="18.75" customHeight="1">
      <c r="B124" s="675"/>
      <c r="C124" s="675"/>
      <c r="D124" s="675"/>
      <c r="E124" s="675"/>
      <c r="F124" s="675"/>
      <c r="G124" s="675"/>
      <c r="H124" s="675"/>
      <c r="I124" s="675"/>
      <c r="J124" s="675"/>
      <c r="K124" s="675"/>
      <c r="L124" s="675"/>
      <c r="M124" s="675"/>
    </row>
    <row r="125" spans="1:13" ht="18.75" customHeight="1" thickBot="1">
      <c r="A125" s="675"/>
      <c r="B125" s="675"/>
      <c r="C125" s="675"/>
      <c r="D125" s="675"/>
      <c r="E125" s="675"/>
      <c r="F125" s="675"/>
      <c r="G125" s="675"/>
      <c r="H125" s="675"/>
      <c r="I125" s="675"/>
      <c r="J125" s="675"/>
      <c r="K125" s="675"/>
      <c r="L125" s="675"/>
      <c r="M125" s="675"/>
    </row>
    <row r="126" spans="1:13" ht="18.75" customHeight="1">
      <c r="A126" s="676"/>
      <c r="B126" s="1640" t="s">
        <v>754</v>
      </c>
      <c r="C126" s="1637"/>
      <c r="D126" s="1636" t="s">
        <v>755</v>
      </c>
      <c r="E126" s="1637"/>
      <c r="F126" s="1636" t="s">
        <v>756</v>
      </c>
      <c r="G126" s="1637"/>
      <c r="H126" s="1636" t="s">
        <v>757</v>
      </c>
      <c r="I126" s="1637"/>
      <c r="J126" s="675"/>
      <c r="K126" s="675"/>
      <c r="L126" s="675"/>
      <c r="M126" s="675"/>
    </row>
    <row r="127" spans="1:13" ht="18.75" customHeight="1" thickBot="1">
      <c r="A127" s="677"/>
      <c r="B127" s="1641"/>
      <c r="C127" s="1639"/>
      <c r="D127" s="1638"/>
      <c r="E127" s="1639"/>
      <c r="F127" s="1638"/>
      <c r="G127" s="1639"/>
      <c r="H127" s="1638"/>
      <c r="I127" s="1639"/>
      <c r="J127" s="675"/>
      <c r="K127" s="675"/>
      <c r="L127" s="675"/>
      <c r="M127" s="675"/>
    </row>
    <row r="128" spans="1:13" ht="18.75" customHeight="1" thickTop="1">
      <c r="A128" s="624"/>
      <c r="B128" s="1109" t="s">
        <v>97</v>
      </c>
      <c r="C128" s="1110" t="s">
        <v>523</v>
      </c>
      <c r="D128" s="1128" t="s">
        <v>97</v>
      </c>
      <c r="E128" s="1112" t="s">
        <v>523</v>
      </c>
      <c r="F128" s="1128" t="s">
        <v>97</v>
      </c>
      <c r="G128" s="1112" t="s">
        <v>523</v>
      </c>
      <c r="H128" s="1128" t="s">
        <v>97</v>
      </c>
      <c r="I128" s="1112" t="s">
        <v>523</v>
      </c>
      <c r="J128" s="673"/>
      <c r="K128" s="673"/>
      <c r="L128" s="673"/>
      <c r="M128" s="673"/>
    </row>
    <row r="129" spans="1:13" ht="18.75" customHeight="1">
      <c r="A129" s="1113"/>
      <c r="B129" s="1114"/>
      <c r="C129" s="736"/>
      <c r="D129" s="1129"/>
      <c r="E129" s="689"/>
      <c r="F129" s="1129"/>
      <c r="G129" s="689"/>
      <c r="H129" s="1129"/>
      <c r="I129" s="689"/>
      <c r="J129" s="675"/>
      <c r="K129" s="675"/>
      <c r="L129" s="675"/>
      <c r="M129" s="675"/>
    </row>
    <row r="130" spans="1:13" ht="18.75" customHeight="1">
      <c r="A130" s="691" t="s">
        <v>62</v>
      </c>
      <c r="B130" s="692">
        <v>7106</v>
      </c>
      <c r="C130" s="695">
        <v>1.27</v>
      </c>
      <c r="D130" s="1117">
        <v>4836</v>
      </c>
      <c r="E130" s="1118">
        <v>0.87</v>
      </c>
      <c r="F130" s="1117">
        <v>5593</v>
      </c>
      <c r="G130" s="1118">
        <v>1</v>
      </c>
      <c r="H130" s="1117">
        <v>968</v>
      </c>
      <c r="I130" s="1118">
        <v>0.17</v>
      </c>
      <c r="J130" s="1126"/>
      <c r="K130" s="1127"/>
      <c r="L130" s="675"/>
      <c r="M130" s="675"/>
    </row>
    <row r="131" spans="1:13" ht="18.75" customHeight="1">
      <c r="A131" s="691" t="s">
        <v>63</v>
      </c>
      <c r="B131" s="692">
        <v>5868</v>
      </c>
      <c r="C131" s="695">
        <v>1.01</v>
      </c>
      <c r="D131" s="1117">
        <v>5627</v>
      </c>
      <c r="E131" s="1118">
        <v>0.97</v>
      </c>
      <c r="F131" s="1117">
        <v>5076</v>
      </c>
      <c r="G131" s="1118">
        <v>0.87</v>
      </c>
      <c r="H131" s="1117">
        <v>629</v>
      </c>
      <c r="I131" s="1118">
        <v>0.11</v>
      </c>
      <c r="J131" s="1126"/>
      <c r="K131" s="1127"/>
      <c r="L131" s="675"/>
      <c r="M131" s="675"/>
    </row>
    <row r="132" spans="1:13" ht="18.75" customHeight="1">
      <c r="A132" s="691" t="s">
        <v>64</v>
      </c>
      <c r="B132" s="692">
        <v>6745</v>
      </c>
      <c r="C132" s="695">
        <v>1.3</v>
      </c>
      <c r="D132" s="1117">
        <v>5039</v>
      </c>
      <c r="E132" s="1118">
        <v>0.97</v>
      </c>
      <c r="F132" s="1117">
        <v>5836</v>
      </c>
      <c r="G132" s="1118">
        <v>1.13</v>
      </c>
      <c r="H132" s="1117">
        <v>747</v>
      </c>
      <c r="I132" s="1118">
        <v>0.14</v>
      </c>
      <c r="J132" s="1126"/>
      <c r="K132" s="1127"/>
      <c r="L132" s="675"/>
      <c r="M132" s="675"/>
    </row>
    <row r="133" spans="1:13" ht="18.75" customHeight="1">
      <c r="A133" s="691" t="s">
        <v>65</v>
      </c>
      <c r="B133" s="692">
        <v>5982</v>
      </c>
      <c r="C133" s="695">
        <v>1.1</v>
      </c>
      <c r="D133" s="1117">
        <v>6058</v>
      </c>
      <c r="E133" s="1118">
        <v>1.12</v>
      </c>
      <c r="F133" s="1117">
        <v>4545</v>
      </c>
      <c r="G133" s="1118">
        <v>0.84</v>
      </c>
      <c r="H133" s="1117">
        <v>706</v>
      </c>
      <c r="I133" s="1118">
        <v>0.13</v>
      </c>
      <c r="J133" s="1126"/>
      <c r="K133" s="1127"/>
      <c r="L133" s="675"/>
      <c r="M133" s="675"/>
    </row>
    <row r="134" spans="1:13" ht="18.75" customHeight="1">
      <c r="A134" s="982" t="s">
        <v>840</v>
      </c>
      <c r="B134" s="983">
        <v>8778</v>
      </c>
      <c r="C134" s="887">
        <v>1.31</v>
      </c>
      <c r="D134" s="1119">
        <v>5953</v>
      </c>
      <c r="E134" s="1120">
        <v>0.89</v>
      </c>
      <c r="F134" s="1119">
        <v>4969</v>
      </c>
      <c r="G134" s="1120">
        <v>0.74</v>
      </c>
      <c r="H134" s="1119">
        <v>805</v>
      </c>
      <c r="I134" s="1120">
        <v>0.12</v>
      </c>
      <c r="J134" s="1126"/>
      <c r="K134" s="1127"/>
      <c r="L134" s="675"/>
      <c r="M134" s="675"/>
    </row>
    <row r="135" spans="1:13" ht="18.75" customHeight="1">
      <c r="A135" s="624"/>
      <c r="B135" s="1121"/>
      <c r="C135" s="1122"/>
      <c r="D135" s="1115"/>
      <c r="E135" s="689"/>
      <c r="F135" s="1116"/>
      <c r="G135" s="736"/>
      <c r="H135" s="1115"/>
      <c r="I135" s="689"/>
      <c r="J135" s="675"/>
      <c r="K135" s="675"/>
      <c r="L135" s="675"/>
      <c r="M135" s="675"/>
    </row>
    <row r="136" spans="1:13" ht="18.75" customHeight="1">
      <c r="A136" s="707" t="s">
        <v>66</v>
      </c>
      <c r="B136" s="692">
        <v>7733</v>
      </c>
      <c r="C136" s="695">
        <v>1.38</v>
      </c>
      <c r="D136" s="1117">
        <v>9341</v>
      </c>
      <c r="E136" s="1118">
        <v>1.67</v>
      </c>
      <c r="F136" s="1117">
        <v>5283</v>
      </c>
      <c r="G136" s="1118">
        <v>0.95</v>
      </c>
      <c r="H136" s="1117">
        <v>806</v>
      </c>
      <c r="I136" s="1118">
        <v>0.14</v>
      </c>
      <c r="J136" s="1126"/>
      <c r="K136" s="1127"/>
      <c r="L136" s="1132"/>
      <c r="M136" s="1133"/>
    </row>
    <row r="137" spans="1:13" ht="18.75" customHeight="1">
      <c r="A137" s="707" t="s">
        <v>67</v>
      </c>
      <c r="B137" s="692">
        <v>4495</v>
      </c>
      <c r="C137" s="695">
        <v>0.79</v>
      </c>
      <c r="D137" s="1117">
        <v>4235</v>
      </c>
      <c r="E137" s="1118">
        <v>0.74</v>
      </c>
      <c r="F137" s="1117">
        <v>4969</v>
      </c>
      <c r="G137" s="1118">
        <v>0.87</v>
      </c>
      <c r="H137" s="1117">
        <v>22</v>
      </c>
      <c r="I137" s="1130">
        <v>0</v>
      </c>
      <c r="J137" s="1126"/>
      <c r="K137" s="1127"/>
      <c r="L137" s="1132"/>
      <c r="M137" s="1133"/>
    </row>
    <row r="138" spans="1:13" ht="18.75" customHeight="1">
      <c r="A138" s="707" t="s">
        <v>68</v>
      </c>
      <c r="B138" s="692">
        <v>5452</v>
      </c>
      <c r="C138" s="695">
        <v>1.22</v>
      </c>
      <c r="D138" s="1117">
        <v>5388</v>
      </c>
      <c r="E138" s="1118">
        <v>1.2</v>
      </c>
      <c r="F138" s="1117">
        <v>4108</v>
      </c>
      <c r="G138" s="1118">
        <v>0.92</v>
      </c>
      <c r="H138" s="1117">
        <v>423</v>
      </c>
      <c r="I138" s="1118">
        <v>0.09</v>
      </c>
      <c r="J138" s="1126"/>
      <c r="K138" s="1127"/>
      <c r="L138" s="1132"/>
      <c r="M138" s="1133"/>
    </row>
    <row r="139" spans="1:13" ht="18.75" customHeight="1">
      <c r="A139" s="707" t="s">
        <v>69</v>
      </c>
      <c r="B139" s="692">
        <v>7285</v>
      </c>
      <c r="C139" s="695">
        <v>1.9</v>
      </c>
      <c r="D139" s="1117">
        <v>5549</v>
      </c>
      <c r="E139" s="1118">
        <v>1.45</v>
      </c>
      <c r="F139" s="1117">
        <v>2415</v>
      </c>
      <c r="G139" s="1118">
        <v>0.63</v>
      </c>
      <c r="H139" s="1117">
        <v>183</v>
      </c>
      <c r="I139" s="1118">
        <v>0.05</v>
      </c>
      <c r="J139" s="1126"/>
      <c r="K139" s="1127"/>
      <c r="L139" s="1132"/>
      <c r="M139" s="1133"/>
    </row>
    <row r="140" spans="1:13" ht="18.75" customHeight="1">
      <c r="A140" s="707" t="s">
        <v>70</v>
      </c>
      <c r="B140" s="692">
        <v>4004</v>
      </c>
      <c r="C140" s="695">
        <v>0.88</v>
      </c>
      <c r="D140" s="1117">
        <v>3868</v>
      </c>
      <c r="E140" s="1118">
        <v>0.85</v>
      </c>
      <c r="F140" s="1117">
        <v>2784</v>
      </c>
      <c r="G140" s="1118">
        <v>0.61</v>
      </c>
      <c r="H140" s="1117">
        <v>327</v>
      </c>
      <c r="I140" s="1118">
        <v>0.07</v>
      </c>
      <c r="J140" s="1126"/>
      <c r="K140" s="1127"/>
      <c r="L140" s="1132"/>
      <c r="M140" s="1133"/>
    </row>
    <row r="141" spans="1:13" ht="18.75" customHeight="1">
      <c r="A141" s="707" t="s">
        <v>71</v>
      </c>
      <c r="B141" s="692">
        <v>2987</v>
      </c>
      <c r="C141" s="695">
        <v>0.89</v>
      </c>
      <c r="D141" s="1117">
        <v>3100</v>
      </c>
      <c r="E141" s="1118">
        <v>0.92</v>
      </c>
      <c r="F141" s="1117">
        <v>2371</v>
      </c>
      <c r="G141" s="1118">
        <v>0.7</v>
      </c>
      <c r="H141" s="1117">
        <v>451</v>
      </c>
      <c r="I141" s="1118">
        <v>0.13</v>
      </c>
      <c r="J141" s="1126"/>
      <c r="K141" s="1127"/>
      <c r="L141" s="1132"/>
      <c r="M141" s="1133"/>
    </row>
    <row r="142" spans="1:13" ht="18.75" customHeight="1">
      <c r="A142" s="707" t="s">
        <v>72</v>
      </c>
      <c r="B142" s="692">
        <v>5911</v>
      </c>
      <c r="C142" s="695">
        <v>0.87</v>
      </c>
      <c r="D142" s="1117">
        <v>6027</v>
      </c>
      <c r="E142" s="1118">
        <v>0.89</v>
      </c>
      <c r="F142" s="1117">
        <v>8863</v>
      </c>
      <c r="G142" s="1118">
        <v>1.31</v>
      </c>
      <c r="H142" s="1117">
        <v>3134</v>
      </c>
      <c r="I142" s="1118">
        <v>0.46</v>
      </c>
      <c r="J142" s="1126"/>
      <c r="K142" s="1127"/>
      <c r="L142" s="1132"/>
      <c r="M142" s="1133"/>
    </row>
    <row r="143" spans="1:13" ht="18.75" customHeight="1">
      <c r="A143" s="707" t="s">
        <v>73</v>
      </c>
      <c r="B143" s="692">
        <v>6362</v>
      </c>
      <c r="C143" s="695">
        <v>0.84</v>
      </c>
      <c r="D143" s="1117">
        <v>7907</v>
      </c>
      <c r="E143" s="1118">
        <v>1.04</v>
      </c>
      <c r="F143" s="1117">
        <v>4608</v>
      </c>
      <c r="G143" s="1118">
        <v>0.6</v>
      </c>
      <c r="H143" s="1117">
        <v>383</v>
      </c>
      <c r="I143" s="1118">
        <v>0.05</v>
      </c>
      <c r="J143" s="1126"/>
      <c r="K143" s="1127"/>
      <c r="L143" s="1132"/>
      <c r="M143" s="1133"/>
    </row>
    <row r="144" spans="1:13" ht="18.75" customHeight="1">
      <c r="A144" s="707" t="s">
        <v>74</v>
      </c>
      <c r="B144" s="692">
        <v>9489</v>
      </c>
      <c r="C144" s="695">
        <v>1.63</v>
      </c>
      <c r="D144" s="1117">
        <v>10103</v>
      </c>
      <c r="E144" s="1118">
        <v>1.73</v>
      </c>
      <c r="F144" s="1117">
        <v>7239</v>
      </c>
      <c r="G144" s="1118">
        <v>1.24</v>
      </c>
      <c r="H144" s="1117">
        <v>989</v>
      </c>
      <c r="I144" s="1118">
        <v>0.17</v>
      </c>
      <c r="J144" s="1126"/>
      <c r="K144" s="1127"/>
      <c r="L144" s="1132"/>
      <c r="M144" s="1133"/>
    </row>
    <row r="145" spans="1:13" ht="18.75" customHeight="1">
      <c r="A145" s="707" t="s">
        <v>75</v>
      </c>
      <c r="B145" s="692">
        <v>3765</v>
      </c>
      <c r="C145" s="695">
        <v>0.83</v>
      </c>
      <c r="D145" s="1117">
        <v>6581</v>
      </c>
      <c r="E145" s="1118">
        <v>1.46</v>
      </c>
      <c r="F145" s="1117">
        <v>3910</v>
      </c>
      <c r="G145" s="1118">
        <v>0.87</v>
      </c>
      <c r="H145" s="1117">
        <v>452</v>
      </c>
      <c r="I145" s="1118">
        <v>0.1</v>
      </c>
      <c r="J145" s="1126"/>
      <c r="K145" s="1127"/>
      <c r="L145" s="1132"/>
      <c r="M145" s="1133"/>
    </row>
    <row r="146" spans="1:13" ht="18.75" customHeight="1">
      <c r="A146" s="707" t="s">
        <v>76</v>
      </c>
      <c r="B146" s="692">
        <v>6866</v>
      </c>
      <c r="C146" s="695">
        <v>1.17</v>
      </c>
      <c r="D146" s="1117">
        <v>5734</v>
      </c>
      <c r="E146" s="1118">
        <v>0.98</v>
      </c>
      <c r="F146" s="1117">
        <v>4222</v>
      </c>
      <c r="G146" s="1118">
        <v>0.72</v>
      </c>
      <c r="H146" s="1117">
        <v>596</v>
      </c>
      <c r="I146" s="1118">
        <v>0.1</v>
      </c>
      <c r="J146" s="1126"/>
      <c r="K146" s="1127"/>
      <c r="L146" s="1132"/>
      <c r="M146" s="1133"/>
    </row>
    <row r="147" spans="1:13" ht="18.75" customHeight="1">
      <c r="A147" s="707" t="s">
        <v>77</v>
      </c>
      <c r="B147" s="692">
        <v>5376</v>
      </c>
      <c r="C147" s="695">
        <v>1.15</v>
      </c>
      <c r="D147" s="1117">
        <v>4308</v>
      </c>
      <c r="E147" s="1118">
        <v>0.92</v>
      </c>
      <c r="F147" s="1117">
        <v>3514</v>
      </c>
      <c r="G147" s="1118">
        <v>0.75</v>
      </c>
      <c r="H147" s="1117">
        <v>139</v>
      </c>
      <c r="I147" s="1118">
        <v>0.03</v>
      </c>
      <c r="J147" s="1126"/>
      <c r="K147" s="1127"/>
      <c r="L147" s="1132"/>
      <c r="M147" s="1133"/>
    </row>
    <row r="148" spans="1:13" ht="18.75" customHeight="1">
      <c r="A148" s="707" t="s">
        <v>78</v>
      </c>
      <c r="B148" s="692">
        <v>9795</v>
      </c>
      <c r="C148" s="695">
        <v>1.24</v>
      </c>
      <c r="D148" s="1117">
        <v>9691</v>
      </c>
      <c r="E148" s="1118">
        <v>1.22</v>
      </c>
      <c r="F148" s="1117">
        <v>5813</v>
      </c>
      <c r="G148" s="1118">
        <v>0.73</v>
      </c>
      <c r="H148" s="1117">
        <v>1363</v>
      </c>
      <c r="I148" s="1118">
        <v>0.17</v>
      </c>
      <c r="J148" s="1126"/>
      <c r="K148" s="1127"/>
      <c r="L148" s="1132"/>
      <c r="M148" s="1133"/>
    </row>
    <row r="149" spans="1:13" ht="18.75" customHeight="1">
      <c r="A149" s="707" t="s">
        <v>67</v>
      </c>
      <c r="B149" s="692">
        <v>11171</v>
      </c>
      <c r="C149" s="695">
        <v>1.57</v>
      </c>
      <c r="D149" s="1117">
        <v>10854</v>
      </c>
      <c r="E149" s="1118">
        <v>1.52</v>
      </c>
      <c r="F149" s="1117">
        <v>7036</v>
      </c>
      <c r="G149" s="1118">
        <v>0.99</v>
      </c>
      <c r="H149" s="1117">
        <v>1477</v>
      </c>
      <c r="I149" s="1118">
        <v>0.21</v>
      </c>
      <c r="J149" s="1126"/>
      <c r="K149" s="1127"/>
      <c r="L149" s="1132"/>
      <c r="M149" s="1133"/>
    </row>
    <row r="150" spans="1:13" ht="18.75" customHeight="1">
      <c r="A150" s="707" t="s">
        <v>68</v>
      </c>
      <c r="B150" s="692">
        <v>4798</v>
      </c>
      <c r="C150" s="695">
        <v>1.05</v>
      </c>
      <c r="D150" s="1117">
        <v>5364</v>
      </c>
      <c r="E150" s="1118">
        <v>1.18</v>
      </c>
      <c r="F150" s="1117">
        <v>2485</v>
      </c>
      <c r="G150" s="1118">
        <v>0.55</v>
      </c>
      <c r="H150" s="1117">
        <v>229</v>
      </c>
      <c r="I150" s="1118">
        <v>0.05</v>
      </c>
      <c r="J150" s="1126"/>
      <c r="K150" s="1127"/>
      <c r="L150" s="1132"/>
      <c r="M150" s="1133"/>
    </row>
    <row r="151" spans="1:13" ht="18.75" customHeight="1">
      <c r="A151" s="707" t="s">
        <v>69</v>
      </c>
      <c r="B151" s="692">
        <v>6653</v>
      </c>
      <c r="C151" s="695">
        <v>1</v>
      </c>
      <c r="D151" s="1117">
        <v>4135</v>
      </c>
      <c r="E151" s="1118">
        <v>0.62</v>
      </c>
      <c r="F151" s="1117">
        <v>4232</v>
      </c>
      <c r="G151" s="1118">
        <v>0.64</v>
      </c>
      <c r="H151" s="1117">
        <v>72</v>
      </c>
      <c r="I151" s="1118">
        <v>0.01</v>
      </c>
      <c r="J151" s="1126"/>
      <c r="K151" s="1127"/>
      <c r="L151" s="1132"/>
      <c r="M151" s="1133"/>
    </row>
    <row r="152" spans="1:13" ht="18.75" customHeight="1">
      <c r="A152" s="707" t="s">
        <v>70</v>
      </c>
      <c r="B152" s="692">
        <v>5136</v>
      </c>
      <c r="C152" s="695">
        <v>0.92</v>
      </c>
      <c r="D152" s="1117">
        <v>3850</v>
      </c>
      <c r="E152" s="1118">
        <v>0.69</v>
      </c>
      <c r="F152" s="1117">
        <v>4374</v>
      </c>
      <c r="G152" s="1118">
        <v>0.78</v>
      </c>
      <c r="H152" s="1117">
        <v>98</v>
      </c>
      <c r="I152" s="1118">
        <v>0.02</v>
      </c>
      <c r="J152" s="1126"/>
      <c r="K152" s="1127"/>
      <c r="L152" s="1132"/>
      <c r="M152" s="1133"/>
    </row>
    <row r="153" spans="1:13" ht="18.75" customHeight="1">
      <c r="A153" s="707" t="s">
        <v>71</v>
      </c>
      <c r="B153" s="692">
        <v>3408</v>
      </c>
      <c r="C153" s="695">
        <v>0.6</v>
      </c>
      <c r="D153" s="1117">
        <v>3699</v>
      </c>
      <c r="E153" s="1118">
        <v>0.65</v>
      </c>
      <c r="F153" s="1117">
        <v>3724</v>
      </c>
      <c r="G153" s="1118">
        <v>0.65</v>
      </c>
      <c r="H153" s="1117">
        <v>1159</v>
      </c>
      <c r="I153" s="1118">
        <v>0.2</v>
      </c>
      <c r="J153" s="1126"/>
      <c r="K153" s="1127"/>
      <c r="L153" s="1132"/>
      <c r="M153" s="1133"/>
    </row>
    <row r="154" spans="1:13" ht="18.75" customHeight="1">
      <c r="A154" s="707" t="s">
        <v>72</v>
      </c>
      <c r="B154" s="692">
        <v>11722</v>
      </c>
      <c r="C154" s="695">
        <v>1.42</v>
      </c>
      <c r="D154" s="1117">
        <v>6375</v>
      </c>
      <c r="E154" s="1118">
        <v>0.77</v>
      </c>
      <c r="F154" s="1117">
        <v>6768</v>
      </c>
      <c r="G154" s="1118">
        <v>0.82</v>
      </c>
      <c r="H154" s="1117">
        <v>1491</v>
      </c>
      <c r="I154" s="1118">
        <v>0.18</v>
      </c>
      <c r="J154" s="1126"/>
      <c r="K154" s="1127"/>
      <c r="L154" s="675"/>
      <c r="M154" s="675"/>
    </row>
    <row r="155" spans="1:13" ht="18.75" customHeight="1">
      <c r="A155" s="707" t="s">
        <v>73</v>
      </c>
      <c r="B155" s="692">
        <v>10235</v>
      </c>
      <c r="C155" s="695">
        <v>1.4</v>
      </c>
      <c r="D155" s="1117">
        <v>7409</v>
      </c>
      <c r="E155" s="1118">
        <v>1.01</v>
      </c>
      <c r="F155" s="1117">
        <v>3547</v>
      </c>
      <c r="G155" s="1118">
        <v>0.48</v>
      </c>
      <c r="H155" s="1117">
        <v>149</v>
      </c>
      <c r="I155" s="1118">
        <v>0.02</v>
      </c>
      <c r="J155" s="1126"/>
      <c r="K155" s="1127"/>
      <c r="L155" s="675"/>
      <c r="M155" s="675"/>
    </row>
    <row r="156" spans="1:13" ht="18.75" customHeight="1">
      <c r="A156" s="707" t="s">
        <v>74</v>
      </c>
      <c r="B156" s="692">
        <v>5684</v>
      </c>
      <c r="C156" s="695">
        <v>0.91</v>
      </c>
      <c r="D156" s="1117">
        <v>4515</v>
      </c>
      <c r="E156" s="1118">
        <v>0.72</v>
      </c>
      <c r="F156" s="1117">
        <v>3255</v>
      </c>
      <c r="G156" s="1118">
        <v>0.52</v>
      </c>
      <c r="H156" s="1117">
        <v>1098</v>
      </c>
      <c r="I156" s="1118">
        <v>0.18</v>
      </c>
      <c r="J156" s="1126"/>
      <c r="K156" s="1127"/>
      <c r="L156" s="675"/>
      <c r="M156" s="675"/>
    </row>
    <row r="157" spans="1:13" ht="18.75" customHeight="1">
      <c r="A157" s="707" t="s">
        <v>75</v>
      </c>
      <c r="B157" s="692">
        <v>11248</v>
      </c>
      <c r="C157" s="695">
        <v>1.65</v>
      </c>
      <c r="D157" s="1117">
        <v>8726</v>
      </c>
      <c r="E157" s="1118">
        <v>1.28</v>
      </c>
      <c r="F157" s="1117">
        <v>8503</v>
      </c>
      <c r="G157" s="1118">
        <v>1.24</v>
      </c>
      <c r="H157" s="1117">
        <v>2543</v>
      </c>
      <c r="I157" s="1118">
        <v>0.37</v>
      </c>
      <c r="J157" s="1126"/>
      <c r="K157" s="1127"/>
      <c r="L157" s="675"/>
      <c r="M157" s="675"/>
    </row>
    <row r="158" spans="1:13" ht="18.75" customHeight="1">
      <c r="A158" s="707" t="s">
        <v>203</v>
      </c>
      <c r="B158" s="692">
        <v>5866</v>
      </c>
      <c r="C158" s="695">
        <v>0.9</v>
      </c>
      <c r="D158" s="1117">
        <v>3641</v>
      </c>
      <c r="E158" s="1118">
        <v>0.56</v>
      </c>
      <c r="F158" s="1117">
        <v>6064</v>
      </c>
      <c r="G158" s="1118">
        <v>0.93</v>
      </c>
      <c r="H158" s="1117">
        <v>242</v>
      </c>
      <c r="I158" s="1118">
        <v>0.04</v>
      </c>
      <c r="J158" s="1126"/>
      <c r="K158" s="1127"/>
      <c r="L158" s="675"/>
      <c r="M158" s="675"/>
    </row>
    <row r="159" spans="1:13" ht="18.75" customHeight="1">
      <c r="A159" s="707" t="s">
        <v>77</v>
      </c>
      <c r="B159" s="692">
        <v>4717</v>
      </c>
      <c r="C159" s="695">
        <v>0.72</v>
      </c>
      <c r="D159" s="1117">
        <v>3690</v>
      </c>
      <c r="E159" s="1118">
        <v>0.56</v>
      </c>
      <c r="F159" s="1117">
        <v>3257</v>
      </c>
      <c r="G159" s="1118">
        <v>0.5</v>
      </c>
      <c r="H159" s="1117">
        <v>474</v>
      </c>
      <c r="I159" s="1118">
        <v>0.07</v>
      </c>
      <c r="J159" s="1126"/>
      <c r="K159" s="1127"/>
      <c r="L159" s="675"/>
      <c r="M159" s="675"/>
    </row>
    <row r="160" spans="1:13" ht="18.75" customHeight="1" thickBot="1">
      <c r="A160" s="708" t="s">
        <v>78</v>
      </c>
      <c r="B160" s="709">
        <v>24898</v>
      </c>
      <c r="C160" s="712">
        <v>2.8</v>
      </c>
      <c r="D160" s="1123">
        <v>9138</v>
      </c>
      <c r="E160" s="1124">
        <v>1.03</v>
      </c>
      <c r="F160" s="1123">
        <v>6452</v>
      </c>
      <c r="G160" s="1124">
        <v>0.73</v>
      </c>
      <c r="H160" s="1123">
        <v>571</v>
      </c>
      <c r="I160" s="1124">
        <v>0.06</v>
      </c>
      <c r="J160" s="1126"/>
      <c r="K160" s="1127"/>
      <c r="L160" s="675"/>
      <c r="M160" s="675"/>
    </row>
    <row r="161" spans="1:2" s="673" customFormat="1" ht="18.75" customHeight="1">
      <c r="A161" s="988" t="s">
        <v>762</v>
      </c>
      <c r="B161" s="1136"/>
    </row>
    <row r="162" spans="1:2" s="673" customFormat="1" ht="18.75" customHeight="1">
      <c r="A162" s="988" t="s">
        <v>760</v>
      </c>
      <c r="B162" s="1136"/>
    </row>
    <row r="163" spans="1:2" s="673" customFormat="1" ht="18.75" customHeight="1">
      <c r="A163" s="1137" t="s">
        <v>183</v>
      </c>
      <c r="B163" s="1138"/>
    </row>
    <row r="164" spans="1:2" s="673" customFormat="1" ht="18.75" customHeight="1">
      <c r="A164" s="1137" t="s">
        <v>183</v>
      </c>
      <c r="B164" s="1138"/>
    </row>
    <row r="165" spans="1:13" ht="18.75" customHeight="1">
      <c r="A165" s="1642" t="s">
        <v>745</v>
      </c>
      <c r="B165" s="1642"/>
      <c r="C165" s="1642"/>
      <c r="D165" s="1642"/>
      <c r="E165" s="1642"/>
      <c r="F165" s="1642"/>
      <c r="G165" s="1642"/>
      <c r="H165" s="1642"/>
      <c r="I165" s="1642"/>
      <c r="J165" s="1642"/>
      <c r="K165" s="1642"/>
      <c r="L165" s="1642"/>
      <c r="M165" s="1642"/>
    </row>
    <row r="166" spans="1:13" ht="18.75" customHeight="1">
      <c r="A166" s="1631" t="s">
        <v>763</v>
      </c>
      <c r="B166" s="1631"/>
      <c r="C166" s="1631"/>
      <c r="D166" s="1631"/>
      <c r="E166" s="1631"/>
      <c r="F166" s="1631"/>
      <c r="G166" s="1631"/>
      <c r="H166" s="1631"/>
      <c r="I166" s="1631"/>
      <c r="J166" s="1631"/>
      <c r="K166" s="1631"/>
      <c r="L166" s="1631"/>
      <c r="M166" s="1631"/>
    </row>
    <row r="167" spans="1:13" ht="18.75" customHeight="1">
      <c r="A167" s="142"/>
      <c r="B167" s="142"/>
      <c r="C167" s="142"/>
      <c r="D167" s="142"/>
      <c r="E167" s="142"/>
      <c r="F167" s="142"/>
      <c r="G167" s="142"/>
      <c r="H167" s="142"/>
      <c r="I167" s="142"/>
      <c r="J167" s="142"/>
      <c r="K167" s="142"/>
      <c r="L167" s="142"/>
      <c r="M167" s="142"/>
    </row>
    <row r="168" spans="1:13" ht="18.75" customHeight="1">
      <c r="A168" s="673"/>
      <c r="B168" s="142"/>
      <c r="C168" s="142"/>
      <c r="D168" s="142"/>
      <c r="E168" s="142"/>
      <c r="F168" s="142"/>
      <c r="G168" s="142"/>
      <c r="H168" s="142"/>
      <c r="I168" s="142"/>
      <c r="J168" s="142"/>
      <c r="K168" s="142"/>
      <c r="L168" s="142"/>
      <c r="M168" s="142"/>
    </row>
    <row r="169" spans="1:13" ht="18.75" customHeight="1" thickBot="1">
      <c r="A169" s="673" t="s">
        <v>747</v>
      </c>
      <c r="B169" s="675"/>
      <c r="C169" s="675"/>
      <c r="D169" s="675"/>
      <c r="E169" s="675"/>
      <c r="F169" s="675"/>
      <c r="G169" s="675"/>
      <c r="H169" s="675"/>
      <c r="I169" s="675"/>
      <c r="J169" s="675"/>
      <c r="K169" s="675"/>
      <c r="L169" s="675"/>
      <c r="M169" s="675"/>
    </row>
    <row r="170" spans="1:13" ht="18.75" customHeight="1">
      <c r="A170" s="676"/>
      <c r="B170" s="1632" t="s">
        <v>748</v>
      </c>
      <c r="C170" s="1633"/>
      <c r="D170" s="1636" t="s">
        <v>749</v>
      </c>
      <c r="E170" s="1637"/>
      <c r="F170" s="1636" t="s">
        <v>750</v>
      </c>
      <c r="G170" s="1637"/>
      <c r="H170" s="1636" t="s">
        <v>751</v>
      </c>
      <c r="I170" s="1637"/>
      <c r="J170" s="1636" t="s">
        <v>752</v>
      </c>
      <c r="K170" s="1637"/>
      <c r="L170" s="1636" t="s">
        <v>753</v>
      </c>
      <c r="M170" s="1637"/>
    </row>
    <row r="171" spans="1:13" ht="18.75" customHeight="1" thickBot="1">
      <c r="A171" s="677"/>
      <c r="B171" s="1634"/>
      <c r="C171" s="1635"/>
      <c r="D171" s="1638"/>
      <c r="E171" s="1639"/>
      <c r="F171" s="1638"/>
      <c r="G171" s="1639"/>
      <c r="H171" s="1638"/>
      <c r="I171" s="1639"/>
      <c r="J171" s="1638"/>
      <c r="K171" s="1639"/>
      <c r="L171" s="1638"/>
      <c r="M171" s="1639"/>
    </row>
    <row r="172" spans="1:13" ht="18.75" customHeight="1" thickTop="1">
      <c r="A172" s="624"/>
      <c r="B172" s="1109" t="s">
        <v>97</v>
      </c>
      <c r="C172" s="1110" t="s">
        <v>523</v>
      </c>
      <c r="D172" s="1111" t="s">
        <v>97</v>
      </c>
      <c r="E172" s="1112" t="s">
        <v>523</v>
      </c>
      <c r="F172" s="1111" t="s">
        <v>97</v>
      </c>
      <c r="G172" s="1110" t="s">
        <v>523</v>
      </c>
      <c r="H172" s="1111" t="s">
        <v>97</v>
      </c>
      <c r="I172" s="1112" t="s">
        <v>523</v>
      </c>
      <c r="J172" s="1111" t="s">
        <v>97</v>
      </c>
      <c r="K172" s="1110" t="s">
        <v>523</v>
      </c>
      <c r="L172" s="1111" t="s">
        <v>97</v>
      </c>
      <c r="M172" s="1112" t="s">
        <v>523</v>
      </c>
    </row>
    <row r="173" spans="1:13" ht="18.75" customHeight="1">
      <c r="A173" s="1113"/>
      <c r="B173" s="1114"/>
      <c r="C173" s="736"/>
      <c r="D173" s="1115"/>
      <c r="E173" s="689"/>
      <c r="F173" s="1116"/>
      <c r="G173" s="736"/>
      <c r="H173" s="1115"/>
      <c r="I173" s="689"/>
      <c r="J173" s="1116"/>
      <c r="K173" s="736"/>
      <c r="L173" s="1115"/>
      <c r="M173" s="689"/>
    </row>
    <row r="174" spans="1:13" ht="18.75" customHeight="1">
      <c r="A174" s="691" t="s">
        <v>62</v>
      </c>
      <c r="B174" s="692">
        <v>1181</v>
      </c>
      <c r="C174" s="695">
        <v>46.99</v>
      </c>
      <c r="D174" s="1117">
        <v>749</v>
      </c>
      <c r="E174" s="1118">
        <v>29.79</v>
      </c>
      <c r="F174" s="1117">
        <v>199</v>
      </c>
      <c r="G174" s="1118">
        <v>7.94</v>
      </c>
      <c r="H174" s="1117">
        <v>195</v>
      </c>
      <c r="I174" s="1118">
        <v>7.77</v>
      </c>
      <c r="J174" s="1117">
        <v>17</v>
      </c>
      <c r="K174" s="1118">
        <v>0.7</v>
      </c>
      <c r="L174" s="1117">
        <v>108</v>
      </c>
      <c r="M174" s="1118">
        <v>4.33</v>
      </c>
    </row>
    <row r="175" spans="1:13" ht="18.75" customHeight="1">
      <c r="A175" s="691" t="s">
        <v>63</v>
      </c>
      <c r="B175" s="692">
        <v>462</v>
      </c>
      <c r="C175" s="695">
        <v>29.89</v>
      </c>
      <c r="D175" s="1117">
        <v>562</v>
      </c>
      <c r="E175" s="1118">
        <v>36.39</v>
      </c>
      <c r="F175" s="1117">
        <v>138</v>
      </c>
      <c r="G175" s="1118">
        <v>8.96</v>
      </c>
      <c r="H175" s="1117">
        <v>166</v>
      </c>
      <c r="I175" s="1118">
        <v>10.78</v>
      </c>
      <c r="J175" s="1117">
        <v>94</v>
      </c>
      <c r="K175" s="1118">
        <v>6.09</v>
      </c>
      <c r="L175" s="1117">
        <v>10</v>
      </c>
      <c r="M175" s="1118">
        <v>0.68</v>
      </c>
    </row>
    <row r="176" spans="1:13" ht="18.75" customHeight="1">
      <c r="A176" s="691" t="s">
        <v>64</v>
      </c>
      <c r="B176" s="692">
        <v>592</v>
      </c>
      <c r="C176" s="695">
        <v>51.4</v>
      </c>
      <c r="D176" s="1117">
        <v>422</v>
      </c>
      <c r="E176" s="1118">
        <v>36.64</v>
      </c>
      <c r="F176" s="1117">
        <v>112</v>
      </c>
      <c r="G176" s="1118">
        <v>9.71</v>
      </c>
      <c r="H176" s="1117">
        <v>25</v>
      </c>
      <c r="I176" s="1118">
        <v>2.24</v>
      </c>
      <c r="J176" s="1117">
        <v>0</v>
      </c>
      <c r="K176" s="1118">
        <v>0</v>
      </c>
      <c r="L176" s="1117">
        <v>0</v>
      </c>
      <c r="M176" s="1118">
        <v>0</v>
      </c>
    </row>
    <row r="177" spans="1:13" ht="18.75" customHeight="1">
      <c r="A177" s="691" t="s">
        <v>65</v>
      </c>
      <c r="B177" s="692">
        <v>534</v>
      </c>
      <c r="C177" s="695">
        <v>59.04</v>
      </c>
      <c r="D177" s="1117">
        <v>141</v>
      </c>
      <c r="E177" s="1118">
        <v>15.6</v>
      </c>
      <c r="F177" s="1117">
        <v>85</v>
      </c>
      <c r="G177" s="1118">
        <v>9.49</v>
      </c>
      <c r="H177" s="1117">
        <v>79</v>
      </c>
      <c r="I177" s="1118">
        <v>8.8</v>
      </c>
      <c r="J177" s="1117">
        <v>0</v>
      </c>
      <c r="K177" s="1118">
        <v>0</v>
      </c>
      <c r="L177" s="1117">
        <v>64</v>
      </c>
      <c r="M177" s="1118">
        <v>7.07</v>
      </c>
    </row>
    <row r="178" spans="1:13" ht="18.75" customHeight="1">
      <c r="A178" s="982" t="s">
        <v>840</v>
      </c>
      <c r="B178" s="983">
        <v>177</v>
      </c>
      <c r="C178" s="887">
        <v>55.81</v>
      </c>
      <c r="D178" s="1119">
        <v>135</v>
      </c>
      <c r="E178" s="1120">
        <v>42.62</v>
      </c>
      <c r="F178" s="1119">
        <v>4</v>
      </c>
      <c r="G178" s="1120">
        <v>1.57</v>
      </c>
      <c r="H178" s="1119">
        <v>0</v>
      </c>
      <c r="I178" s="1120">
        <v>0</v>
      </c>
      <c r="J178" s="1119">
        <v>0</v>
      </c>
      <c r="K178" s="1120">
        <v>0</v>
      </c>
      <c r="L178" s="1119">
        <v>0</v>
      </c>
      <c r="M178" s="1120">
        <v>0</v>
      </c>
    </row>
    <row r="179" spans="1:13" ht="18.75" customHeight="1">
      <c r="A179" s="624"/>
      <c r="B179" s="1121"/>
      <c r="C179" s="1122"/>
      <c r="D179" s="1115"/>
      <c r="E179" s="689"/>
      <c r="F179" s="1116"/>
      <c r="G179" s="736"/>
      <c r="H179" s="1115"/>
      <c r="I179" s="689"/>
      <c r="J179" s="1116"/>
      <c r="K179" s="736"/>
      <c r="L179" s="1115"/>
      <c r="M179" s="689"/>
    </row>
    <row r="180" spans="1:13" ht="18.75" customHeight="1">
      <c r="A180" s="707" t="s">
        <v>66</v>
      </c>
      <c r="B180" s="692">
        <v>1987</v>
      </c>
      <c r="C180" s="695">
        <v>45.04</v>
      </c>
      <c r="D180" s="1117">
        <v>2424</v>
      </c>
      <c r="E180" s="1118">
        <v>54.96</v>
      </c>
      <c r="F180" s="1117">
        <v>0</v>
      </c>
      <c r="G180" s="1118">
        <v>0</v>
      </c>
      <c r="H180" s="1117">
        <v>0</v>
      </c>
      <c r="I180" s="1118">
        <v>0</v>
      </c>
      <c r="J180" s="1117">
        <v>0</v>
      </c>
      <c r="K180" s="1118">
        <v>0</v>
      </c>
      <c r="L180" s="1117">
        <v>0</v>
      </c>
      <c r="M180" s="1118">
        <v>0</v>
      </c>
    </row>
    <row r="181" spans="1:13" ht="18.75" customHeight="1">
      <c r="A181" s="707" t="s">
        <v>67</v>
      </c>
      <c r="B181" s="692">
        <v>572</v>
      </c>
      <c r="C181" s="695">
        <v>12.93</v>
      </c>
      <c r="D181" s="1117">
        <v>1107</v>
      </c>
      <c r="E181" s="1118">
        <v>25</v>
      </c>
      <c r="F181" s="1117">
        <v>998</v>
      </c>
      <c r="G181" s="1118">
        <v>22.54</v>
      </c>
      <c r="H181" s="1117">
        <v>975</v>
      </c>
      <c r="I181" s="1118">
        <v>22.04</v>
      </c>
      <c r="J181" s="1117">
        <v>0</v>
      </c>
      <c r="K181" s="1118">
        <v>0</v>
      </c>
      <c r="L181" s="1117">
        <v>774</v>
      </c>
      <c r="M181" s="1118">
        <v>17.49</v>
      </c>
    </row>
    <row r="182" spans="1:13" ht="18.75" customHeight="1">
      <c r="A182" s="707" t="s">
        <v>68</v>
      </c>
      <c r="B182" s="692">
        <v>811</v>
      </c>
      <c r="C182" s="695">
        <v>87.43</v>
      </c>
      <c r="D182" s="1117">
        <v>87</v>
      </c>
      <c r="E182" s="1118">
        <v>9.46</v>
      </c>
      <c r="F182" s="1117">
        <v>28</v>
      </c>
      <c r="G182" s="1118">
        <v>3.1</v>
      </c>
      <c r="H182" s="1117">
        <v>0</v>
      </c>
      <c r="I182" s="1118">
        <v>0</v>
      </c>
      <c r="J182" s="1117">
        <v>0</v>
      </c>
      <c r="K182" s="1118">
        <v>0</v>
      </c>
      <c r="L182" s="1117">
        <v>0</v>
      </c>
      <c r="M182" s="1118">
        <v>0</v>
      </c>
    </row>
    <row r="183" spans="1:13" ht="18.75" customHeight="1">
      <c r="A183" s="707" t="s">
        <v>69</v>
      </c>
      <c r="B183" s="692">
        <v>411</v>
      </c>
      <c r="C183" s="695">
        <v>84.93</v>
      </c>
      <c r="D183" s="1117">
        <v>62</v>
      </c>
      <c r="E183" s="1118">
        <v>12.95</v>
      </c>
      <c r="F183" s="1117">
        <v>1</v>
      </c>
      <c r="G183" s="1118">
        <v>0.26</v>
      </c>
      <c r="H183" s="1117">
        <v>0</v>
      </c>
      <c r="I183" s="1118">
        <v>0</v>
      </c>
      <c r="J183" s="1117">
        <v>0</v>
      </c>
      <c r="K183" s="1118">
        <v>0</v>
      </c>
      <c r="L183" s="1117">
        <v>9</v>
      </c>
      <c r="M183" s="1118">
        <v>1.86</v>
      </c>
    </row>
    <row r="184" spans="1:13" ht="18.75" customHeight="1">
      <c r="A184" s="707" t="s">
        <v>70</v>
      </c>
      <c r="B184" s="692">
        <v>279</v>
      </c>
      <c r="C184" s="695">
        <v>95.18</v>
      </c>
      <c r="D184" s="1117">
        <v>14</v>
      </c>
      <c r="E184" s="1118">
        <v>4.82</v>
      </c>
      <c r="F184" s="1117">
        <v>0</v>
      </c>
      <c r="G184" s="1118">
        <v>0</v>
      </c>
      <c r="H184" s="1117">
        <v>0</v>
      </c>
      <c r="I184" s="1118">
        <v>0</v>
      </c>
      <c r="J184" s="1117">
        <v>0</v>
      </c>
      <c r="K184" s="1118">
        <v>0</v>
      </c>
      <c r="L184" s="1117">
        <v>0</v>
      </c>
      <c r="M184" s="1118">
        <v>0</v>
      </c>
    </row>
    <row r="185" spans="1:13" ht="18.75" customHeight="1">
      <c r="A185" s="707" t="s">
        <v>71</v>
      </c>
      <c r="B185" s="692">
        <v>268</v>
      </c>
      <c r="C185" s="695">
        <v>68.97</v>
      </c>
      <c r="D185" s="1117">
        <v>120</v>
      </c>
      <c r="E185" s="1118">
        <v>31.03</v>
      </c>
      <c r="F185" s="1117">
        <v>0</v>
      </c>
      <c r="G185" s="1118">
        <v>0</v>
      </c>
      <c r="H185" s="1117">
        <v>0</v>
      </c>
      <c r="I185" s="1118">
        <v>0</v>
      </c>
      <c r="J185" s="1117">
        <v>0</v>
      </c>
      <c r="K185" s="1118">
        <v>0</v>
      </c>
      <c r="L185" s="1117">
        <v>0</v>
      </c>
      <c r="M185" s="1118">
        <v>0</v>
      </c>
    </row>
    <row r="186" spans="1:13" ht="18.75" customHeight="1">
      <c r="A186" s="707" t="s">
        <v>72</v>
      </c>
      <c r="B186" s="692">
        <v>590</v>
      </c>
      <c r="C186" s="695">
        <v>93.01</v>
      </c>
      <c r="D186" s="1117">
        <v>18</v>
      </c>
      <c r="E186" s="1118">
        <v>2.88</v>
      </c>
      <c r="F186" s="1117">
        <v>26</v>
      </c>
      <c r="G186" s="1118">
        <v>4.11</v>
      </c>
      <c r="H186" s="1117">
        <v>0</v>
      </c>
      <c r="I186" s="1118">
        <v>0</v>
      </c>
      <c r="J186" s="1117">
        <v>0</v>
      </c>
      <c r="K186" s="1118">
        <v>0</v>
      </c>
      <c r="L186" s="1117">
        <v>0</v>
      </c>
      <c r="M186" s="1118">
        <v>0</v>
      </c>
    </row>
    <row r="187" spans="1:13" ht="18.75" customHeight="1">
      <c r="A187" s="707" t="s">
        <v>73</v>
      </c>
      <c r="B187" s="692">
        <v>783</v>
      </c>
      <c r="C187" s="695">
        <v>99.38</v>
      </c>
      <c r="D187" s="1117">
        <v>4</v>
      </c>
      <c r="E187" s="1118">
        <v>0.62</v>
      </c>
      <c r="F187" s="1117">
        <v>0</v>
      </c>
      <c r="G187" s="1118">
        <v>0</v>
      </c>
      <c r="H187" s="1117">
        <v>0</v>
      </c>
      <c r="I187" s="1118">
        <v>0</v>
      </c>
      <c r="J187" s="1117">
        <v>0</v>
      </c>
      <c r="K187" s="1118">
        <v>0</v>
      </c>
      <c r="L187" s="1117">
        <v>0</v>
      </c>
      <c r="M187" s="1118">
        <v>0</v>
      </c>
    </row>
    <row r="188" spans="1:13" ht="18.75" customHeight="1">
      <c r="A188" s="707" t="s">
        <v>74</v>
      </c>
      <c r="B188" s="692">
        <v>648</v>
      </c>
      <c r="C188" s="695">
        <v>84.48</v>
      </c>
      <c r="D188" s="1117">
        <v>119</v>
      </c>
      <c r="E188" s="1118">
        <v>15.52</v>
      </c>
      <c r="F188" s="1117">
        <v>0</v>
      </c>
      <c r="G188" s="1118">
        <v>0</v>
      </c>
      <c r="H188" s="1117">
        <v>0</v>
      </c>
      <c r="I188" s="1118">
        <v>0</v>
      </c>
      <c r="J188" s="1117">
        <v>0</v>
      </c>
      <c r="K188" s="1118">
        <v>0</v>
      </c>
      <c r="L188" s="1117">
        <v>0</v>
      </c>
      <c r="M188" s="1118">
        <v>0</v>
      </c>
    </row>
    <row r="189" spans="1:13" ht="18.75" customHeight="1">
      <c r="A189" s="707" t="s">
        <v>75</v>
      </c>
      <c r="B189" s="692">
        <v>505</v>
      </c>
      <c r="C189" s="695">
        <v>86.32</v>
      </c>
      <c r="D189" s="1117">
        <v>80</v>
      </c>
      <c r="E189" s="1118">
        <v>13.68</v>
      </c>
      <c r="F189" s="1117">
        <v>0</v>
      </c>
      <c r="G189" s="1118">
        <v>0</v>
      </c>
      <c r="H189" s="1117">
        <v>0</v>
      </c>
      <c r="I189" s="1118">
        <v>0</v>
      </c>
      <c r="J189" s="1117">
        <v>0</v>
      </c>
      <c r="K189" s="1118">
        <v>0</v>
      </c>
      <c r="L189" s="1117">
        <v>0</v>
      </c>
      <c r="M189" s="1118">
        <v>0</v>
      </c>
    </row>
    <row r="190" spans="1:13" ht="18.75" customHeight="1">
      <c r="A190" s="707" t="s">
        <v>76</v>
      </c>
      <c r="B190" s="692">
        <v>337</v>
      </c>
      <c r="C190" s="695">
        <v>94.62</v>
      </c>
      <c r="D190" s="1117">
        <v>19</v>
      </c>
      <c r="E190" s="1118">
        <v>5.38</v>
      </c>
      <c r="F190" s="1117">
        <v>0</v>
      </c>
      <c r="G190" s="1118">
        <v>0</v>
      </c>
      <c r="H190" s="1117">
        <v>0</v>
      </c>
      <c r="I190" s="1118">
        <v>0</v>
      </c>
      <c r="J190" s="1117">
        <v>0</v>
      </c>
      <c r="K190" s="1118">
        <v>0</v>
      </c>
      <c r="L190" s="1117">
        <v>0</v>
      </c>
      <c r="M190" s="1118">
        <v>0</v>
      </c>
    </row>
    <row r="191" spans="1:13" ht="18.75" customHeight="1">
      <c r="A191" s="707" t="s">
        <v>77</v>
      </c>
      <c r="B191" s="692">
        <v>359</v>
      </c>
      <c r="C191" s="695">
        <v>82.54</v>
      </c>
      <c r="D191" s="1117">
        <v>75</v>
      </c>
      <c r="E191" s="1118">
        <v>17.46</v>
      </c>
      <c r="F191" s="1117">
        <v>0</v>
      </c>
      <c r="G191" s="1118">
        <v>0</v>
      </c>
      <c r="H191" s="1117">
        <v>0</v>
      </c>
      <c r="I191" s="1118">
        <v>0</v>
      </c>
      <c r="J191" s="1117">
        <v>0</v>
      </c>
      <c r="K191" s="1118">
        <v>0</v>
      </c>
      <c r="L191" s="1117">
        <v>0</v>
      </c>
      <c r="M191" s="1118">
        <v>0</v>
      </c>
    </row>
    <row r="192" spans="1:13" ht="18.75" customHeight="1">
      <c r="A192" s="707" t="s">
        <v>78</v>
      </c>
      <c r="B192" s="692">
        <v>853</v>
      </c>
      <c r="C192" s="695">
        <v>99.63</v>
      </c>
      <c r="D192" s="1117">
        <v>3</v>
      </c>
      <c r="E192" s="1118">
        <v>0.37</v>
      </c>
      <c r="F192" s="1117">
        <v>0</v>
      </c>
      <c r="G192" s="1118">
        <v>0</v>
      </c>
      <c r="H192" s="1117">
        <v>0</v>
      </c>
      <c r="I192" s="1118">
        <v>0</v>
      </c>
      <c r="J192" s="1117">
        <v>0</v>
      </c>
      <c r="K192" s="1118">
        <v>0</v>
      </c>
      <c r="L192" s="1117">
        <v>0</v>
      </c>
      <c r="M192" s="1118">
        <v>0</v>
      </c>
    </row>
    <row r="193" spans="1:13" ht="18.75" customHeight="1">
      <c r="A193" s="707" t="s">
        <v>67</v>
      </c>
      <c r="B193" s="692">
        <v>372</v>
      </c>
      <c r="C193" s="695">
        <v>21.81</v>
      </c>
      <c r="D193" s="1117">
        <v>1336</v>
      </c>
      <c r="E193" s="1118">
        <v>78.19</v>
      </c>
      <c r="F193" s="1117">
        <v>0</v>
      </c>
      <c r="G193" s="1118">
        <v>0</v>
      </c>
      <c r="H193" s="1117">
        <v>0</v>
      </c>
      <c r="I193" s="1118">
        <v>0</v>
      </c>
      <c r="J193" s="1117">
        <v>0</v>
      </c>
      <c r="K193" s="1118">
        <v>0</v>
      </c>
      <c r="L193" s="1117">
        <v>0</v>
      </c>
      <c r="M193" s="1118">
        <v>0</v>
      </c>
    </row>
    <row r="194" spans="1:13" ht="18.75" customHeight="1">
      <c r="A194" s="707" t="s">
        <v>68</v>
      </c>
      <c r="B194" s="692">
        <v>256</v>
      </c>
      <c r="C194" s="695">
        <v>96.4</v>
      </c>
      <c r="D194" s="1117">
        <v>9</v>
      </c>
      <c r="E194" s="1118">
        <v>3.6</v>
      </c>
      <c r="F194" s="1117">
        <v>0</v>
      </c>
      <c r="G194" s="1118">
        <v>0</v>
      </c>
      <c r="H194" s="1117">
        <v>0</v>
      </c>
      <c r="I194" s="1118">
        <v>0</v>
      </c>
      <c r="J194" s="1117">
        <v>0</v>
      </c>
      <c r="K194" s="1118">
        <v>0</v>
      </c>
      <c r="L194" s="1117">
        <v>0</v>
      </c>
      <c r="M194" s="1118">
        <v>0</v>
      </c>
    </row>
    <row r="195" spans="1:13" ht="18.75" customHeight="1">
      <c r="A195" s="707" t="s">
        <v>69</v>
      </c>
      <c r="B195" s="692">
        <v>303</v>
      </c>
      <c r="C195" s="695">
        <v>73.26</v>
      </c>
      <c r="D195" s="1117">
        <v>98</v>
      </c>
      <c r="E195" s="1118">
        <v>23.78</v>
      </c>
      <c r="F195" s="1117">
        <v>12</v>
      </c>
      <c r="G195" s="1118">
        <v>2.96</v>
      </c>
      <c r="H195" s="1117">
        <v>0</v>
      </c>
      <c r="I195" s="1118">
        <v>0</v>
      </c>
      <c r="J195" s="1117">
        <v>0</v>
      </c>
      <c r="K195" s="1118">
        <v>0</v>
      </c>
      <c r="L195" s="1117">
        <v>0</v>
      </c>
      <c r="M195" s="1118">
        <v>0</v>
      </c>
    </row>
    <row r="196" spans="1:13" ht="18.75" customHeight="1">
      <c r="A196" s="707" t="s">
        <v>70</v>
      </c>
      <c r="B196" s="692">
        <v>96</v>
      </c>
      <c r="C196" s="695">
        <v>100</v>
      </c>
      <c r="D196" s="1117">
        <v>0</v>
      </c>
      <c r="E196" s="1118">
        <v>0</v>
      </c>
      <c r="F196" s="1117">
        <v>0</v>
      </c>
      <c r="G196" s="1118">
        <v>0</v>
      </c>
      <c r="H196" s="1117">
        <v>0</v>
      </c>
      <c r="I196" s="1118">
        <v>0</v>
      </c>
      <c r="J196" s="1117">
        <v>0</v>
      </c>
      <c r="K196" s="1118">
        <v>0</v>
      </c>
      <c r="L196" s="1117">
        <v>0</v>
      </c>
      <c r="M196" s="1118">
        <v>0</v>
      </c>
    </row>
    <row r="197" spans="1:13" ht="18.75" customHeight="1">
      <c r="A197" s="707" t="s">
        <v>71</v>
      </c>
      <c r="B197" s="692">
        <v>38</v>
      </c>
      <c r="C197" s="695">
        <v>69.58</v>
      </c>
      <c r="D197" s="1117">
        <v>16</v>
      </c>
      <c r="E197" s="1118">
        <v>30.42</v>
      </c>
      <c r="F197" s="1117">
        <v>0</v>
      </c>
      <c r="G197" s="1118">
        <v>0</v>
      </c>
      <c r="H197" s="1117">
        <v>0</v>
      </c>
      <c r="I197" s="1118">
        <v>0</v>
      </c>
      <c r="J197" s="1117">
        <v>0</v>
      </c>
      <c r="K197" s="1118">
        <v>0</v>
      </c>
      <c r="L197" s="1117">
        <v>0</v>
      </c>
      <c r="M197" s="1118">
        <v>0</v>
      </c>
    </row>
    <row r="198" spans="1:13" ht="18.75" customHeight="1">
      <c r="A198" s="707" t="s">
        <v>72</v>
      </c>
      <c r="B198" s="692">
        <v>302</v>
      </c>
      <c r="C198" s="695">
        <v>79.56</v>
      </c>
      <c r="D198" s="1117">
        <v>77</v>
      </c>
      <c r="E198" s="1118">
        <v>20.44</v>
      </c>
      <c r="F198" s="1117">
        <v>0</v>
      </c>
      <c r="G198" s="1118">
        <v>0</v>
      </c>
      <c r="H198" s="1117">
        <v>0</v>
      </c>
      <c r="I198" s="1118">
        <v>0</v>
      </c>
      <c r="J198" s="1117">
        <v>0</v>
      </c>
      <c r="K198" s="1118">
        <v>0</v>
      </c>
      <c r="L198" s="1117">
        <v>0</v>
      </c>
      <c r="M198" s="1118">
        <v>0</v>
      </c>
    </row>
    <row r="199" spans="1:13" ht="18.75" customHeight="1">
      <c r="A199" s="707" t="s">
        <v>73</v>
      </c>
      <c r="B199" s="692">
        <v>119</v>
      </c>
      <c r="C199" s="695">
        <v>80.12</v>
      </c>
      <c r="D199" s="1117">
        <v>0</v>
      </c>
      <c r="E199" s="1118">
        <v>0</v>
      </c>
      <c r="F199" s="1117">
        <v>29</v>
      </c>
      <c r="G199" s="1118">
        <v>19.88</v>
      </c>
      <c r="H199" s="1117">
        <v>0</v>
      </c>
      <c r="I199" s="1118">
        <v>0</v>
      </c>
      <c r="J199" s="1117">
        <v>0</v>
      </c>
      <c r="K199" s="1118">
        <v>0</v>
      </c>
      <c r="L199" s="1117">
        <v>0</v>
      </c>
      <c r="M199" s="1118">
        <v>0</v>
      </c>
    </row>
    <row r="200" spans="1:13" ht="18.75" customHeight="1">
      <c r="A200" s="707" t="s">
        <v>74</v>
      </c>
      <c r="B200" s="692">
        <v>279</v>
      </c>
      <c r="C200" s="695">
        <v>94.85</v>
      </c>
      <c r="D200" s="1117">
        <v>15</v>
      </c>
      <c r="E200" s="1118">
        <v>5.15</v>
      </c>
      <c r="F200" s="1117">
        <v>0</v>
      </c>
      <c r="G200" s="1118">
        <v>0</v>
      </c>
      <c r="H200" s="1117">
        <v>0</v>
      </c>
      <c r="I200" s="1118">
        <v>0</v>
      </c>
      <c r="J200" s="1117">
        <v>0</v>
      </c>
      <c r="K200" s="1118">
        <v>0</v>
      </c>
      <c r="L200" s="1117">
        <v>0</v>
      </c>
      <c r="M200" s="1118">
        <v>0</v>
      </c>
    </row>
    <row r="201" spans="1:13" ht="18.75" customHeight="1">
      <c r="A201" s="707" t="s">
        <v>75</v>
      </c>
      <c r="B201" s="692">
        <v>41</v>
      </c>
      <c r="C201" s="695">
        <v>41.3</v>
      </c>
      <c r="D201" s="1117">
        <v>58</v>
      </c>
      <c r="E201" s="1118">
        <v>58.7</v>
      </c>
      <c r="F201" s="1117">
        <v>0</v>
      </c>
      <c r="G201" s="1118">
        <v>0</v>
      </c>
      <c r="H201" s="1117">
        <v>0</v>
      </c>
      <c r="I201" s="1118">
        <v>0</v>
      </c>
      <c r="J201" s="1117">
        <v>0</v>
      </c>
      <c r="K201" s="1118">
        <v>0</v>
      </c>
      <c r="L201" s="1117">
        <v>0</v>
      </c>
      <c r="M201" s="1118">
        <v>0</v>
      </c>
    </row>
    <row r="202" spans="1:13" ht="18.75" customHeight="1">
      <c r="A202" s="707" t="s">
        <v>203</v>
      </c>
      <c r="B202" s="692">
        <v>124</v>
      </c>
      <c r="C202" s="695">
        <v>100</v>
      </c>
      <c r="D202" s="1117">
        <v>0</v>
      </c>
      <c r="E202" s="1118">
        <v>0</v>
      </c>
      <c r="F202" s="1117">
        <v>0</v>
      </c>
      <c r="G202" s="1118">
        <v>0</v>
      </c>
      <c r="H202" s="1117">
        <v>0</v>
      </c>
      <c r="I202" s="1118">
        <v>0</v>
      </c>
      <c r="J202" s="1117">
        <v>0</v>
      </c>
      <c r="K202" s="1118">
        <v>0</v>
      </c>
      <c r="L202" s="1117">
        <v>0</v>
      </c>
      <c r="M202" s="1118">
        <v>0</v>
      </c>
    </row>
    <row r="203" spans="1:13" ht="18.75" customHeight="1">
      <c r="A203" s="707" t="s">
        <v>77</v>
      </c>
      <c r="B203" s="692">
        <v>0</v>
      </c>
      <c r="C203" s="695">
        <v>0</v>
      </c>
      <c r="D203" s="1117">
        <v>5</v>
      </c>
      <c r="E203" s="1118">
        <v>24.19</v>
      </c>
      <c r="F203" s="1117">
        <v>17</v>
      </c>
      <c r="G203" s="1118">
        <v>75.81</v>
      </c>
      <c r="H203" s="1117">
        <v>0</v>
      </c>
      <c r="I203" s="1118">
        <v>0</v>
      </c>
      <c r="J203" s="1117">
        <v>0</v>
      </c>
      <c r="K203" s="1118">
        <v>0</v>
      </c>
      <c r="L203" s="1117">
        <v>0</v>
      </c>
      <c r="M203" s="1118">
        <v>0</v>
      </c>
    </row>
    <row r="204" spans="1:13" ht="18.75" customHeight="1" thickBot="1">
      <c r="A204" s="708" t="s">
        <v>78</v>
      </c>
      <c r="B204" s="709">
        <v>190</v>
      </c>
      <c r="C204" s="712">
        <v>91.27</v>
      </c>
      <c r="D204" s="1123">
        <v>18</v>
      </c>
      <c r="E204" s="1124">
        <v>8.73</v>
      </c>
      <c r="F204" s="1123">
        <v>0</v>
      </c>
      <c r="G204" s="1124">
        <v>0</v>
      </c>
      <c r="H204" s="1123">
        <v>0</v>
      </c>
      <c r="I204" s="1124">
        <v>0</v>
      </c>
      <c r="J204" s="1123">
        <v>0</v>
      </c>
      <c r="K204" s="1124">
        <v>0</v>
      </c>
      <c r="L204" s="1123">
        <v>0</v>
      </c>
      <c r="M204" s="1124">
        <v>0</v>
      </c>
    </row>
    <row r="205" spans="1:13" ht="18.75" customHeight="1">
      <c r="A205" s="1125"/>
      <c r="B205" s="1126"/>
      <c r="C205" s="1127"/>
      <c r="D205" s="1126"/>
      <c r="E205" s="1127"/>
      <c r="F205" s="1126"/>
      <c r="G205" s="1127"/>
      <c r="H205" s="1126"/>
      <c r="I205" s="1127"/>
      <c r="J205" s="1126"/>
      <c r="K205" s="1127"/>
      <c r="L205" s="1126"/>
      <c r="M205" s="1127"/>
    </row>
    <row r="206" spans="2:13" ht="18.75" customHeight="1">
      <c r="B206" s="675"/>
      <c r="C206" s="675"/>
      <c r="D206" s="675"/>
      <c r="E206" s="675"/>
      <c r="F206" s="675"/>
      <c r="G206" s="675"/>
      <c r="H206" s="675"/>
      <c r="I206" s="675"/>
      <c r="J206" s="675"/>
      <c r="K206" s="675"/>
      <c r="L206" s="675"/>
      <c r="M206" s="675"/>
    </row>
    <row r="207" spans="1:13" ht="18.75" customHeight="1" thickBot="1">
      <c r="A207" s="675"/>
      <c r="B207" s="675"/>
      <c r="C207" s="675"/>
      <c r="D207" s="675"/>
      <c r="E207" s="675"/>
      <c r="F207" s="675"/>
      <c r="G207" s="675"/>
      <c r="H207" s="675"/>
      <c r="I207" s="675"/>
      <c r="J207" s="675"/>
      <c r="K207" s="675"/>
      <c r="L207" s="675"/>
      <c r="M207" s="675"/>
    </row>
    <row r="208" spans="1:13" ht="18.75" customHeight="1">
      <c r="A208" s="676"/>
      <c r="B208" s="1640" t="s">
        <v>754</v>
      </c>
      <c r="C208" s="1637"/>
      <c r="D208" s="1636" t="s">
        <v>755</v>
      </c>
      <c r="E208" s="1637"/>
      <c r="F208" s="1636" t="s">
        <v>756</v>
      </c>
      <c r="G208" s="1637"/>
      <c r="H208" s="1636" t="s">
        <v>757</v>
      </c>
      <c r="I208" s="1637"/>
      <c r="J208" s="143"/>
      <c r="K208" s="143"/>
      <c r="L208" s="675"/>
      <c r="M208" s="675"/>
    </row>
    <row r="209" spans="1:13" ht="18.75" customHeight="1" thickBot="1">
      <c r="A209" s="677"/>
      <c r="B209" s="1641"/>
      <c r="C209" s="1639"/>
      <c r="D209" s="1638"/>
      <c r="E209" s="1639"/>
      <c r="F209" s="1638"/>
      <c r="G209" s="1639"/>
      <c r="H209" s="1638"/>
      <c r="I209" s="1639"/>
      <c r="J209" s="143"/>
      <c r="K209" s="143"/>
      <c r="L209" s="675"/>
      <c r="M209" s="675"/>
    </row>
    <row r="210" spans="1:13" ht="18.75" customHeight="1" thickTop="1">
      <c r="A210" s="624"/>
      <c r="B210" s="1109" t="s">
        <v>97</v>
      </c>
      <c r="C210" s="1110" t="s">
        <v>523</v>
      </c>
      <c r="D210" s="1128" t="s">
        <v>97</v>
      </c>
      <c r="E210" s="1112" t="s">
        <v>523</v>
      </c>
      <c r="F210" s="1128" t="s">
        <v>97</v>
      </c>
      <c r="G210" s="1112" t="s">
        <v>523</v>
      </c>
      <c r="H210" s="1128" t="s">
        <v>97</v>
      </c>
      <c r="I210" s="1112" t="s">
        <v>523</v>
      </c>
      <c r="J210" s="673"/>
      <c r="K210" s="673"/>
      <c r="L210" s="673"/>
      <c r="M210" s="673"/>
    </row>
    <row r="211" spans="1:13" ht="18.75" customHeight="1">
      <c r="A211" s="1113"/>
      <c r="B211" s="1114"/>
      <c r="C211" s="736"/>
      <c r="D211" s="1129"/>
      <c r="E211" s="689"/>
      <c r="F211" s="1129"/>
      <c r="G211" s="689"/>
      <c r="H211" s="1129"/>
      <c r="I211" s="689"/>
      <c r="J211" s="675"/>
      <c r="K211" s="675"/>
      <c r="L211" s="675"/>
      <c r="M211" s="675"/>
    </row>
    <row r="212" spans="1:13" ht="18.75" customHeight="1">
      <c r="A212" s="691" t="s">
        <v>62</v>
      </c>
      <c r="B212" s="692">
        <v>25</v>
      </c>
      <c r="C212" s="695">
        <v>1.01</v>
      </c>
      <c r="D212" s="1117">
        <v>0</v>
      </c>
      <c r="E212" s="1118">
        <v>0</v>
      </c>
      <c r="F212" s="1117">
        <v>36</v>
      </c>
      <c r="G212" s="1118">
        <v>1.44</v>
      </c>
      <c r="H212" s="1134">
        <v>0</v>
      </c>
      <c r="I212" s="1118">
        <v>0.02</v>
      </c>
      <c r="J212" s="1126"/>
      <c r="K212" s="1127"/>
      <c r="L212" s="675"/>
      <c r="M212" s="675"/>
    </row>
    <row r="213" spans="1:13" ht="18.75" customHeight="1">
      <c r="A213" s="691" t="s">
        <v>63</v>
      </c>
      <c r="B213" s="692">
        <v>4</v>
      </c>
      <c r="C213" s="695">
        <v>0.31</v>
      </c>
      <c r="D213" s="1117">
        <v>3</v>
      </c>
      <c r="E213" s="1118">
        <v>0.2</v>
      </c>
      <c r="F213" s="1117">
        <v>103</v>
      </c>
      <c r="G213" s="1118">
        <v>6.7</v>
      </c>
      <c r="H213" s="1117">
        <v>0</v>
      </c>
      <c r="I213" s="1118">
        <v>0</v>
      </c>
      <c r="J213" s="1126"/>
      <c r="K213" s="1127"/>
      <c r="L213" s="675"/>
      <c r="M213" s="675"/>
    </row>
    <row r="214" spans="1:13" ht="18.75" customHeight="1">
      <c r="A214" s="691" t="s">
        <v>64</v>
      </c>
      <c r="B214" s="692">
        <v>0</v>
      </c>
      <c r="C214" s="695">
        <v>0</v>
      </c>
      <c r="D214" s="1117">
        <v>0</v>
      </c>
      <c r="E214" s="1118">
        <v>0</v>
      </c>
      <c r="F214" s="1117">
        <v>0</v>
      </c>
      <c r="G214" s="1118">
        <v>0</v>
      </c>
      <c r="H214" s="1117">
        <v>0</v>
      </c>
      <c r="I214" s="1118">
        <v>0</v>
      </c>
      <c r="J214" s="1126"/>
      <c r="K214" s="1127"/>
      <c r="L214" s="675"/>
      <c r="M214" s="675"/>
    </row>
    <row r="215" spans="1:13" ht="18.75" customHeight="1">
      <c r="A215" s="691" t="s">
        <v>65</v>
      </c>
      <c r="B215" s="692">
        <v>0</v>
      </c>
      <c r="C215" s="695">
        <v>0</v>
      </c>
      <c r="D215" s="1117">
        <v>0</v>
      </c>
      <c r="E215" s="1118">
        <v>0</v>
      </c>
      <c r="F215" s="1117">
        <v>0</v>
      </c>
      <c r="G215" s="1118">
        <v>0</v>
      </c>
      <c r="H215" s="1117">
        <v>0</v>
      </c>
      <c r="I215" s="1118">
        <v>0</v>
      </c>
      <c r="J215" s="1126"/>
      <c r="K215" s="1127"/>
      <c r="L215" s="675"/>
      <c r="M215" s="675"/>
    </row>
    <row r="216" spans="1:13" ht="18.75" customHeight="1">
      <c r="A216" s="982" t="s">
        <v>840</v>
      </c>
      <c r="B216" s="983">
        <v>0</v>
      </c>
      <c r="C216" s="887">
        <v>0</v>
      </c>
      <c r="D216" s="1119">
        <v>0</v>
      </c>
      <c r="E216" s="1120">
        <v>0</v>
      </c>
      <c r="F216" s="1119">
        <v>0</v>
      </c>
      <c r="G216" s="1120">
        <v>0</v>
      </c>
      <c r="H216" s="1119">
        <v>0</v>
      </c>
      <c r="I216" s="1120">
        <v>0</v>
      </c>
      <c r="J216" s="1126"/>
      <c r="K216" s="1127"/>
      <c r="L216" s="675"/>
      <c r="M216" s="675"/>
    </row>
    <row r="217" spans="1:13" ht="18.75" customHeight="1">
      <c r="A217" s="624"/>
      <c r="B217" s="1121"/>
      <c r="C217" s="1122"/>
      <c r="D217" s="1115"/>
      <c r="E217" s="689"/>
      <c r="F217" s="1116"/>
      <c r="G217" s="736"/>
      <c r="H217" s="1115"/>
      <c r="I217" s="689"/>
      <c r="J217" s="675"/>
      <c r="K217" s="675"/>
      <c r="L217" s="675"/>
      <c r="M217" s="675"/>
    </row>
    <row r="218" spans="1:13" ht="18.75" customHeight="1">
      <c r="A218" s="707" t="s">
        <v>66</v>
      </c>
      <c r="B218" s="692">
        <v>0</v>
      </c>
      <c r="C218" s="695">
        <v>0</v>
      </c>
      <c r="D218" s="1117">
        <v>0</v>
      </c>
      <c r="E218" s="1118">
        <v>0</v>
      </c>
      <c r="F218" s="1117">
        <v>0</v>
      </c>
      <c r="G218" s="1118">
        <v>0</v>
      </c>
      <c r="H218" s="1117">
        <v>0</v>
      </c>
      <c r="I218" s="1118">
        <v>0</v>
      </c>
      <c r="J218" s="1126"/>
      <c r="K218" s="1127"/>
      <c r="L218" s="1132"/>
      <c r="M218" s="1133"/>
    </row>
    <row r="219" spans="1:13" ht="18.75" customHeight="1">
      <c r="A219" s="707" t="s">
        <v>67</v>
      </c>
      <c r="B219" s="692">
        <v>0</v>
      </c>
      <c r="C219" s="695">
        <v>0</v>
      </c>
      <c r="D219" s="1117">
        <v>0</v>
      </c>
      <c r="E219" s="1118">
        <v>0</v>
      </c>
      <c r="F219" s="1117">
        <v>0</v>
      </c>
      <c r="G219" s="1118">
        <v>0</v>
      </c>
      <c r="H219" s="1117">
        <v>0</v>
      </c>
      <c r="I219" s="1118">
        <v>0</v>
      </c>
      <c r="J219" s="1126"/>
      <c r="K219" s="1127"/>
      <c r="L219" s="1132"/>
      <c r="M219" s="1133"/>
    </row>
    <row r="220" spans="1:13" ht="18.75" customHeight="1">
      <c r="A220" s="707" t="s">
        <v>68</v>
      </c>
      <c r="B220" s="692">
        <v>0</v>
      </c>
      <c r="C220" s="695">
        <v>0</v>
      </c>
      <c r="D220" s="1117">
        <v>0</v>
      </c>
      <c r="E220" s="1118">
        <v>0</v>
      </c>
      <c r="F220" s="1117">
        <v>0</v>
      </c>
      <c r="G220" s="1118">
        <v>0</v>
      </c>
      <c r="H220" s="1117">
        <v>0</v>
      </c>
      <c r="I220" s="1118">
        <v>0</v>
      </c>
      <c r="J220" s="1126"/>
      <c r="K220" s="1127"/>
      <c r="L220" s="1132"/>
      <c r="M220" s="1133"/>
    </row>
    <row r="221" spans="1:13" ht="18.75" customHeight="1">
      <c r="A221" s="707" t="s">
        <v>69</v>
      </c>
      <c r="B221" s="692">
        <v>0</v>
      </c>
      <c r="C221" s="695">
        <v>0</v>
      </c>
      <c r="D221" s="1117">
        <v>0</v>
      </c>
      <c r="E221" s="1118">
        <v>0</v>
      </c>
      <c r="F221" s="1117">
        <v>0</v>
      </c>
      <c r="G221" s="1118">
        <v>0</v>
      </c>
      <c r="H221" s="1117">
        <v>0</v>
      </c>
      <c r="I221" s="1118">
        <v>0</v>
      </c>
      <c r="J221" s="1126"/>
      <c r="K221" s="1127"/>
      <c r="L221" s="1132"/>
      <c r="M221" s="1133"/>
    </row>
    <row r="222" spans="1:13" ht="18.75" customHeight="1">
      <c r="A222" s="707" t="s">
        <v>70</v>
      </c>
      <c r="B222" s="692">
        <v>0</v>
      </c>
      <c r="C222" s="695">
        <v>0</v>
      </c>
      <c r="D222" s="1117">
        <v>0</v>
      </c>
      <c r="E222" s="1118">
        <v>0</v>
      </c>
      <c r="F222" s="1117">
        <v>0</v>
      </c>
      <c r="G222" s="1118">
        <v>0</v>
      </c>
      <c r="H222" s="1117">
        <v>0</v>
      </c>
      <c r="I222" s="1118">
        <v>0</v>
      </c>
      <c r="J222" s="1126"/>
      <c r="K222" s="1127"/>
      <c r="L222" s="1132"/>
      <c r="M222" s="1133"/>
    </row>
    <row r="223" spans="1:13" ht="18.75" customHeight="1">
      <c r="A223" s="707" t="s">
        <v>71</v>
      </c>
      <c r="B223" s="692">
        <v>0</v>
      </c>
      <c r="C223" s="695">
        <v>0</v>
      </c>
      <c r="D223" s="1117">
        <v>0</v>
      </c>
      <c r="E223" s="1118">
        <v>0</v>
      </c>
      <c r="F223" s="1117">
        <v>0</v>
      </c>
      <c r="G223" s="1118">
        <v>0</v>
      </c>
      <c r="H223" s="1117">
        <v>0</v>
      </c>
      <c r="I223" s="1118">
        <v>0</v>
      </c>
      <c r="J223" s="1126"/>
      <c r="K223" s="1127"/>
      <c r="L223" s="1132"/>
      <c r="M223" s="1133"/>
    </row>
    <row r="224" spans="1:13" ht="18.75" customHeight="1">
      <c r="A224" s="707" t="s">
        <v>72</v>
      </c>
      <c r="B224" s="692">
        <v>0</v>
      </c>
      <c r="C224" s="695">
        <v>0</v>
      </c>
      <c r="D224" s="1117">
        <v>0</v>
      </c>
      <c r="E224" s="1118">
        <v>0</v>
      </c>
      <c r="F224" s="1117">
        <v>0</v>
      </c>
      <c r="G224" s="1118">
        <v>0</v>
      </c>
      <c r="H224" s="1117">
        <v>0</v>
      </c>
      <c r="I224" s="1118">
        <v>0</v>
      </c>
      <c r="J224" s="1126"/>
      <c r="K224" s="1127"/>
      <c r="L224" s="1132"/>
      <c r="M224" s="1133"/>
    </row>
    <row r="225" spans="1:13" ht="18.75" customHeight="1">
      <c r="A225" s="707" t="s">
        <v>73</v>
      </c>
      <c r="B225" s="692">
        <v>0</v>
      </c>
      <c r="C225" s="695">
        <v>0</v>
      </c>
      <c r="D225" s="1117">
        <v>0</v>
      </c>
      <c r="E225" s="1118">
        <v>0</v>
      </c>
      <c r="F225" s="1117">
        <v>0</v>
      </c>
      <c r="G225" s="1118">
        <v>0</v>
      </c>
      <c r="H225" s="1117">
        <v>0</v>
      </c>
      <c r="I225" s="1118">
        <v>0</v>
      </c>
      <c r="J225" s="1126"/>
      <c r="K225" s="1127"/>
      <c r="L225" s="1132"/>
      <c r="M225" s="1133"/>
    </row>
    <row r="226" spans="1:13" ht="18.75" customHeight="1">
      <c r="A226" s="707" t="s">
        <v>74</v>
      </c>
      <c r="B226" s="692">
        <v>0</v>
      </c>
      <c r="C226" s="695">
        <v>0</v>
      </c>
      <c r="D226" s="1117">
        <v>0</v>
      </c>
      <c r="E226" s="1118">
        <v>0</v>
      </c>
      <c r="F226" s="1117">
        <v>0</v>
      </c>
      <c r="G226" s="1118">
        <v>0</v>
      </c>
      <c r="H226" s="1117">
        <v>0</v>
      </c>
      <c r="I226" s="1118">
        <v>0</v>
      </c>
      <c r="J226" s="1126"/>
      <c r="K226" s="1127"/>
      <c r="L226" s="1132"/>
      <c r="M226" s="1133"/>
    </row>
    <row r="227" spans="1:13" ht="18.75" customHeight="1">
      <c r="A227" s="707" t="s">
        <v>75</v>
      </c>
      <c r="B227" s="692">
        <v>0</v>
      </c>
      <c r="C227" s="695">
        <v>0</v>
      </c>
      <c r="D227" s="1117">
        <v>0</v>
      </c>
      <c r="E227" s="1118">
        <v>0</v>
      </c>
      <c r="F227" s="1117">
        <v>0</v>
      </c>
      <c r="G227" s="1118">
        <v>0</v>
      </c>
      <c r="H227" s="1117">
        <v>0</v>
      </c>
      <c r="I227" s="1118">
        <v>0</v>
      </c>
      <c r="J227" s="1126"/>
      <c r="K227" s="1127"/>
      <c r="L227" s="1132"/>
      <c r="M227" s="1133"/>
    </row>
    <row r="228" spans="1:13" ht="18.75" customHeight="1">
      <c r="A228" s="707" t="s">
        <v>76</v>
      </c>
      <c r="B228" s="692">
        <v>0</v>
      </c>
      <c r="C228" s="695">
        <v>0</v>
      </c>
      <c r="D228" s="1117">
        <v>0</v>
      </c>
      <c r="E228" s="1118">
        <v>0</v>
      </c>
      <c r="F228" s="1117">
        <v>0</v>
      </c>
      <c r="G228" s="1118">
        <v>0</v>
      </c>
      <c r="H228" s="1117">
        <v>0</v>
      </c>
      <c r="I228" s="1118">
        <v>0</v>
      </c>
      <c r="J228" s="1126"/>
      <c r="K228" s="1127"/>
      <c r="L228" s="1132"/>
      <c r="M228" s="1133"/>
    </row>
    <row r="229" spans="1:13" ht="18.75" customHeight="1">
      <c r="A229" s="707" t="s">
        <v>77</v>
      </c>
      <c r="B229" s="692">
        <v>0</v>
      </c>
      <c r="C229" s="695">
        <v>0</v>
      </c>
      <c r="D229" s="1117">
        <v>0</v>
      </c>
      <c r="E229" s="1118">
        <v>0</v>
      </c>
      <c r="F229" s="1117">
        <v>0</v>
      </c>
      <c r="G229" s="1118">
        <v>0</v>
      </c>
      <c r="H229" s="1117">
        <v>0</v>
      </c>
      <c r="I229" s="1118">
        <v>0</v>
      </c>
      <c r="J229" s="1126"/>
      <c r="K229" s="1127"/>
      <c r="L229" s="1132"/>
      <c r="M229" s="1133"/>
    </row>
    <row r="230" spans="1:13" ht="18.75" customHeight="1">
      <c r="A230" s="707" t="s">
        <v>78</v>
      </c>
      <c r="B230" s="692">
        <v>0</v>
      </c>
      <c r="C230" s="695">
        <v>0</v>
      </c>
      <c r="D230" s="1117">
        <v>0</v>
      </c>
      <c r="E230" s="1118">
        <v>0</v>
      </c>
      <c r="F230" s="1117">
        <v>0</v>
      </c>
      <c r="G230" s="1118">
        <v>0</v>
      </c>
      <c r="H230" s="1117">
        <v>0</v>
      </c>
      <c r="I230" s="1118">
        <v>0</v>
      </c>
      <c r="J230" s="1126"/>
      <c r="K230" s="1127"/>
      <c r="L230" s="1132"/>
      <c r="M230" s="1133"/>
    </row>
    <row r="231" spans="1:13" ht="18.75" customHeight="1">
      <c r="A231" s="707" t="s">
        <v>67</v>
      </c>
      <c r="B231" s="692">
        <v>0</v>
      </c>
      <c r="C231" s="695">
        <v>0</v>
      </c>
      <c r="D231" s="1117">
        <v>0</v>
      </c>
      <c r="E231" s="1118">
        <v>0</v>
      </c>
      <c r="F231" s="1117">
        <v>0</v>
      </c>
      <c r="G231" s="1118">
        <v>0</v>
      </c>
      <c r="H231" s="1117">
        <v>0</v>
      </c>
      <c r="I231" s="1118">
        <v>0</v>
      </c>
      <c r="J231" s="1126"/>
      <c r="K231" s="1127"/>
      <c r="L231" s="1132"/>
      <c r="M231" s="1133"/>
    </row>
    <row r="232" spans="1:13" ht="18.75" customHeight="1">
      <c r="A232" s="707" t="s">
        <v>68</v>
      </c>
      <c r="B232" s="692">
        <v>0</v>
      </c>
      <c r="C232" s="695">
        <v>0</v>
      </c>
      <c r="D232" s="1117">
        <v>0</v>
      </c>
      <c r="E232" s="1118">
        <v>0</v>
      </c>
      <c r="F232" s="1117">
        <v>0</v>
      </c>
      <c r="G232" s="1118">
        <v>0</v>
      </c>
      <c r="H232" s="1117">
        <v>0</v>
      </c>
      <c r="I232" s="1118">
        <v>0</v>
      </c>
      <c r="J232" s="1126"/>
      <c r="K232" s="1127"/>
      <c r="L232" s="1132"/>
      <c r="M232" s="1133"/>
    </row>
    <row r="233" spans="1:13" ht="18.75" customHeight="1">
      <c r="A233" s="707" t="s">
        <v>69</v>
      </c>
      <c r="B233" s="692">
        <v>0</v>
      </c>
      <c r="C233" s="695">
        <v>0</v>
      </c>
      <c r="D233" s="1117">
        <v>0</v>
      </c>
      <c r="E233" s="1118">
        <v>0</v>
      </c>
      <c r="F233" s="1117">
        <v>0</v>
      </c>
      <c r="G233" s="1118">
        <v>0</v>
      </c>
      <c r="H233" s="1117">
        <v>0</v>
      </c>
      <c r="I233" s="1118">
        <v>0</v>
      </c>
      <c r="J233" s="1126"/>
      <c r="K233" s="1127"/>
      <c r="L233" s="1132"/>
      <c r="M233" s="1133"/>
    </row>
    <row r="234" spans="1:13" ht="18.75" customHeight="1">
      <c r="A234" s="707" t="s">
        <v>70</v>
      </c>
      <c r="B234" s="692">
        <v>0</v>
      </c>
      <c r="C234" s="695">
        <v>0</v>
      </c>
      <c r="D234" s="1117">
        <v>0</v>
      </c>
      <c r="E234" s="1118">
        <v>0</v>
      </c>
      <c r="F234" s="1117">
        <v>0</v>
      </c>
      <c r="G234" s="1118">
        <v>0</v>
      </c>
      <c r="H234" s="1117">
        <v>0</v>
      </c>
      <c r="I234" s="1118">
        <v>0</v>
      </c>
      <c r="J234" s="1126"/>
      <c r="K234" s="1127"/>
      <c r="L234" s="1132"/>
      <c r="M234" s="1133"/>
    </row>
    <row r="235" spans="1:13" ht="18.75" customHeight="1">
      <c r="A235" s="707" t="s">
        <v>71</v>
      </c>
      <c r="B235" s="692">
        <v>0</v>
      </c>
      <c r="C235" s="695">
        <v>0</v>
      </c>
      <c r="D235" s="1117">
        <v>0</v>
      </c>
      <c r="E235" s="1118">
        <v>0</v>
      </c>
      <c r="F235" s="1117">
        <v>0</v>
      </c>
      <c r="G235" s="1118">
        <v>0</v>
      </c>
      <c r="H235" s="1117">
        <v>0</v>
      </c>
      <c r="I235" s="1118">
        <v>0</v>
      </c>
      <c r="J235" s="1126"/>
      <c r="K235" s="1127"/>
      <c r="L235" s="1132"/>
      <c r="M235" s="1133"/>
    </row>
    <row r="236" spans="1:13" ht="18.75" customHeight="1">
      <c r="A236" s="707" t="s">
        <v>72</v>
      </c>
      <c r="B236" s="692">
        <v>0</v>
      </c>
      <c r="C236" s="695">
        <v>0</v>
      </c>
      <c r="D236" s="1117">
        <v>0</v>
      </c>
      <c r="E236" s="1118">
        <v>0</v>
      </c>
      <c r="F236" s="1117">
        <v>0</v>
      </c>
      <c r="G236" s="1118">
        <v>0</v>
      </c>
      <c r="H236" s="1117">
        <v>0</v>
      </c>
      <c r="I236" s="1118">
        <v>0</v>
      </c>
      <c r="J236" s="1126"/>
      <c r="K236" s="1127"/>
      <c r="L236" s="675"/>
      <c r="M236" s="675"/>
    </row>
    <row r="237" spans="1:13" ht="18.75" customHeight="1">
      <c r="A237" s="707" t="s">
        <v>73</v>
      </c>
      <c r="B237" s="692">
        <v>0</v>
      </c>
      <c r="C237" s="695">
        <v>0</v>
      </c>
      <c r="D237" s="1117">
        <v>0</v>
      </c>
      <c r="E237" s="1118">
        <v>0</v>
      </c>
      <c r="F237" s="1117">
        <v>0</v>
      </c>
      <c r="G237" s="1118">
        <v>0</v>
      </c>
      <c r="H237" s="1117">
        <v>0</v>
      </c>
      <c r="I237" s="1118">
        <v>0</v>
      </c>
      <c r="J237" s="1126"/>
      <c r="K237" s="1127"/>
      <c r="L237" s="675"/>
      <c r="M237" s="675"/>
    </row>
    <row r="238" spans="1:13" ht="18.75" customHeight="1">
      <c r="A238" s="707" t="s">
        <v>74</v>
      </c>
      <c r="B238" s="692">
        <v>0</v>
      </c>
      <c r="C238" s="695">
        <v>0</v>
      </c>
      <c r="D238" s="1117">
        <v>0</v>
      </c>
      <c r="E238" s="1118">
        <v>0</v>
      </c>
      <c r="F238" s="1117">
        <v>0</v>
      </c>
      <c r="G238" s="1118">
        <v>0</v>
      </c>
      <c r="H238" s="1117">
        <v>0</v>
      </c>
      <c r="I238" s="1118">
        <v>0</v>
      </c>
      <c r="J238" s="1126"/>
      <c r="K238" s="1127"/>
      <c r="L238" s="675"/>
      <c r="M238" s="675"/>
    </row>
    <row r="239" spans="1:13" ht="18.75" customHeight="1">
      <c r="A239" s="707" t="s">
        <v>75</v>
      </c>
      <c r="B239" s="692">
        <v>0</v>
      </c>
      <c r="C239" s="695">
        <v>0</v>
      </c>
      <c r="D239" s="1117">
        <v>0</v>
      </c>
      <c r="E239" s="1118">
        <v>0</v>
      </c>
      <c r="F239" s="1117">
        <v>0</v>
      </c>
      <c r="G239" s="1118">
        <v>0</v>
      </c>
      <c r="H239" s="1117">
        <v>0</v>
      </c>
      <c r="I239" s="1118">
        <v>0</v>
      </c>
      <c r="J239" s="1126"/>
      <c r="K239" s="1127"/>
      <c r="L239" s="675"/>
      <c r="M239" s="675"/>
    </row>
    <row r="240" spans="1:13" ht="18.75" customHeight="1">
      <c r="A240" s="707" t="s">
        <v>203</v>
      </c>
      <c r="B240" s="692">
        <v>0</v>
      </c>
      <c r="C240" s="695">
        <v>0</v>
      </c>
      <c r="D240" s="1117">
        <v>0</v>
      </c>
      <c r="E240" s="1118">
        <v>0</v>
      </c>
      <c r="F240" s="1117">
        <v>0</v>
      </c>
      <c r="G240" s="1118">
        <v>0</v>
      </c>
      <c r="H240" s="1117">
        <v>0</v>
      </c>
      <c r="I240" s="1118">
        <v>0</v>
      </c>
      <c r="J240" s="1126"/>
      <c r="K240" s="1127"/>
      <c r="L240" s="675"/>
      <c r="M240" s="675"/>
    </row>
    <row r="241" spans="1:13" ht="18.75" customHeight="1">
      <c r="A241" s="707" t="s">
        <v>77</v>
      </c>
      <c r="B241" s="692">
        <v>0</v>
      </c>
      <c r="C241" s="695">
        <v>0</v>
      </c>
      <c r="D241" s="1117">
        <v>0</v>
      </c>
      <c r="E241" s="1118">
        <v>0</v>
      </c>
      <c r="F241" s="1117">
        <v>0</v>
      </c>
      <c r="G241" s="1118">
        <v>0</v>
      </c>
      <c r="H241" s="1117">
        <v>0</v>
      </c>
      <c r="I241" s="1118">
        <v>0</v>
      </c>
      <c r="J241" s="1126"/>
      <c r="K241" s="1127"/>
      <c r="L241" s="675"/>
      <c r="M241" s="675"/>
    </row>
    <row r="242" spans="1:13" ht="18.75" customHeight="1" thickBot="1">
      <c r="A242" s="708" t="s">
        <v>78</v>
      </c>
      <c r="B242" s="709">
        <v>0</v>
      </c>
      <c r="C242" s="712">
        <v>0</v>
      </c>
      <c r="D242" s="1123">
        <v>0</v>
      </c>
      <c r="E242" s="1124">
        <v>0</v>
      </c>
      <c r="F242" s="1123">
        <v>0</v>
      </c>
      <c r="G242" s="1124">
        <v>0</v>
      </c>
      <c r="H242" s="1123">
        <v>0</v>
      </c>
      <c r="I242" s="1124">
        <v>0</v>
      </c>
      <c r="J242" s="1126"/>
      <c r="K242" s="1127"/>
      <c r="L242" s="675"/>
      <c r="M242" s="675"/>
    </row>
    <row r="243" spans="1:2" s="673" customFormat="1" ht="18.75" customHeight="1">
      <c r="A243" s="988" t="s">
        <v>764</v>
      </c>
      <c r="B243" s="1136"/>
    </row>
    <row r="244" spans="1:2" s="673" customFormat="1" ht="18.75" customHeight="1">
      <c r="A244" s="988" t="s">
        <v>760</v>
      </c>
      <c r="B244" s="1136"/>
    </row>
    <row r="245" spans="1:2" s="673" customFormat="1" ht="18.75" customHeight="1">
      <c r="A245" s="1137"/>
      <c r="B245" s="1138"/>
    </row>
    <row r="246" spans="1:2" s="673" customFormat="1" ht="18.75" customHeight="1">
      <c r="A246" s="1137"/>
      <c r="B246" s="1138"/>
    </row>
    <row r="247" spans="1:2" s="673" customFormat="1" ht="18.75" customHeight="1">
      <c r="A247" s="1137"/>
      <c r="B247" s="1138"/>
    </row>
    <row r="248" spans="1:2" s="673" customFormat="1" ht="18.75" customHeight="1">
      <c r="A248" s="1137"/>
      <c r="B248" s="1138"/>
    </row>
    <row r="249" spans="1:2" s="673" customFormat="1" ht="18.75" customHeight="1">
      <c r="A249" s="1137"/>
      <c r="B249" s="1138"/>
    </row>
    <row r="250" spans="1:2" s="673" customFormat="1" ht="18.75" customHeight="1">
      <c r="A250" s="1137"/>
      <c r="B250" s="1138"/>
    </row>
  </sheetData>
  <sheetProtection/>
  <mergeCells count="37">
    <mergeCell ref="B208:C209"/>
    <mergeCell ref="D208:E209"/>
    <mergeCell ref="F208:G209"/>
    <mergeCell ref="H208:I209"/>
    <mergeCell ref="B170:C171"/>
    <mergeCell ref="D170:E171"/>
    <mergeCell ref="F170:G171"/>
    <mergeCell ref="H170:I171"/>
    <mergeCell ref="J170:K171"/>
    <mergeCell ref="L170:M171"/>
    <mergeCell ref="B126:C127"/>
    <mergeCell ref="D126:E127"/>
    <mergeCell ref="F126:G127"/>
    <mergeCell ref="H126:I127"/>
    <mergeCell ref="A165:M165"/>
    <mergeCell ref="A166:M166"/>
    <mergeCell ref="A84:M84"/>
    <mergeCell ref="B88:C89"/>
    <mergeCell ref="D88:E89"/>
    <mergeCell ref="F88:G89"/>
    <mergeCell ref="H88:I89"/>
    <mergeCell ref="J88:K89"/>
    <mergeCell ref="L88:M89"/>
    <mergeCell ref="B44:C45"/>
    <mergeCell ref="D44:E45"/>
    <mergeCell ref="F44:G45"/>
    <mergeCell ref="H44:I45"/>
    <mergeCell ref="J44:K45"/>
    <mergeCell ref="A83:M83"/>
    <mergeCell ref="A1:M1"/>
    <mergeCell ref="A2:M2"/>
    <mergeCell ref="B6:C7"/>
    <mergeCell ref="D6:E7"/>
    <mergeCell ref="F6:G7"/>
    <mergeCell ref="H6:I7"/>
    <mergeCell ref="J6:K7"/>
    <mergeCell ref="L6:M7"/>
  </mergeCells>
  <printOptions horizontalCentered="1"/>
  <pageMargins left="0.2755905511811024" right="0.31496062992125984" top="0.28" bottom="0.2362204724409449" header="0.4724409448818898" footer="0.15748031496062992"/>
  <pageSetup fitToHeight="10" horizontalDpi="600" verticalDpi="600" orientation="landscape" paperSize="9" scale="37" r:id="rId1"/>
  <rowBreaks count="2" manualBreakCount="2">
    <brk id="82" max="12" man="1"/>
    <brk id="164" max="255" man="1"/>
  </rowBreaks>
</worksheet>
</file>

<file path=xl/worksheets/sheet62.xml><?xml version="1.0" encoding="utf-8"?>
<worksheet xmlns="http://schemas.openxmlformats.org/spreadsheetml/2006/main" xmlns:r="http://schemas.openxmlformats.org/officeDocument/2006/relationships">
  <dimension ref="A1:M250"/>
  <sheetViews>
    <sheetView view="pageBreakPreview" zoomScale="70" zoomScaleNormal="40" zoomScaleSheetLayoutView="70" zoomScalePageLayoutView="0" workbookViewId="0" topLeftCell="A1">
      <selection activeCell="A1" sqref="A1:M1"/>
    </sheetView>
  </sheetViews>
  <sheetFormatPr defaultColWidth="26.875" defaultRowHeight="18.75" customHeight="1"/>
  <cols>
    <col min="1" max="13" width="26.875" style="0" customWidth="1"/>
  </cols>
  <sheetData>
    <row r="1" spans="1:13" ht="18.75" customHeight="1">
      <c r="A1" s="1642" t="s">
        <v>765</v>
      </c>
      <c r="B1" s="1642"/>
      <c r="C1" s="1642"/>
      <c r="D1" s="1642"/>
      <c r="E1" s="1642"/>
      <c r="F1" s="1642"/>
      <c r="G1" s="1642"/>
      <c r="H1" s="1642"/>
      <c r="I1" s="1642"/>
      <c r="J1" s="1642"/>
      <c r="K1" s="1642"/>
      <c r="L1" s="1642"/>
      <c r="M1" s="1642"/>
    </row>
    <row r="2" spans="1:13" ht="18.75" customHeight="1">
      <c r="A2" s="1631" t="s">
        <v>766</v>
      </c>
      <c r="B2" s="1631"/>
      <c r="C2" s="1631"/>
      <c r="D2" s="1631"/>
      <c r="E2" s="1631"/>
      <c r="F2" s="1631"/>
      <c r="G2" s="1631"/>
      <c r="H2" s="1631"/>
      <c r="I2" s="1631"/>
      <c r="J2" s="1631"/>
      <c r="K2" s="1631"/>
      <c r="L2" s="1631"/>
      <c r="M2" s="1631"/>
    </row>
    <row r="3" spans="1:13" ht="18.75" customHeight="1">
      <c r="A3" s="142"/>
      <c r="B3" s="142"/>
      <c r="C3" s="142"/>
      <c r="D3" s="142"/>
      <c r="E3" s="142"/>
      <c r="F3" s="142"/>
      <c r="G3" s="142"/>
      <c r="H3" s="142"/>
      <c r="I3" s="142"/>
      <c r="J3" s="142"/>
      <c r="K3" s="142"/>
      <c r="L3" s="142"/>
      <c r="M3" s="142"/>
    </row>
    <row r="4" spans="1:13" ht="18.75" customHeight="1">
      <c r="A4" s="673"/>
      <c r="B4" s="142"/>
      <c r="C4" s="142"/>
      <c r="D4" s="142"/>
      <c r="E4" s="142"/>
      <c r="F4" s="142"/>
      <c r="G4" s="142"/>
      <c r="H4" s="142"/>
      <c r="I4" s="142"/>
      <c r="J4" s="142"/>
      <c r="K4" s="142"/>
      <c r="L4" s="142"/>
      <c r="M4" s="142"/>
    </row>
    <row r="5" spans="1:13" ht="18.75" customHeight="1" thickBot="1">
      <c r="A5" s="673" t="s">
        <v>44</v>
      </c>
      <c r="B5" s="2"/>
      <c r="C5" s="2"/>
      <c r="D5" s="2"/>
      <c r="E5" s="2"/>
      <c r="F5" s="2"/>
      <c r="G5" s="2"/>
      <c r="H5" s="2"/>
      <c r="I5" s="2"/>
      <c r="J5" s="2"/>
      <c r="K5" s="2"/>
      <c r="L5" s="2"/>
      <c r="M5" s="2"/>
    </row>
    <row r="6" spans="1:13" ht="18.75" customHeight="1">
      <c r="A6" s="676"/>
      <c r="B6" s="1632" t="s">
        <v>748</v>
      </c>
      <c r="C6" s="1633"/>
      <c r="D6" s="1636" t="s">
        <v>749</v>
      </c>
      <c r="E6" s="1637"/>
      <c r="F6" s="1636" t="s">
        <v>750</v>
      </c>
      <c r="G6" s="1637"/>
      <c r="H6" s="1636" t="s">
        <v>751</v>
      </c>
      <c r="I6" s="1637"/>
      <c r="J6" s="1636" t="s">
        <v>752</v>
      </c>
      <c r="K6" s="1637"/>
      <c r="L6" s="1636" t="s">
        <v>753</v>
      </c>
      <c r="M6" s="1637"/>
    </row>
    <row r="7" spans="1:13" ht="18.75" customHeight="1" thickBot="1">
      <c r="A7" s="677"/>
      <c r="B7" s="1634"/>
      <c r="C7" s="1635"/>
      <c r="D7" s="1638"/>
      <c r="E7" s="1639"/>
      <c r="F7" s="1638"/>
      <c r="G7" s="1639"/>
      <c r="H7" s="1638"/>
      <c r="I7" s="1639"/>
      <c r="J7" s="1638"/>
      <c r="K7" s="1639"/>
      <c r="L7" s="1638"/>
      <c r="M7" s="1639"/>
    </row>
    <row r="8" spans="1:13" ht="18.75" customHeight="1" thickTop="1">
      <c r="A8" s="624"/>
      <c r="B8" s="1109" t="s">
        <v>60</v>
      </c>
      <c r="C8" s="1110" t="s">
        <v>523</v>
      </c>
      <c r="D8" s="1111" t="s">
        <v>60</v>
      </c>
      <c r="E8" s="1112" t="s">
        <v>523</v>
      </c>
      <c r="F8" s="1111" t="s">
        <v>60</v>
      </c>
      <c r="G8" s="1110" t="s">
        <v>523</v>
      </c>
      <c r="H8" s="1111" t="s">
        <v>60</v>
      </c>
      <c r="I8" s="1112" t="s">
        <v>523</v>
      </c>
      <c r="J8" s="1111" t="s">
        <v>60</v>
      </c>
      <c r="K8" s="1110" t="s">
        <v>523</v>
      </c>
      <c r="L8" s="1111" t="s">
        <v>60</v>
      </c>
      <c r="M8" s="1112" t="s">
        <v>523</v>
      </c>
    </row>
    <row r="9" spans="1:13" ht="18.75" customHeight="1">
      <c r="A9" s="1113"/>
      <c r="B9" s="1114"/>
      <c r="C9" s="736"/>
      <c r="D9" s="1115"/>
      <c r="E9" s="689"/>
      <c r="F9" s="1116"/>
      <c r="G9" s="736"/>
      <c r="H9" s="1115"/>
      <c r="I9" s="689"/>
      <c r="J9" s="1116"/>
      <c r="K9" s="736"/>
      <c r="L9" s="1115"/>
      <c r="M9" s="689"/>
    </row>
    <row r="10" spans="1:13" ht="18.75" customHeight="1">
      <c r="A10" s="691" t="s">
        <v>62</v>
      </c>
      <c r="B10" s="692">
        <v>73728</v>
      </c>
      <c r="C10" s="695">
        <v>57.54</v>
      </c>
      <c r="D10" s="1117">
        <v>28025</v>
      </c>
      <c r="E10" s="1118">
        <v>21.87</v>
      </c>
      <c r="F10" s="1117">
        <v>14269</v>
      </c>
      <c r="G10" s="1118">
        <v>11.14</v>
      </c>
      <c r="H10" s="1117">
        <v>6376</v>
      </c>
      <c r="I10" s="1118">
        <v>4.98</v>
      </c>
      <c r="J10" s="1117">
        <v>2854</v>
      </c>
      <c r="K10" s="1118">
        <v>2.23</v>
      </c>
      <c r="L10" s="1117">
        <v>1295</v>
      </c>
      <c r="M10" s="1118">
        <v>1.01</v>
      </c>
    </row>
    <row r="11" spans="1:13" ht="18.75" customHeight="1">
      <c r="A11" s="691" t="s">
        <v>63</v>
      </c>
      <c r="B11" s="692">
        <v>71882</v>
      </c>
      <c r="C11" s="695">
        <v>57.52</v>
      </c>
      <c r="D11" s="1117">
        <v>27309</v>
      </c>
      <c r="E11" s="1118">
        <v>21.85</v>
      </c>
      <c r="F11" s="1117">
        <v>14612</v>
      </c>
      <c r="G11" s="1118">
        <v>11.69</v>
      </c>
      <c r="H11" s="1117">
        <v>5052</v>
      </c>
      <c r="I11" s="1118">
        <v>4.04</v>
      </c>
      <c r="J11" s="1117">
        <v>2638</v>
      </c>
      <c r="K11" s="1118">
        <v>2.11</v>
      </c>
      <c r="L11" s="1117">
        <v>1565</v>
      </c>
      <c r="M11" s="1118">
        <v>1.25</v>
      </c>
    </row>
    <row r="12" spans="1:13" ht="18.75" customHeight="1">
      <c r="A12" s="691" t="s">
        <v>64</v>
      </c>
      <c r="B12" s="692">
        <v>65608</v>
      </c>
      <c r="C12" s="695">
        <v>55.28</v>
      </c>
      <c r="D12" s="1117">
        <v>27981</v>
      </c>
      <c r="E12" s="1118">
        <v>23.58</v>
      </c>
      <c r="F12" s="1117">
        <v>14353</v>
      </c>
      <c r="G12" s="1118">
        <v>12.09</v>
      </c>
      <c r="H12" s="1117">
        <v>5052</v>
      </c>
      <c r="I12" s="1118">
        <v>4.26</v>
      </c>
      <c r="J12" s="1117">
        <v>2283</v>
      </c>
      <c r="K12" s="1118">
        <v>1.92</v>
      </c>
      <c r="L12" s="1117">
        <v>1511</v>
      </c>
      <c r="M12" s="1118">
        <v>1.27</v>
      </c>
    </row>
    <row r="13" spans="1:13" ht="18.75" customHeight="1">
      <c r="A13" s="691" t="s">
        <v>65</v>
      </c>
      <c r="B13" s="692">
        <v>65881</v>
      </c>
      <c r="C13" s="695">
        <v>51.17</v>
      </c>
      <c r="D13" s="1117">
        <v>32096</v>
      </c>
      <c r="E13" s="1118">
        <v>24.93</v>
      </c>
      <c r="F13" s="1117">
        <v>17769</v>
      </c>
      <c r="G13" s="1118">
        <v>13.8</v>
      </c>
      <c r="H13" s="1117">
        <v>6611</v>
      </c>
      <c r="I13" s="1118">
        <v>5.14</v>
      </c>
      <c r="J13" s="1117">
        <v>2701</v>
      </c>
      <c r="K13" s="1118">
        <v>2.1</v>
      </c>
      <c r="L13" s="1117">
        <v>1879</v>
      </c>
      <c r="M13" s="1118">
        <v>1.46</v>
      </c>
    </row>
    <row r="14" spans="1:13" ht="18.75" customHeight="1">
      <c r="A14" s="982" t="s">
        <v>840</v>
      </c>
      <c r="B14" s="983">
        <v>76628</v>
      </c>
      <c r="C14" s="887">
        <v>53.74</v>
      </c>
      <c r="D14" s="1119">
        <v>36400</v>
      </c>
      <c r="E14" s="1120">
        <v>25.53</v>
      </c>
      <c r="F14" s="1119">
        <v>15142</v>
      </c>
      <c r="G14" s="1120">
        <v>10.62</v>
      </c>
      <c r="H14" s="1119">
        <v>7749</v>
      </c>
      <c r="I14" s="1120">
        <v>5.43</v>
      </c>
      <c r="J14" s="1119">
        <v>2892</v>
      </c>
      <c r="K14" s="1120">
        <v>2.03</v>
      </c>
      <c r="L14" s="1119">
        <v>1880</v>
      </c>
      <c r="M14" s="1120">
        <v>1.32</v>
      </c>
    </row>
    <row r="15" spans="1:13" ht="18.75" customHeight="1">
      <c r="A15" s="624"/>
      <c r="B15" s="1121"/>
      <c r="C15" s="1122"/>
      <c r="D15" s="1115"/>
      <c r="E15" s="689"/>
      <c r="F15" s="1116"/>
      <c r="G15" s="736"/>
      <c r="H15" s="1115"/>
      <c r="I15" s="689"/>
      <c r="J15" s="1116"/>
      <c r="K15" s="736"/>
      <c r="L15" s="1115"/>
      <c r="M15" s="689"/>
    </row>
    <row r="16" spans="1:13" ht="18.75" customHeight="1">
      <c r="A16" s="707" t="s">
        <v>66</v>
      </c>
      <c r="B16" s="692">
        <v>70737</v>
      </c>
      <c r="C16" s="695">
        <v>55.58</v>
      </c>
      <c r="D16" s="1117">
        <v>29791</v>
      </c>
      <c r="E16" s="1118">
        <v>23.41</v>
      </c>
      <c r="F16" s="1117">
        <v>16280</v>
      </c>
      <c r="G16" s="1118">
        <v>12.79</v>
      </c>
      <c r="H16" s="1117">
        <v>5078</v>
      </c>
      <c r="I16" s="1118">
        <v>3.99</v>
      </c>
      <c r="J16" s="1117">
        <v>2213</v>
      </c>
      <c r="K16" s="1118">
        <v>1.74</v>
      </c>
      <c r="L16" s="1117">
        <v>1467</v>
      </c>
      <c r="M16" s="1118">
        <v>1.15</v>
      </c>
    </row>
    <row r="17" spans="1:13" ht="18.75" customHeight="1">
      <c r="A17" s="707" t="s">
        <v>67</v>
      </c>
      <c r="B17" s="692">
        <v>65397</v>
      </c>
      <c r="C17" s="695">
        <v>56.8</v>
      </c>
      <c r="D17" s="1117">
        <v>28072</v>
      </c>
      <c r="E17" s="1118">
        <v>24.38</v>
      </c>
      <c r="F17" s="1117">
        <v>11992</v>
      </c>
      <c r="G17" s="1118">
        <v>10.42</v>
      </c>
      <c r="H17" s="1117">
        <v>4589</v>
      </c>
      <c r="I17" s="1118">
        <v>3.99</v>
      </c>
      <c r="J17" s="1117">
        <v>2174</v>
      </c>
      <c r="K17" s="1118">
        <v>1.89</v>
      </c>
      <c r="L17" s="1117">
        <v>1513</v>
      </c>
      <c r="M17" s="1118">
        <v>1.31</v>
      </c>
    </row>
    <row r="18" spans="1:13" ht="18.75" customHeight="1">
      <c r="A18" s="707" t="s">
        <v>68</v>
      </c>
      <c r="B18" s="692">
        <v>72804</v>
      </c>
      <c r="C18" s="695">
        <v>52.74</v>
      </c>
      <c r="D18" s="1117">
        <v>32041</v>
      </c>
      <c r="E18" s="1118">
        <v>23.21</v>
      </c>
      <c r="F18" s="1117">
        <v>19736</v>
      </c>
      <c r="G18" s="1118">
        <v>14.3</v>
      </c>
      <c r="H18" s="1117">
        <v>7087</v>
      </c>
      <c r="I18" s="1118">
        <v>5.13</v>
      </c>
      <c r="J18" s="1117">
        <v>2380</v>
      </c>
      <c r="K18" s="1118">
        <v>1.72</v>
      </c>
      <c r="L18" s="1117">
        <v>1843</v>
      </c>
      <c r="M18" s="1118">
        <v>1.34</v>
      </c>
    </row>
    <row r="19" spans="1:13" ht="18.75" customHeight="1">
      <c r="A19" s="707" t="s">
        <v>69</v>
      </c>
      <c r="B19" s="692">
        <v>68938</v>
      </c>
      <c r="C19" s="695">
        <v>48.58</v>
      </c>
      <c r="D19" s="1117">
        <v>31675</v>
      </c>
      <c r="E19" s="1118">
        <v>22.32</v>
      </c>
      <c r="F19" s="1117">
        <v>25057</v>
      </c>
      <c r="G19" s="1118">
        <v>17.66</v>
      </c>
      <c r="H19" s="1117">
        <v>8645</v>
      </c>
      <c r="I19" s="1118">
        <v>6.09</v>
      </c>
      <c r="J19" s="1117">
        <v>3417</v>
      </c>
      <c r="K19" s="1118">
        <v>2.41</v>
      </c>
      <c r="L19" s="1117">
        <v>2075</v>
      </c>
      <c r="M19" s="1118">
        <v>1.46</v>
      </c>
    </row>
    <row r="20" spans="1:13" ht="18.75" customHeight="1">
      <c r="A20" s="707" t="s">
        <v>70</v>
      </c>
      <c r="B20" s="692">
        <v>65030</v>
      </c>
      <c r="C20" s="695">
        <v>49.36</v>
      </c>
      <c r="D20" s="1117">
        <v>29834</v>
      </c>
      <c r="E20" s="1118">
        <v>22.65</v>
      </c>
      <c r="F20" s="1117">
        <v>23497</v>
      </c>
      <c r="G20" s="1118">
        <v>17.84</v>
      </c>
      <c r="H20" s="1117">
        <v>7101</v>
      </c>
      <c r="I20" s="1118">
        <v>5.39</v>
      </c>
      <c r="J20" s="1117">
        <v>2624</v>
      </c>
      <c r="K20" s="1118">
        <v>1.99</v>
      </c>
      <c r="L20" s="1117">
        <v>1793</v>
      </c>
      <c r="M20" s="1118">
        <v>1.36</v>
      </c>
    </row>
    <row r="21" spans="1:13" ht="18.75" customHeight="1">
      <c r="A21" s="707" t="s">
        <v>71</v>
      </c>
      <c r="B21" s="692">
        <v>60189</v>
      </c>
      <c r="C21" s="695">
        <v>49.37</v>
      </c>
      <c r="D21" s="1117">
        <v>28676</v>
      </c>
      <c r="E21" s="1118">
        <v>23.52</v>
      </c>
      <c r="F21" s="1117">
        <v>20969</v>
      </c>
      <c r="G21" s="1118">
        <v>17.2</v>
      </c>
      <c r="H21" s="1117">
        <v>6247</v>
      </c>
      <c r="I21" s="1118">
        <v>5.12</v>
      </c>
      <c r="J21" s="1117">
        <v>2633</v>
      </c>
      <c r="K21" s="1118">
        <v>2.16</v>
      </c>
      <c r="L21" s="1117">
        <v>1674</v>
      </c>
      <c r="M21" s="1118">
        <v>1.37</v>
      </c>
    </row>
    <row r="22" spans="1:13" ht="18.75" customHeight="1">
      <c r="A22" s="707" t="s">
        <v>72</v>
      </c>
      <c r="B22" s="692">
        <v>65352</v>
      </c>
      <c r="C22" s="695">
        <v>50.87</v>
      </c>
      <c r="D22" s="1117">
        <v>32208</v>
      </c>
      <c r="E22" s="1118">
        <v>25.07</v>
      </c>
      <c r="F22" s="1117">
        <v>18674</v>
      </c>
      <c r="G22" s="1118">
        <v>14.53</v>
      </c>
      <c r="H22" s="1117">
        <v>6547</v>
      </c>
      <c r="I22" s="1118">
        <v>5.1</v>
      </c>
      <c r="J22" s="1117">
        <v>2509</v>
      </c>
      <c r="K22" s="1118">
        <v>1.95</v>
      </c>
      <c r="L22" s="1117">
        <v>1656</v>
      </c>
      <c r="M22" s="1118">
        <v>1.29</v>
      </c>
    </row>
    <row r="23" spans="1:13" ht="18.75" customHeight="1">
      <c r="A23" s="707" t="s">
        <v>73</v>
      </c>
      <c r="B23" s="692">
        <v>72359</v>
      </c>
      <c r="C23" s="695">
        <v>53.2</v>
      </c>
      <c r="D23" s="1117">
        <v>36286</v>
      </c>
      <c r="E23" s="1118">
        <v>26.68</v>
      </c>
      <c r="F23" s="1117">
        <v>14474</v>
      </c>
      <c r="G23" s="1118">
        <v>10.64</v>
      </c>
      <c r="H23" s="1117">
        <v>6523</v>
      </c>
      <c r="I23" s="1118">
        <v>4.8</v>
      </c>
      <c r="J23" s="1117">
        <v>2684</v>
      </c>
      <c r="K23" s="1118">
        <v>1.97</v>
      </c>
      <c r="L23" s="1117">
        <v>1787</v>
      </c>
      <c r="M23" s="1118">
        <v>1.31</v>
      </c>
    </row>
    <row r="24" spans="1:13" ht="18.75" customHeight="1">
      <c r="A24" s="707" t="s">
        <v>74</v>
      </c>
      <c r="B24" s="692">
        <v>67295</v>
      </c>
      <c r="C24" s="695">
        <v>48.94</v>
      </c>
      <c r="D24" s="1117">
        <v>34121</v>
      </c>
      <c r="E24" s="1118">
        <v>24.81</v>
      </c>
      <c r="F24" s="1117">
        <v>18895</v>
      </c>
      <c r="G24" s="1118">
        <v>13.74</v>
      </c>
      <c r="H24" s="1117">
        <v>7740</v>
      </c>
      <c r="I24" s="1118">
        <v>5.63</v>
      </c>
      <c r="J24" s="1117">
        <v>3614</v>
      </c>
      <c r="K24" s="1118">
        <v>2.63</v>
      </c>
      <c r="L24" s="1117">
        <v>3159</v>
      </c>
      <c r="M24" s="1118">
        <v>2.3</v>
      </c>
    </row>
    <row r="25" spans="1:13" ht="18.75" customHeight="1">
      <c r="A25" s="707" t="s">
        <v>75</v>
      </c>
      <c r="B25" s="692">
        <v>64670</v>
      </c>
      <c r="C25" s="695">
        <v>51.3</v>
      </c>
      <c r="D25" s="1117">
        <v>33291</v>
      </c>
      <c r="E25" s="1118">
        <v>26.41</v>
      </c>
      <c r="F25" s="1117">
        <v>15305</v>
      </c>
      <c r="G25" s="1118">
        <v>12.14</v>
      </c>
      <c r="H25" s="1117">
        <v>6262</v>
      </c>
      <c r="I25" s="1118">
        <v>4.97</v>
      </c>
      <c r="J25" s="1117">
        <v>2771</v>
      </c>
      <c r="K25" s="1118">
        <v>2.2</v>
      </c>
      <c r="L25" s="1117">
        <v>1822</v>
      </c>
      <c r="M25" s="1118">
        <v>1.45</v>
      </c>
    </row>
    <row r="26" spans="1:13" ht="18.75" customHeight="1">
      <c r="A26" s="707" t="s">
        <v>76</v>
      </c>
      <c r="B26" s="692">
        <v>60563</v>
      </c>
      <c r="C26" s="695">
        <v>51.66</v>
      </c>
      <c r="D26" s="1117">
        <v>30368</v>
      </c>
      <c r="E26" s="1118">
        <v>25.9</v>
      </c>
      <c r="F26" s="1117">
        <v>13991</v>
      </c>
      <c r="G26" s="1118">
        <v>11.93</v>
      </c>
      <c r="H26" s="1117">
        <v>6037</v>
      </c>
      <c r="I26" s="1118">
        <v>5.15</v>
      </c>
      <c r="J26" s="1117">
        <v>2809</v>
      </c>
      <c r="K26" s="1118">
        <v>2.4</v>
      </c>
      <c r="L26" s="1117">
        <v>1741</v>
      </c>
      <c r="M26" s="1118">
        <v>1.49</v>
      </c>
    </row>
    <row r="27" spans="1:13" ht="18.75" customHeight="1">
      <c r="A27" s="707" t="s">
        <v>77</v>
      </c>
      <c r="B27" s="692">
        <v>61934</v>
      </c>
      <c r="C27" s="695">
        <v>50.95</v>
      </c>
      <c r="D27" s="1117">
        <v>33482</v>
      </c>
      <c r="E27" s="1118">
        <v>27.55</v>
      </c>
      <c r="F27" s="1117">
        <v>13820</v>
      </c>
      <c r="G27" s="1118">
        <v>11.37</v>
      </c>
      <c r="H27" s="1117">
        <v>6476</v>
      </c>
      <c r="I27" s="1118">
        <v>5.33</v>
      </c>
      <c r="J27" s="1117">
        <v>2451</v>
      </c>
      <c r="K27" s="1118">
        <v>2.02</v>
      </c>
      <c r="L27" s="1117">
        <v>1800</v>
      </c>
      <c r="M27" s="1118">
        <v>1.48</v>
      </c>
    </row>
    <row r="28" spans="1:13" ht="18.75" customHeight="1">
      <c r="A28" s="707" t="s">
        <v>78</v>
      </c>
      <c r="B28" s="692">
        <v>66264</v>
      </c>
      <c r="C28" s="695">
        <v>51.56</v>
      </c>
      <c r="D28" s="1117">
        <v>35045</v>
      </c>
      <c r="E28" s="1118">
        <v>27.27</v>
      </c>
      <c r="F28" s="1117">
        <v>15912</v>
      </c>
      <c r="G28" s="1118">
        <v>12.38</v>
      </c>
      <c r="H28" s="1117">
        <v>5996</v>
      </c>
      <c r="I28" s="1118">
        <v>4.67</v>
      </c>
      <c r="J28" s="1117">
        <v>2295</v>
      </c>
      <c r="K28" s="1118">
        <v>1.79</v>
      </c>
      <c r="L28" s="1117">
        <v>1692</v>
      </c>
      <c r="M28" s="1118">
        <v>1.32</v>
      </c>
    </row>
    <row r="29" spans="1:13" ht="18.75" customHeight="1">
      <c r="A29" s="707" t="s">
        <v>67</v>
      </c>
      <c r="B29" s="692">
        <v>67364</v>
      </c>
      <c r="C29" s="695">
        <v>52.83</v>
      </c>
      <c r="D29" s="1117">
        <v>35963</v>
      </c>
      <c r="E29" s="1118">
        <v>28.2</v>
      </c>
      <c r="F29" s="1117">
        <v>11970</v>
      </c>
      <c r="G29" s="1118">
        <v>9.39</v>
      </c>
      <c r="H29" s="1117">
        <v>6567</v>
      </c>
      <c r="I29" s="1118">
        <v>5.15</v>
      </c>
      <c r="J29" s="1117">
        <v>2383</v>
      </c>
      <c r="K29" s="1118">
        <v>1.87</v>
      </c>
      <c r="L29" s="1117">
        <v>1622</v>
      </c>
      <c r="M29" s="1118">
        <v>1.27</v>
      </c>
    </row>
    <row r="30" spans="1:13" ht="18.75" customHeight="1">
      <c r="A30" s="707" t="s">
        <v>68</v>
      </c>
      <c r="B30" s="692">
        <v>72230</v>
      </c>
      <c r="C30" s="695">
        <v>51.15</v>
      </c>
      <c r="D30" s="1117">
        <v>39241</v>
      </c>
      <c r="E30" s="1118">
        <v>27.79</v>
      </c>
      <c r="F30" s="1117">
        <v>15086</v>
      </c>
      <c r="G30" s="1118">
        <v>10.68</v>
      </c>
      <c r="H30" s="1117">
        <v>8272</v>
      </c>
      <c r="I30" s="1118">
        <v>5.86</v>
      </c>
      <c r="J30" s="1117">
        <v>2706</v>
      </c>
      <c r="K30" s="1118">
        <v>1.92</v>
      </c>
      <c r="L30" s="1117">
        <v>1778</v>
      </c>
      <c r="M30" s="1118">
        <v>1.26</v>
      </c>
    </row>
    <row r="31" spans="1:13" ht="18.75" customHeight="1">
      <c r="A31" s="707" t="s">
        <v>69</v>
      </c>
      <c r="B31" s="692">
        <v>78728</v>
      </c>
      <c r="C31" s="695">
        <v>52.1</v>
      </c>
      <c r="D31" s="1117">
        <v>38354</v>
      </c>
      <c r="E31" s="1118">
        <v>25.38</v>
      </c>
      <c r="F31" s="1117">
        <v>16068</v>
      </c>
      <c r="G31" s="1118">
        <v>10.63</v>
      </c>
      <c r="H31" s="1117">
        <v>10265</v>
      </c>
      <c r="I31" s="1118">
        <v>6.79</v>
      </c>
      <c r="J31" s="1117">
        <v>3996</v>
      </c>
      <c r="K31" s="1118">
        <v>2.64</v>
      </c>
      <c r="L31" s="1117">
        <v>2059</v>
      </c>
      <c r="M31" s="1118">
        <v>1.36</v>
      </c>
    </row>
    <row r="32" spans="1:13" ht="18.75" customHeight="1">
      <c r="A32" s="707" t="s">
        <v>70</v>
      </c>
      <c r="B32" s="692">
        <v>68650</v>
      </c>
      <c r="C32" s="695">
        <v>51.75</v>
      </c>
      <c r="D32" s="1117">
        <v>35866</v>
      </c>
      <c r="E32" s="1118">
        <v>27.03</v>
      </c>
      <c r="F32" s="1117">
        <v>14637</v>
      </c>
      <c r="G32" s="1118">
        <v>11.03</v>
      </c>
      <c r="H32" s="1117">
        <v>7604</v>
      </c>
      <c r="I32" s="1118">
        <v>5.73</v>
      </c>
      <c r="J32" s="1117">
        <v>2421</v>
      </c>
      <c r="K32" s="1118">
        <v>1.83</v>
      </c>
      <c r="L32" s="1117">
        <v>1842</v>
      </c>
      <c r="M32" s="1118">
        <v>1.39</v>
      </c>
    </row>
    <row r="33" spans="1:13" ht="18.75" customHeight="1">
      <c r="A33" s="707" t="s">
        <v>71</v>
      </c>
      <c r="B33" s="692">
        <v>69382</v>
      </c>
      <c r="C33" s="695">
        <v>50.96</v>
      </c>
      <c r="D33" s="1117">
        <v>35890</v>
      </c>
      <c r="E33" s="1118">
        <v>26.36</v>
      </c>
      <c r="F33" s="1117">
        <v>16115</v>
      </c>
      <c r="G33" s="1118">
        <v>11.84</v>
      </c>
      <c r="H33" s="1117">
        <v>8673</v>
      </c>
      <c r="I33" s="1118">
        <v>6.37</v>
      </c>
      <c r="J33" s="1117">
        <v>2562</v>
      </c>
      <c r="K33" s="1118">
        <v>1.88</v>
      </c>
      <c r="L33" s="1117">
        <v>1797</v>
      </c>
      <c r="M33" s="1118">
        <v>1.32</v>
      </c>
    </row>
    <row r="34" spans="1:13" ht="18.75" customHeight="1">
      <c r="A34" s="707" t="s">
        <v>72</v>
      </c>
      <c r="B34" s="692">
        <v>77137</v>
      </c>
      <c r="C34" s="695">
        <v>54.7</v>
      </c>
      <c r="D34" s="1117">
        <v>36337</v>
      </c>
      <c r="E34" s="1118">
        <v>25.77</v>
      </c>
      <c r="F34" s="1117">
        <v>13892</v>
      </c>
      <c r="G34" s="1118">
        <v>9.85</v>
      </c>
      <c r="H34" s="1117">
        <v>7137</v>
      </c>
      <c r="I34" s="1118">
        <v>5.06</v>
      </c>
      <c r="J34" s="1117">
        <v>2713</v>
      </c>
      <c r="K34" s="1118">
        <v>1.92</v>
      </c>
      <c r="L34" s="1117">
        <v>1853</v>
      </c>
      <c r="M34" s="1118">
        <v>1.31</v>
      </c>
    </row>
    <row r="35" spans="1:13" ht="18.75" customHeight="1">
      <c r="A35" s="707" t="s">
        <v>73</v>
      </c>
      <c r="B35" s="692">
        <v>76083</v>
      </c>
      <c r="C35" s="695">
        <v>54.57</v>
      </c>
      <c r="D35" s="1117">
        <v>36054</v>
      </c>
      <c r="E35" s="1118">
        <v>25.86</v>
      </c>
      <c r="F35" s="1117">
        <v>14265</v>
      </c>
      <c r="G35" s="1118">
        <v>10.23</v>
      </c>
      <c r="H35" s="1117">
        <v>6931</v>
      </c>
      <c r="I35" s="1118">
        <v>4.97</v>
      </c>
      <c r="J35" s="1117">
        <v>2641</v>
      </c>
      <c r="K35" s="1118">
        <v>1.89</v>
      </c>
      <c r="L35" s="1117">
        <v>1693</v>
      </c>
      <c r="M35" s="1118">
        <v>1.21</v>
      </c>
    </row>
    <row r="36" spans="1:13" ht="18.75" customHeight="1">
      <c r="A36" s="707" t="s">
        <v>74</v>
      </c>
      <c r="B36" s="692">
        <v>77654</v>
      </c>
      <c r="C36" s="695">
        <v>52.81</v>
      </c>
      <c r="D36" s="1117">
        <v>36778</v>
      </c>
      <c r="E36" s="1118">
        <v>25.01</v>
      </c>
      <c r="F36" s="1117">
        <v>17186</v>
      </c>
      <c r="G36" s="1118">
        <v>11.69</v>
      </c>
      <c r="H36" s="1117">
        <v>7534</v>
      </c>
      <c r="I36" s="1118">
        <v>5.12</v>
      </c>
      <c r="J36" s="1117">
        <v>3171</v>
      </c>
      <c r="K36" s="1118">
        <v>2.16</v>
      </c>
      <c r="L36" s="1117">
        <v>2325</v>
      </c>
      <c r="M36" s="1118">
        <v>1.58</v>
      </c>
    </row>
    <row r="37" spans="1:13" ht="18.75" customHeight="1">
      <c r="A37" s="707" t="s">
        <v>75</v>
      </c>
      <c r="B37" s="692">
        <v>76797</v>
      </c>
      <c r="C37" s="695">
        <v>55.26</v>
      </c>
      <c r="D37" s="1117">
        <v>32494</v>
      </c>
      <c r="E37" s="1118">
        <v>23.38</v>
      </c>
      <c r="F37" s="1117">
        <v>14651</v>
      </c>
      <c r="G37" s="1118">
        <v>10.54</v>
      </c>
      <c r="H37" s="1117">
        <v>8129</v>
      </c>
      <c r="I37" s="1118">
        <v>5.85</v>
      </c>
      <c r="J37" s="1117">
        <v>3009</v>
      </c>
      <c r="K37" s="1118">
        <v>2.17</v>
      </c>
      <c r="L37" s="1117">
        <v>1776</v>
      </c>
      <c r="M37" s="1118">
        <v>1.28</v>
      </c>
    </row>
    <row r="38" spans="1:13" ht="18.75" customHeight="1">
      <c r="A38" s="707" t="s">
        <v>203</v>
      </c>
      <c r="B38" s="692">
        <v>79557</v>
      </c>
      <c r="C38" s="695">
        <v>56.94</v>
      </c>
      <c r="D38" s="1117">
        <v>33955</v>
      </c>
      <c r="E38" s="1118">
        <v>24.3</v>
      </c>
      <c r="F38" s="1117">
        <v>13930</v>
      </c>
      <c r="G38" s="1118">
        <v>9.97</v>
      </c>
      <c r="H38" s="1117">
        <v>6102</v>
      </c>
      <c r="I38" s="1118">
        <v>4.37</v>
      </c>
      <c r="J38" s="1117">
        <v>2559</v>
      </c>
      <c r="K38" s="1118">
        <v>1.83</v>
      </c>
      <c r="L38" s="1117">
        <v>1699</v>
      </c>
      <c r="M38" s="1118">
        <v>1.22</v>
      </c>
    </row>
    <row r="39" spans="1:13" ht="18.75" customHeight="1">
      <c r="A39" s="707" t="s">
        <v>77</v>
      </c>
      <c r="B39" s="692">
        <v>83607</v>
      </c>
      <c r="C39" s="695">
        <v>53.91</v>
      </c>
      <c r="D39" s="1117">
        <v>39142</v>
      </c>
      <c r="E39" s="1118">
        <v>25.24</v>
      </c>
      <c r="F39" s="1117">
        <v>17309</v>
      </c>
      <c r="G39" s="1118">
        <v>11.16</v>
      </c>
      <c r="H39" s="1117">
        <v>7492</v>
      </c>
      <c r="I39" s="1118">
        <v>4.83</v>
      </c>
      <c r="J39" s="1117">
        <v>3159</v>
      </c>
      <c r="K39" s="1118">
        <v>2.04</v>
      </c>
      <c r="L39" s="1117">
        <v>2163</v>
      </c>
      <c r="M39" s="1118">
        <v>1.39</v>
      </c>
    </row>
    <row r="40" spans="1:13" ht="18.75" customHeight="1" thickBot="1">
      <c r="A40" s="708" t="s">
        <v>78</v>
      </c>
      <c r="B40" s="709">
        <v>93379</v>
      </c>
      <c r="C40" s="712">
        <v>57.68</v>
      </c>
      <c r="D40" s="1123">
        <v>36806</v>
      </c>
      <c r="E40" s="1124">
        <v>22.74</v>
      </c>
      <c r="F40" s="1123">
        <v>16519</v>
      </c>
      <c r="G40" s="1124">
        <v>10.2</v>
      </c>
      <c r="H40" s="1123">
        <v>7862</v>
      </c>
      <c r="I40" s="1124">
        <v>4.86</v>
      </c>
      <c r="J40" s="1123">
        <v>3308</v>
      </c>
      <c r="K40" s="1124">
        <v>2.04</v>
      </c>
      <c r="L40" s="1123">
        <v>1960</v>
      </c>
      <c r="M40" s="1124">
        <v>1.21</v>
      </c>
    </row>
    <row r="41" spans="1:13" ht="18.75" customHeight="1">
      <c r="A41" s="1139"/>
      <c r="B41" s="1140"/>
      <c r="C41" s="1141"/>
      <c r="D41" s="1140"/>
      <c r="E41" s="1141"/>
      <c r="F41" s="1140"/>
      <c r="G41" s="1141"/>
      <c r="H41" s="1140"/>
      <c r="I41" s="1141"/>
      <c r="J41" s="1140"/>
      <c r="K41" s="1141"/>
      <c r="L41" s="1140"/>
      <c r="M41" s="1141"/>
    </row>
    <row r="42" spans="2:13" ht="18.75" customHeight="1">
      <c r="B42" s="675"/>
      <c r="C42" s="675"/>
      <c r="D42" s="675"/>
      <c r="E42" s="675"/>
      <c r="F42" s="675"/>
      <c r="G42" s="675"/>
      <c r="H42" s="675"/>
      <c r="I42" s="675"/>
      <c r="J42" s="675"/>
      <c r="K42" s="675"/>
      <c r="L42" s="675"/>
      <c r="M42" s="675"/>
    </row>
    <row r="43" spans="1:13" ht="18.75" customHeight="1" thickBot="1">
      <c r="A43" s="675"/>
      <c r="B43" s="675"/>
      <c r="C43" s="675"/>
      <c r="D43" s="675"/>
      <c r="E43" s="675"/>
      <c r="F43" s="675"/>
      <c r="G43" s="675"/>
      <c r="H43" s="675"/>
      <c r="I43" s="675"/>
      <c r="J43" s="675"/>
      <c r="K43" s="675"/>
      <c r="L43" s="675"/>
      <c r="M43" s="675"/>
    </row>
    <row r="44" spans="1:13" ht="18.75" customHeight="1">
      <c r="A44" s="676"/>
      <c r="B44" s="1640" t="s">
        <v>754</v>
      </c>
      <c r="C44" s="1637"/>
      <c r="D44" s="1636" t="s">
        <v>755</v>
      </c>
      <c r="E44" s="1637"/>
      <c r="F44" s="1636" t="s">
        <v>756</v>
      </c>
      <c r="G44" s="1637"/>
      <c r="H44" s="1636" t="s">
        <v>757</v>
      </c>
      <c r="I44" s="1637"/>
      <c r="J44" s="1636" t="s">
        <v>758</v>
      </c>
      <c r="K44" s="1637"/>
      <c r="L44" s="675"/>
      <c r="M44" s="675"/>
    </row>
    <row r="45" spans="1:13" ht="18.75" customHeight="1" thickBot="1">
      <c r="A45" s="677"/>
      <c r="B45" s="1641"/>
      <c r="C45" s="1639"/>
      <c r="D45" s="1638"/>
      <c r="E45" s="1639"/>
      <c r="F45" s="1638"/>
      <c r="G45" s="1639"/>
      <c r="H45" s="1638"/>
      <c r="I45" s="1639"/>
      <c r="J45" s="1638"/>
      <c r="K45" s="1639"/>
      <c r="L45" s="675"/>
      <c r="M45" s="675"/>
    </row>
    <row r="46" spans="1:13" ht="18.75" customHeight="1" thickTop="1">
      <c r="A46" s="624"/>
      <c r="B46" s="1109" t="s">
        <v>60</v>
      </c>
      <c r="C46" s="1110" t="s">
        <v>523</v>
      </c>
      <c r="D46" s="1111" t="s">
        <v>60</v>
      </c>
      <c r="E46" s="1112" t="s">
        <v>523</v>
      </c>
      <c r="F46" s="1111" t="s">
        <v>60</v>
      </c>
      <c r="G46" s="1112" t="s">
        <v>523</v>
      </c>
      <c r="H46" s="1111" t="s">
        <v>60</v>
      </c>
      <c r="I46" s="1112" t="s">
        <v>523</v>
      </c>
      <c r="J46" s="1111" t="s">
        <v>60</v>
      </c>
      <c r="K46" s="1112" t="s">
        <v>523</v>
      </c>
      <c r="L46" s="673"/>
      <c r="M46" s="673"/>
    </row>
    <row r="47" spans="1:13" ht="18.75" customHeight="1">
      <c r="A47" s="1113"/>
      <c r="B47" s="1114"/>
      <c r="C47" s="736"/>
      <c r="D47" s="1129"/>
      <c r="E47" s="689"/>
      <c r="F47" s="1129"/>
      <c r="G47" s="689"/>
      <c r="H47" s="1129"/>
      <c r="I47" s="689"/>
      <c r="J47" s="1129"/>
      <c r="K47" s="689"/>
      <c r="L47" s="675"/>
      <c r="M47" s="675"/>
    </row>
    <row r="48" spans="1:13" ht="18.75" customHeight="1">
      <c r="A48" s="691" t="s">
        <v>62</v>
      </c>
      <c r="B48" s="692">
        <v>991</v>
      </c>
      <c r="C48" s="695">
        <v>0.77</v>
      </c>
      <c r="D48" s="1117">
        <v>507</v>
      </c>
      <c r="E48" s="1118">
        <v>0.4</v>
      </c>
      <c r="F48" s="1117">
        <v>77</v>
      </c>
      <c r="G48" s="1118">
        <v>0.06</v>
      </c>
      <c r="H48" s="1117">
        <v>5</v>
      </c>
      <c r="I48" s="1130">
        <v>0</v>
      </c>
      <c r="J48" s="738">
        <v>1</v>
      </c>
      <c r="K48" s="1130">
        <v>0</v>
      </c>
      <c r="L48" s="675"/>
      <c r="M48" s="675"/>
    </row>
    <row r="49" spans="1:13" ht="18.75" customHeight="1">
      <c r="A49" s="691" t="s">
        <v>63</v>
      </c>
      <c r="B49" s="692">
        <v>1259</v>
      </c>
      <c r="C49" s="695">
        <v>1.01</v>
      </c>
      <c r="D49" s="1117">
        <v>544</v>
      </c>
      <c r="E49" s="1118">
        <v>0.44</v>
      </c>
      <c r="F49" s="1117">
        <v>91</v>
      </c>
      <c r="G49" s="1118">
        <v>0.07</v>
      </c>
      <c r="H49" s="1117">
        <v>5</v>
      </c>
      <c r="I49" s="1130">
        <v>0</v>
      </c>
      <c r="J49" s="738">
        <v>1</v>
      </c>
      <c r="K49" s="1130">
        <v>0</v>
      </c>
      <c r="L49" s="675"/>
      <c r="M49" s="675"/>
    </row>
    <row r="50" spans="1:13" ht="18.75" customHeight="1">
      <c r="A50" s="691" t="s">
        <v>64</v>
      </c>
      <c r="B50" s="692">
        <v>1309</v>
      </c>
      <c r="C50" s="695">
        <v>1.1</v>
      </c>
      <c r="D50" s="1117">
        <v>502</v>
      </c>
      <c r="E50" s="1118">
        <v>0.42</v>
      </c>
      <c r="F50" s="1117">
        <v>75</v>
      </c>
      <c r="G50" s="1118">
        <v>0.06</v>
      </c>
      <c r="H50" s="1117">
        <v>3</v>
      </c>
      <c r="I50" s="1130">
        <v>0</v>
      </c>
      <c r="J50" s="761">
        <v>0</v>
      </c>
      <c r="K50" s="1130">
        <v>0</v>
      </c>
      <c r="L50" s="675"/>
      <c r="M50" s="675"/>
    </row>
    <row r="51" spans="1:13" ht="18.75" customHeight="1">
      <c r="A51" s="691" t="s">
        <v>65</v>
      </c>
      <c r="B51" s="692">
        <v>1224</v>
      </c>
      <c r="C51" s="695">
        <v>0.95</v>
      </c>
      <c r="D51" s="1117">
        <v>515</v>
      </c>
      <c r="E51" s="1118">
        <v>0.4</v>
      </c>
      <c r="F51" s="1117">
        <v>57</v>
      </c>
      <c r="G51" s="1118">
        <v>0.04</v>
      </c>
      <c r="H51" s="1117">
        <v>4</v>
      </c>
      <c r="I51" s="1130">
        <v>0</v>
      </c>
      <c r="J51" s="738">
        <v>1</v>
      </c>
      <c r="K51" s="1130">
        <v>0</v>
      </c>
      <c r="L51" s="675"/>
      <c r="M51" s="675"/>
    </row>
    <row r="52" spans="1:13" ht="18.75" customHeight="1">
      <c r="A52" s="982" t="s">
        <v>840</v>
      </c>
      <c r="B52" s="983">
        <v>1435</v>
      </c>
      <c r="C52" s="887">
        <v>1.01</v>
      </c>
      <c r="D52" s="1119">
        <v>418</v>
      </c>
      <c r="E52" s="1120">
        <v>0.29</v>
      </c>
      <c r="F52" s="1119">
        <v>51</v>
      </c>
      <c r="G52" s="1120">
        <v>0.04</v>
      </c>
      <c r="H52" s="1119">
        <v>1</v>
      </c>
      <c r="I52" s="1131">
        <v>0</v>
      </c>
      <c r="J52" s="1142">
        <v>0</v>
      </c>
      <c r="K52" s="1131">
        <v>0</v>
      </c>
      <c r="L52" s="675"/>
      <c r="M52" s="675"/>
    </row>
    <row r="53" spans="1:13" ht="18.75" customHeight="1">
      <c r="A53" s="624"/>
      <c r="B53" s="1121"/>
      <c r="C53" s="1122"/>
      <c r="D53" s="1115"/>
      <c r="E53" s="689"/>
      <c r="F53" s="1116"/>
      <c r="G53" s="736"/>
      <c r="H53" s="1115"/>
      <c r="I53" s="689"/>
      <c r="J53" s="768"/>
      <c r="K53" s="767"/>
      <c r="L53" s="675"/>
      <c r="M53" s="675"/>
    </row>
    <row r="54" spans="1:13" ht="18.75" customHeight="1">
      <c r="A54" s="707" t="s">
        <v>66</v>
      </c>
      <c r="B54" s="692">
        <v>1161</v>
      </c>
      <c r="C54" s="695">
        <v>0.91</v>
      </c>
      <c r="D54" s="1117">
        <v>493</v>
      </c>
      <c r="E54" s="1118">
        <v>0.39</v>
      </c>
      <c r="F54" s="1117">
        <v>54</v>
      </c>
      <c r="G54" s="1118">
        <v>0.04</v>
      </c>
      <c r="H54" s="1117">
        <v>1</v>
      </c>
      <c r="I54" s="1130">
        <v>0</v>
      </c>
      <c r="J54" s="1117">
        <v>0</v>
      </c>
      <c r="K54" s="1118">
        <v>0</v>
      </c>
      <c r="L54" s="1132"/>
      <c r="M54" s="1133"/>
    </row>
    <row r="55" spans="1:13" ht="18.75" customHeight="1">
      <c r="A55" s="707" t="s">
        <v>67</v>
      </c>
      <c r="B55" s="692">
        <v>972</v>
      </c>
      <c r="C55" s="695">
        <v>0.84</v>
      </c>
      <c r="D55" s="1117">
        <v>382</v>
      </c>
      <c r="E55" s="1118">
        <v>0.33</v>
      </c>
      <c r="F55" s="1117">
        <v>42</v>
      </c>
      <c r="G55" s="1118">
        <v>0.04</v>
      </c>
      <c r="H55" s="1117">
        <v>1</v>
      </c>
      <c r="I55" s="1130">
        <v>0</v>
      </c>
      <c r="J55" s="1134">
        <v>0</v>
      </c>
      <c r="K55" s="1130">
        <v>0</v>
      </c>
      <c r="L55" s="1132"/>
      <c r="M55" s="1133"/>
    </row>
    <row r="56" spans="1:13" ht="18.75" customHeight="1">
      <c r="A56" s="707" t="s">
        <v>68</v>
      </c>
      <c r="B56" s="692">
        <v>1389</v>
      </c>
      <c r="C56" s="695">
        <v>1.01</v>
      </c>
      <c r="D56" s="1117">
        <v>674</v>
      </c>
      <c r="E56" s="1118">
        <v>0.49</v>
      </c>
      <c r="F56" s="1117">
        <v>73</v>
      </c>
      <c r="G56" s="1118">
        <v>0.05</v>
      </c>
      <c r="H56" s="1117">
        <v>3</v>
      </c>
      <c r="I56" s="1130">
        <v>0</v>
      </c>
      <c r="J56" s="1134">
        <v>0</v>
      </c>
      <c r="K56" s="1130">
        <v>0</v>
      </c>
      <c r="L56" s="1132"/>
      <c r="M56" s="1133"/>
    </row>
    <row r="57" spans="1:13" ht="18.75" customHeight="1">
      <c r="A57" s="707" t="s">
        <v>69</v>
      </c>
      <c r="B57" s="692">
        <v>1381</v>
      </c>
      <c r="C57" s="695">
        <v>0.97</v>
      </c>
      <c r="D57" s="1117">
        <v>628</v>
      </c>
      <c r="E57" s="1118">
        <v>0.44</v>
      </c>
      <c r="F57" s="1117">
        <v>79</v>
      </c>
      <c r="G57" s="1118">
        <v>0.06</v>
      </c>
      <c r="H57" s="1117">
        <v>2</v>
      </c>
      <c r="I57" s="1130">
        <v>0</v>
      </c>
      <c r="J57" s="1117">
        <v>7</v>
      </c>
      <c r="K57" s="1118">
        <v>0.01</v>
      </c>
      <c r="L57" s="1132"/>
      <c r="M57" s="1133"/>
    </row>
    <row r="58" spans="1:13" ht="18.75" customHeight="1">
      <c r="A58" s="707" t="s">
        <v>70</v>
      </c>
      <c r="B58" s="692">
        <v>1234</v>
      </c>
      <c r="C58" s="695">
        <v>0.94</v>
      </c>
      <c r="D58" s="1117">
        <v>552</v>
      </c>
      <c r="E58" s="1118">
        <v>0.42</v>
      </c>
      <c r="F58" s="1117">
        <v>63</v>
      </c>
      <c r="G58" s="1118">
        <v>0.05</v>
      </c>
      <c r="H58" s="1117">
        <v>4</v>
      </c>
      <c r="I58" s="1130">
        <v>0</v>
      </c>
      <c r="J58" s="1134">
        <v>0</v>
      </c>
      <c r="K58" s="1130">
        <v>0</v>
      </c>
      <c r="L58" s="1132"/>
      <c r="M58" s="1133"/>
    </row>
    <row r="59" spans="1:13" ht="18.75" customHeight="1">
      <c r="A59" s="707" t="s">
        <v>71</v>
      </c>
      <c r="B59" s="692">
        <v>1048</v>
      </c>
      <c r="C59" s="695">
        <v>0.86</v>
      </c>
      <c r="D59" s="1117">
        <v>419</v>
      </c>
      <c r="E59" s="1118">
        <v>0.34</v>
      </c>
      <c r="F59" s="1117">
        <v>54</v>
      </c>
      <c r="G59" s="1118">
        <v>0.04</v>
      </c>
      <c r="H59" s="1134">
        <v>0</v>
      </c>
      <c r="I59" s="1130">
        <v>0</v>
      </c>
      <c r="J59" s="1134">
        <v>0</v>
      </c>
      <c r="K59" s="1130">
        <v>0</v>
      </c>
      <c r="L59" s="1132"/>
      <c r="M59" s="1133"/>
    </row>
    <row r="60" spans="1:13" ht="18.75" customHeight="1">
      <c r="A60" s="707" t="s">
        <v>72</v>
      </c>
      <c r="B60" s="692">
        <v>1052</v>
      </c>
      <c r="C60" s="695">
        <v>0.82</v>
      </c>
      <c r="D60" s="1117">
        <v>424</v>
      </c>
      <c r="E60" s="1118">
        <v>0.33</v>
      </c>
      <c r="F60" s="1117">
        <v>50</v>
      </c>
      <c r="G60" s="1118">
        <v>0.04</v>
      </c>
      <c r="H60" s="1117">
        <v>1</v>
      </c>
      <c r="I60" s="1130">
        <v>0</v>
      </c>
      <c r="J60" s="1134">
        <v>0</v>
      </c>
      <c r="K60" s="1130">
        <v>0</v>
      </c>
      <c r="L60" s="1132"/>
      <c r="M60" s="1133"/>
    </row>
    <row r="61" spans="1:13" ht="18.75" customHeight="1">
      <c r="A61" s="707" t="s">
        <v>73</v>
      </c>
      <c r="B61" s="692">
        <v>1278</v>
      </c>
      <c r="C61" s="695">
        <v>0.94</v>
      </c>
      <c r="D61" s="1117">
        <v>576</v>
      </c>
      <c r="E61" s="1118">
        <v>0.42</v>
      </c>
      <c r="F61" s="1117">
        <v>46</v>
      </c>
      <c r="G61" s="1118">
        <v>0.03</v>
      </c>
      <c r="H61" s="1117">
        <v>4</v>
      </c>
      <c r="I61" s="1130">
        <v>0</v>
      </c>
      <c r="J61" s="1134">
        <v>0</v>
      </c>
      <c r="K61" s="1130">
        <v>0</v>
      </c>
      <c r="L61" s="1132"/>
      <c r="M61" s="1133"/>
    </row>
    <row r="62" spans="1:13" ht="18.75" customHeight="1">
      <c r="A62" s="707" t="s">
        <v>74</v>
      </c>
      <c r="B62" s="692">
        <v>1776</v>
      </c>
      <c r="C62" s="695">
        <v>1.29</v>
      </c>
      <c r="D62" s="1117">
        <v>803</v>
      </c>
      <c r="E62" s="1118">
        <v>0.58</v>
      </c>
      <c r="F62" s="1117">
        <v>83</v>
      </c>
      <c r="G62" s="1118">
        <v>0.06</v>
      </c>
      <c r="H62" s="1117">
        <v>14</v>
      </c>
      <c r="I62" s="1118">
        <v>0.01</v>
      </c>
      <c r="J62" s="1117">
        <v>2</v>
      </c>
      <c r="K62" s="1130">
        <v>0</v>
      </c>
      <c r="L62" s="1132"/>
      <c r="M62" s="1133"/>
    </row>
    <row r="63" spans="1:13" ht="18.75" customHeight="1">
      <c r="A63" s="707" t="s">
        <v>75</v>
      </c>
      <c r="B63" s="692">
        <v>1316</v>
      </c>
      <c r="C63" s="695">
        <v>1.04</v>
      </c>
      <c r="D63" s="1117">
        <v>537</v>
      </c>
      <c r="E63" s="1118">
        <v>0.43</v>
      </c>
      <c r="F63" s="1117">
        <v>56</v>
      </c>
      <c r="G63" s="1118">
        <v>0.05</v>
      </c>
      <c r="H63" s="1117">
        <v>15</v>
      </c>
      <c r="I63" s="1118">
        <v>0.01</v>
      </c>
      <c r="J63" s="1117">
        <v>10</v>
      </c>
      <c r="K63" s="1118">
        <v>0.01</v>
      </c>
      <c r="L63" s="1132"/>
      <c r="M63" s="1133"/>
    </row>
    <row r="64" spans="1:13" ht="18.75" customHeight="1">
      <c r="A64" s="707" t="s">
        <v>76</v>
      </c>
      <c r="B64" s="692">
        <v>1211</v>
      </c>
      <c r="C64" s="695">
        <v>1.03</v>
      </c>
      <c r="D64" s="1117">
        <v>468</v>
      </c>
      <c r="E64" s="1118">
        <v>0.4</v>
      </c>
      <c r="F64" s="1117">
        <v>44</v>
      </c>
      <c r="G64" s="1118">
        <v>0.04</v>
      </c>
      <c r="H64" s="1117">
        <v>5</v>
      </c>
      <c r="I64" s="1130">
        <v>0</v>
      </c>
      <c r="J64" s="1134">
        <v>0</v>
      </c>
      <c r="K64" s="1130">
        <v>0</v>
      </c>
      <c r="L64" s="1132"/>
      <c r="M64" s="1133"/>
    </row>
    <row r="65" spans="1:13" ht="18.75" customHeight="1">
      <c r="A65" s="707" t="s">
        <v>77</v>
      </c>
      <c r="B65" s="692">
        <v>1126</v>
      </c>
      <c r="C65" s="695">
        <v>0.93</v>
      </c>
      <c r="D65" s="1117">
        <v>412</v>
      </c>
      <c r="E65" s="1118">
        <v>0.34</v>
      </c>
      <c r="F65" s="1117">
        <v>43</v>
      </c>
      <c r="G65" s="1118">
        <v>0.04</v>
      </c>
      <c r="H65" s="1134">
        <v>0</v>
      </c>
      <c r="I65" s="1130">
        <v>0</v>
      </c>
      <c r="J65" s="1117">
        <v>0</v>
      </c>
      <c r="K65" s="1118">
        <v>0</v>
      </c>
      <c r="L65" s="1132"/>
      <c r="M65" s="1133"/>
    </row>
    <row r="66" spans="1:13" ht="18.75" customHeight="1">
      <c r="A66" s="707" t="s">
        <v>78</v>
      </c>
      <c r="B66" s="692">
        <v>931</v>
      </c>
      <c r="C66" s="695">
        <v>0.72</v>
      </c>
      <c r="D66" s="1117">
        <v>326</v>
      </c>
      <c r="E66" s="1118">
        <v>0.25</v>
      </c>
      <c r="F66" s="1117">
        <v>52</v>
      </c>
      <c r="G66" s="1118">
        <v>0.04</v>
      </c>
      <c r="H66" s="1117">
        <v>1</v>
      </c>
      <c r="I66" s="1130">
        <v>0</v>
      </c>
      <c r="J66" s="1117">
        <v>0</v>
      </c>
      <c r="K66" s="1118">
        <v>0</v>
      </c>
      <c r="L66" s="1132"/>
      <c r="M66" s="1133"/>
    </row>
    <row r="67" spans="1:13" ht="18.75" customHeight="1">
      <c r="A67" s="707" t="s">
        <v>67</v>
      </c>
      <c r="B67" s="692">
        <v>1190</v>
      </c>
      <c r="C67" s="695">
        <v>0.93</v>
      </c>
      <c r="D67" s="1117">
        <v>398</v>
      </c>
      <c r="E67" s="1118">
        <v>0.31</v>
      </c>
      <c r="F67" s="1117">
        <v>46</v>
      </c>
      <c r="G67" s="1118">
        <v>0.04</v>
      </c>
      <c r="H67" s="1117">
        <v>1</v>
      </c>
      <c r="I67" s="1130">
        <v>0</v>
      </c>
      <c r="J67" s="1134">
        <v>0</v>
      </c>
      <c r="K67" s="1130">
        <v>0</v>
      </c>
      <c r="L67" s="1132"/>
      <c r="M67" s="1133"/>
    </row>
    <row r="68" spans="1:13" ht="18.75" customHeight="1">
      <c r="A68" s="707" t="s">
        <v>68</v>
      </c>
      <c r="B68" s="692">
        <v>1431</v>
      </c>
      <c r="C68" s="695">
        <v>1.01</v>
      </c>
      <c r="D68" s="1117">
        <v>411</v>
      </c>
      <c r="E68" s="1118">
        <v>0.29</v>
      </c>
      <c r="F68" s="1117">
        <v>52</v>
      </c>
      <c r="G68" s="1118">
        <v>0.04</v>
      </c>
      <c r="H68" s="1117">
        <v>1</v>
      </c>
      <c r="I68" s="1130">
        <v>0</v>
      </c>
      <c r="J68" s="1134">
        <v>0</v>
      </c>
      <c r="K68" s="1130">
        <v>0</v>
      </c>
      <c r="L68" s="1132"/>
      <c r="M68" s="1133"/>
    </row>
    <row r="69" spans="1:13" ht="18.75" customHeight="1">
      <c r="A69" s="707" t="s">
        <v>69</v>
      </c>
      <c r="B69" s="692">
        <v>1197</v>
      </c>
      <c r="C69" s="695">
        <v>0.79</v>
      </c>
      <c r="D69" s="1117">
        <v>379</v>
      </c>
      <c r="E69" s="1118">
        <v>0.25</v>
      </c>
      <c r="F69" s="1117">
        <v>62</v>
      </c>
      <c r="G69" s="1118">
        <v>0.04</v>
      </c>
      <c r="H69" s="1117">
        <v>3</v>
      </c>
      <c r="I69" s="1130">
        <v>0</v>
      </c>
      <c r="J69" s="1134">
        <v>0</v>
      </c>
      <c r="K69" s="1130">
        <v>0</v>
      </c>
      <c r="L69" s="1132"/>
      <c r="M69" s="1133"/>
    </row>
    <row r="70" spans="1:13" ht="18.75" customHeight="1">
      <c r="A70" s="707" t="s">
        <v>70</v>
      </c>
      <c r="B70" s="692">
        <v>1234</v>
      </c>
      <c r="C70" s="695">
        <v>0.93</v>
      </c>
      <c r="D70" s="1117">
        <v>356</v>
      </c>
      <c r="E70" s="1118">
        <v>0.27</v>
      </c>
      <c r="F70" s="1117">
        <v>53</v>
      </c>
      <c r="G70" s="1118">
        <v>0.04</v>
      </c>
      <c r="H70" s="1134">
        <v>0</v>
      </c>
      <c r="I70" s="1130">
        <v>0</v>
      </c>
      <c r="J70" s="1117">
        <v>0</v>
      </c>
      <c r="K70" s="1118">
        <v>0</v>
      </c>
      <c r="L70" s="1132"/>
      <c r="M70" s="1133"/>
    </row>
    <row r="71" spans="1:13" ht="18.75" customHeight="1">
      <c r="A71" s="707" t="s">
        <v>71</v>
      </c>
      <c r="B71" s="692">
        <v>1308</v>
      </c>
      <c r="C71" s="695">
        <v>0.96</v>
      </c>
      <c r="D71" s="1117">
        <v>389</v>
      </c>
      <c r="E71" s="1118">
        <v>0.29</v>
      </c>
      <c r="F71" s="1117">
        <v>41</v>
      </c>
      <c r="G71" s="1118">
        <v>0.03</v>
      </c>
      <c r="H71" s="1117">
        <v>1</v>
      </c>
      <c r="I71" s="1130">
        <v>0</v>
      </c>
      <c r="J71" s="1117">
        <v>0</v>
      </c>
      <c r="K71" s="1118">
        <v>0</v>
      </c>
      <c r="L71" s="1132"/>
      <c r="M71" s="1133"/>
    </row>
    <row r="72" spans="1:13" ht="18.75" customHeight="1">
      <c r="A72" s="707" t="s">
        <v>72</v>
      </c>
      <c r="B72" s="692">
        <v>1457</v>
      </c>
      <c r="C72" s="695">
        <v>1.03</v>
      </c>
      <c r="D72" s="1117">
        <v>433</v>
      </c>
      <c r="E72" s="1118">
        <v>0.31</v>
      </c>
      <c r="F72" s="1117">
        <v>49</v>
      </c>
      <c r="G72" s="1118">
        <v>0.04</v>
      </c>
      <c r="H72" s="1134">
        <v>0</v>
      </c>
      <c r="I72" s="1130">
        <v>0</v>
      </c>
      <c r="J72" s="1117">
        <v>0</v>
      </c>
      <c r="K72" s="1118">
        <v>0</v>
      </c>
      <c r="L72" s="1132"/>
      <c r="M72" s="1133"/>
    </row>
    <row r="73" spans="1:13" ht="18.75" customHeight="1">
      <c r="A73" s="707" t="s">
        <v>73</v>
      </c>
      <c r="B73" s="692">
        <v>1290</v>
      </c>
      <c r="C73" s="695">
        <v>0.93</v>
      </c>
      <c r="D73" s="1117">
        <v>418</v>
      </c>
      <c r="E73" s="1118">
        <v>0.3</v>
      </c>
      <c r="F73" s="1117">
        <v>44</v>
      </c>
      <c r="G73" s="1118">
        <v>0.03</v>
      </c>
      <c r="H73" s="1117">
        <v>1</v>
      </c>
      <c r="I73" s="1130">
        <v>0</v>
      </c>
      <c r="J73" s="1134">
        <v>0</v>
      </c>
      <c r="K73" s="1130">
        <v>0</v>
      </c>
      <c r="L73" s="1132"/>
      <c r="M73" s="1133"/>
    </row>
    <row r="74" spans="1:13" ht="18.75" customHeight="1">
      <c r="A74" s="707" t="s">
        <v>74</v>
      </c>
      <c r="B74" s="692">
        <v>1818</v>
      </c>
      <c r="C74" s="695">
        <v>1.24</v>
      </c>
      <c r="D74" s="1117">
        <v>504</v>
      </c>
      <c r="E74" s="1118">
        <v>0.34</v>
      </c>
      <c r="F74" s="1117">
        <v>56</v>
      </c>
      <c r="G74" s="1118">
        <v>0.04</v>
      </c>
      <c r="H74" s="1117">
        <v>1</v>
      </c>
      <c r="I74" s="1130">
        <v>0</v>
      </c>
      <c r="J74" s="1134">
        <v>0</v>
      </c>
      <c r="K74" s="1130">
        <v>0</v>
      </c>
      <c r="L74" s="675"/>
      <c r="M74" s="675"/>
    </row>
    <row r="75" spans="1:13" ht="18.75" customHeight="1">
      <c r="A75" s="707" t="s">
        <v>75</v>
      </c>
      <c r="B75" s="692">
        <v>1601</v>
      </c>
      <c r="C75" s="695">
        <v>1.15</v>
      </c>
      <c r="D75" s="1117">
        <v>444</v>
      </c>
      <c r="E75" s="1118">
        <v>0.32</v>
      </c>
      <c r="F75" s="1117">
        <v>66</v>
      </c>
      <c r="G75" s="1118">
        <v>0.05</v>
      </c>
      <c r="H75" s="1117">
        <v>2</v>
      </c>
      <c r="I75" s="1130">
        <v>0</v>
      </c>
      <c r="J75" s="1134">
        <v>0</v>
      </c>
      <c r="K75" s="1130">
        <v>0</v>
      </c>
      <c r="L75" s="675"/>
      <c r="M75" s="675"/>
    </row>
    <row r="76" spans="1:13" ht="18.75" customHeight="1">
      <c r="A76" s="707" t="s">
        <v>203</v>
      </c>
      <c r="B76" s="692">
        <v>1491</v>
      </c>
      <c r="C76" s="695">
        <v>1.07</v>
      </c>
      <c r="D76" s="1117">
        <v>385</v>
      </c>
      <c r="E76" s="1118">
        <v>0.28</v>
      </c>
      <c r="F76" s="1117">
        <v>42</v>
      </c>
      <c r="G76" s="1118">
        <v>0.03</v>
      </c>
      <c r="H76" s="1117">
        <v>1</v>
      </c>
      <c r="I76" s="1130">
        <v>0</v>
      </c>
      <c r="J76" s="1117">
        <v>0</v>
      </c>
      <c r="K76" s="1118">
        <v>0</v>
      </c>
      <c r="L76" s="675"/>
      <c r="M76" s="675"/>
    </row>
    <row r="77" spans="1:13" ht="18.75" customHeight="1">
      <c r="A77" s="707" t="s">
        <v>77</v>
      </c>
      <c r="B77" s="692">
        <v>1736</v>
      </c>
      <c r="C77" s="695">
        <v>1.12</v>
      </c>
      <c r="D77" s="1117">
        <v>435</v>
      </c>
      <c r="E77" s="1118">
        <v>0.28</v>
      </c>
      <c r="F77" s="1117">
        <v>38</v>
      </c>
      <c r="G77" s="1118">
        <v>0.02</v>
      </c>
      <c r="H77" s="1117">
        <v>1</v>
      </c>
      <c r="I77" s="1130">
        <v>0</v>
      </c>
      <c r="J77" s="1134">
        <v>0</v>
      </c>
      <c r="K77" s="1130">
        <v>0</v>
      </c>
      <c r="L77" s="675"/>
      <c r="M77" s="675"/>
    </row>
    <row r="78" spans="1:13" ht="18.75" customHeight="1" thickBot="1">
      <c r="A78" s="708" t="s">
        <v>78</v>
      </c>
      <c r="B78" s="709">
        <v>1521</v>
      </c>
      <c r="C78" s="712">
        <v>0.94</v>
      </c>
      <c r="D78" s="1123">
        <v>469</v>
      </c>
      <c r="E78" s="1124">
        <v>0.29</v>
      </c>
      <c r="F78" s="1123">
        <v>61</v>
      </c>
      <c r="G78" s="1124">
        <v>0.04</v>
      </c>
      <c r="H78" s="1123">
        <v>1</v>
      </c>
      <c r="I78" s="1135">
        <v>0</v>
      </c>
      <c r="J78" s="1143">
        <v>0</v>
      </c>
      <c r="K78" s="1135">
        <v>0</v>
      </c>
      <c r="L78" s="675"/>
      <c r="M78" s="675"/>
    </row>
    <row r="79" spans="1:2" s="673" customFormat="1" ht="18.75" customHeight="1">
      <c r="A79" s="988" t="s">
        <v>759</v>
      </c>
      <c r="B79" s="1136"/>
    </row>
    <row r="80" spans="1:2" s="673" customFormat="1" ht="18.75" customHeight="1">
      <c r="A80" s="988" t="s">
        <v>760</v>
      </c>
      <c r="B80" s="1136"/>
    </row>
    <row r="81" spans="1:2" s="673" customFormat="1" ht="18.75" customHeight="1">
      <c r="A81" s="1137" t="s">
        <v>183</v>
      </c>
      <c r="B81" s="1138"/>
    </row>
    <row r="82" spans="1:2" s="673" customFormat="1" ht="18.75" customHeight="1">
      <c r="A82" s="1137" t="s">
        <v>183</v>
      </c>
      <c r="B82" s="1138"/>
    </row>
    <row r="83" spans="1:13" ht="18.75" customHeight="1">
      <c r="A83" s="1642" t="s">
        <v>765</v>
      </c>
      <c r="B83" s="1642"/>
      <c r="C83" s="1642"/>
      <c r="D83" s="1642"/>
      <c r="E83" s="1642"/>
      <c r="F83" s="1642"/>
      <c r="G83" s="1642"/>
      <c r="H83" s="1642"/>
      <c r="I83" s="1642"/>
      <c r="J83" s="1642"/>
      <c r="K83" s="1642"/>
      <c r="L83" s="1642"/>
      <c r="M83" s="1642"/>
    </row>
    <row r="84" spans="1:13" ht="18.75" customHeight="1">
      <c r="A84" s="1631" t="s">
        <v>767</v>
      </c>
      <c r="B84" s="1631"/>
      <c r="C84" s="1631"/>
      <c r="D84" s="1631"/>
      <c r="E84" s="1631"/>
      <c r="F84" s="1631"/>
      <c r="G84" s="1631"/>
      <c r="H84" s="1631"/>
      <c r="I84" s="1631"/>
      <c r="J84" s="1631"/>
      <c r="K84" s="1631"/>
      <c r="L84" s="1631"/>
      <c r="M84" s="1631"/>
    </row>
    <row r="85" spans="1:13" ht="18.75" customHeight="1">
      <c r="A85" s="142"/>
      <c r="B85" s="142"/>
      <c r="C85" s="142"/>
      <c r="D85" s="142"/>
      <c r="E85" s="142"/>
      <c r="F85" s="142"/>
      <c r="G85" s="142"/>
      <c r="H85" s="142"/>
      <c r="I85" s="142"/>
      <c r="J85" s="142"/>
      <c r="K85" s="142"/>
      <c r="L85" s="142"/>
      <c r="M85" s="142"/>
    </row>
    <row r="86" spans="1:13" ht="18.75" customHeight="1">
      <c r="A86" s="673"/>
      <c r="B86" s="142"/>
      <c r="C86" s="142"/>
      <c r="D86" s="142"/>
      <c r="E86" s="142"/>
      <c r="F86" s="142"/>
      <c r="G86" s="142"/>
      <c r="H86" s="142"/>
      <c r="I86" s="142"/>
      <c r="J86" s="142"/>
      <c r="K86" s="142"/>
      <c r="L86" s="142"/>
      <c r="M86" s="142"/>
    </row>
    <row r="87" spans="1:13" ht="18.75" customHeight="1" thickBot="1">
      <c r="A87" s="673" t="s">
        <v>44</v>
      </c>
      <c r="B87" s="2"/>
      <c r="C87" s="2"/>
      <c r="D87" s="2"/>
      <c r="E87" s="2"/>
      <c r="F87" s="2"/>
      <c r="G87" s="2"/>
      <c r="H87" s="2"/>
      <c r="I87" s="2"/>
      <c r="J87" s="2"/>
      <c r="K87" s="2"/>
      <c r="L87" s="2"/>
      <c r="M87" s="2"/>
    </row>
    <row r="88" spans="1:13" ht="18.75" customHeight="1">
      <c r="A88" s="676"/>
      <c r="B88" s="1632" t="s">
        <v>748</v>
      </c>
      <c r="C88" s="1633"/>
      <c r="D88" s="1636" t="s">
        <v>749</v>
      </c>
      <c r="E88" s="1637"/>
      <c r="F88" s="1636" t="s">
        <v>750</v>
      </c>
      <c r="G88" s="1637"/>
      <c r="H88" s="1636" t="s">
        <v>751</v>
      </c>
      <c r="I88" s="1637"/>
      <c r="J88" s="1636" t="s">
        <v>752</v>
      </c>
      <c r="K88" s="1637"/>
      <c r="L88" s="1636" t="s">
        <v>753</v>
      </c>
      <c r="M88" s="1637"/>
    </row>
    <row r="89" spans="1:13" ht="18.75" customHeight="1" thickBot="1">
      <c r="A89" s="677"/>
      <c r="B89" s="1634"/>
      <c r="C89" s="1635"/>
      <c r="D89" s="1638"/>
      <c r="E89" s="1639"/>
      <c r="F89" s="1638"/>
      <c r="G89" s="1639"/>
      <c r="H89" s="1638"/>
      <c r="I89" s="1639"/>
      <c r="J89" s="1638"/>
      <c r="K89" s="1639"/>
      <c r="L89" s="1638"/>
      <c r="M89" s="1639"/>
    </row>
    <row r="90" spans="1:13" s="861" customFormat="1" ht="18.75" customHeight="1" thickTop="1">
      <c r="A90" s="624"/>
      <c r="B90" s="1109" t="s">
        <v>60</v>
      </c>
      <c r="C90" s="1110" t="s">
        <v>523</v>
      </c>
      <c r="D90" s="1111" t="s">
        <v>60</v>
      </c>
      <c r="E90" s="1112" t="s">
        <v>523</v>
      </c>
      <c r="F90" s="1111" t="s">
        <v>60</v>
      </c>
      <c r="G90" s="1110" t="s">
        <v>523</v>
      </c>
      <c r="H90" s="1111" t="s">
        <v>60</v>
      </c>
      <c r="I90" s="1112" t="s">
        <v>523</v>
      </c>
      <c r="J90" s="1111" t="s">
        <v>60</v>
      </c>
      <c r="K90" s="1110" t="s">
        <v>523</v>
      </c>
      <c r="L90" s="1111" t="s">
        <v>60</v>
      </c>
      <c r="M90" s="1112" t="s">
        <v>523</v>
      </c>
    </row>
    <row r="91" spans="1:13" ht="18.75" customHeight="1">
      <c r="A91" s="1113"/>
      <c r="B91" s="1114"/>
      <c r="C91" s="736"/>
      <c r="D91" s="1115"/>
      <c r="E91" s="689"/>
      <c r="F91" s="1116"/>
      <c r="G91" s="736"/>
      <c r="H91" s="1115"/>
      <c r="I91" s="689"/>
      <c r="J91" s="1116"/>
      <c r="K91" s="736"/>
      <c r="L91" s="1115"/>
      <c r="M91" s="689"/>
    </row>
    <row r="92" spans="1:13" ht="18.75" customHeight="1">
      <c r="A92" s="691" t="s">
        <v>62</v>
      </c>
      <c r="B92" s="692">
        <v>10553</v>
      </c>
      <c r="C92" s="695">
        <v>64.47</v>
      </c>
      <c r="D92" s="1117">
        <v>3504</v>
      </c>
      <c r="E92" s="1118">
        <v>21.41</v>
      </c>
      <c r="F92" s="1117">
        <v>1132</v>
      </c>
      <c r="G92" s="1118">
        <v>6.92</v>
      </c>
      <c r="H92" s="1117">
        <v>606</v>
      </c>
      <c r="I92" s="1118">
        <v>3.71</v>
      </c>
      <c r="J92" s="1117">
        <v>199</v>
      </c>
      <c r="K92" s="1118">
        <v>1.22</v>
      </c>
      <c r="L92" s="1117">
        <v>116</v>
      </c>
      <c r="M92" s="1118">
        <v>0.71</v>
      </c>
    </row>
    <row r="93" spans="1:13" ht="18.75" customHeight="1">
      <c r="A93" s="691" t="s">
        <v>63</v>
      </c>
      <c r="B93" s="692">
        <v>10311</v>
      </c>
      <c r="C93" s="695">
        <v>61.45</v>
      </c>
      <c r="D93" s="1117">
        <v>4011</v>
      </c>
      <c r="E93" s="1118">
        <v>23.91</v>
      </c>
      <c r="F93" s="1117">
        <v>1206</v>
      </c>
      <c r="G93" s="1118">
        <v>7.19</v>
      </c>
      <c r="H93" s="1117">
        <v>575</v>
      </c>
      <c r="I93" s="1118">
        <v>3.43</v>
      </c>
      <c r="J93" s="1117">
        <v>232</v>
      </c>
      <c r="K93" s="1118">
        <v>1.39</v>
      </c>
      <c r="L93" s="1117">
        <v>144</v>
      </c>
      <c r="M93" s="1118">
        <v>0.86</v>
      </c>
    </row>
    <row r="94" spans="1:13" ht="18.75" customHeight="1">
      <c r="A94" s="691" t="s">
        <v>64</v>
      </c>
      <c r="B94" s="692">
        <v>9630</v>
      </c>
      <c r="C94" s="695">
        <v>62.21</v>
      </c>
      <c r="D94" s="1117">
        <v>3568</v>
      </c>
      <c r="E94" s="1118">
        <v>23.05</v>
      </c>
      <c r="F94" s="1117">
        <v>1085</v>
      </c>
      <c r="G94" s="1118">
        <v>7.01</v>
      </c>
      <c r="H94" s="1117">
        <v>576</v>
      </c>
      <c r="I94" s="1118">
        <v>3.73</v>
      </c>
      <c r="J94" s="1117">
        <v>186</v>
      </c>
      <c r="K94" s="1118">
        <v>1.21</v>
      </c>
      <c r="L94" s="1117">
        <v>146</v>
      </c>
      <c r="M94" s="1118">
        <v>0.94</v>
      </c>
    </row>
    <row r="95" spans="1:13" ht="18.75" customHeight="1">
      <c r="A95" s="691" t="s">
        <v>65</v>
      </c>
      <c r="B95" s="692">
        <v>9400</v>
      </c>
      <c r="C95" s="695">
        <v>62.02</v>
      </c>
      <c r="D95" s="1117">
        <v>3291</v>
      </c>
      <c r="E95" s="1118">
        <v>21.71</v>
      </c>
      <c r="F95" s="1117">
        <v>1216</v>
      </c>
      <c r="G95" s="1118">
        <v>8.02</v>
      </c>
      <c r="H95" s="1117">
        <v>658</v>
      </c>
      <c r="I95" s="1118">
        <v>4.34</v>
      </c>
      <c r="J95" s="1117">
        <v>203</v>
      </c>
      <c r="K95" s="1118">
        <v>1.34</v>
      </c>
      <c r="L95" s="1117">
        <v>134</v>
      </c>
      <c r="M95" s="1118">
        <v>0.89</v>
      </c>
    </row>
    <row r="96" spans="1:13" ht="18.75" customHeight="1">
      <c r="A96" s="982" t="s">
        <v>840</v>
      </c>
      <c r="B96" s="983">
        <v>8520</v>
      </c>
      <c r="C96" s="887">
        <v>60.64</v>
      </c>
      <c r="D96" s="1119">
        <v>3178</v>
      </c>
      <c r="E96" s="1120">
        <v>22.62</v>
      </c>
      <c r="F96" s="1119">
        <v>1035</v>
      </c>
      <c r="G96" s="1120">
        <v>7.37</v>
      </c>
      <c r="H96" s="1119">
        <v>752</v>
      </c>
      <c r="I96" s="1120">
        <v>5.36</v>
      </c>
      <c r="J96" s="1119">
        <v>195</v>
      </c>
      <c r="K96" s="1120">
        <v>1.39</v>
      </c>
      <c r="L96" s="1119">
        <v>116</v>
      </c>
      <c r="M96" s="1120">
        <v>0.83</v>
      </c>
    </row>
    <row r="97" spans="1:13" ht="18.75" customHeight="1">
      <c r="A97" s="624"/>
      <c r="B97" s="1121"/>
      <c r="C97" s="1122"/>
      <c r="D97" s="1115"/>
      <c r="E97" s="689"/>
      <c r="F97" s="1116"/>
      <c r="G97" s="736"/>
      <c r="H97" s="1115"/>
      <c r="I97" s="689"/>
      <c r="J97" s="1116"/>
      <c r="K97" s="736"/>
      <c r="L97" s="1115"/>
      <c r="M97" s="689"/>
    </row>
    <row r="98" spans="1:13" ht="18.75" customHeight="1">
      <c r="A98" s="707" t="s">
        <v>66</v>
      </c>
      <c r="B98" s="692">
        <v>9020</v>
      </c>
      <c r="C98" s="695">
        <v>59.22</v>
      </c>
      <c r="D98" s="1117">
        <v>3845</v>
      </c>
      <c r="E98" s="1118">
        <v>25.25</v>
      </c>
      <c r="F98" s="1117">
        <v>1208</v>
      </c>
      <c r="G98" s="1118">
        <v>7.93</v>
      </c>
      <c r="H98" s="1117">
        <v>556</v>
      </c>
      <c r="I98" s="1118">
        <v>3.65</v>
      </c>
      <c r="J98" s="1117">
        <v>182</v>
      </c>
      <c r="K98" s="1118">
        <v>1.2</v>
      </c>
      <c r="L98" s="1117">
        <v>133</v>
      </c>
      <c r="M98" s="1118">
        <v>0.88</v>
      </c>
    </row>
    <row r="99" spans="1:13" ht="18.75" customHeight="1">
      <c r="A99" s="707" t="s">
        <v>67</v>
      </c>
      <c r="B99" s="692">
        <v>9320</v>
      </c>
      <c r="C99" s="695">
        <v>64.26</v>
      </c>
      <c r="D99" s="1117">
        <v>3204</v>
      </c>
      <c r="E99" s="1118">
        <v>22.09</v>
      </c>
      <c r="F99" s="1117">
        <v>852</v>
      </c>
      <c r="G99" s="1118">
        <v>5.88</v>
      </c>
      <c r="H99" s="1117">
        <v>560</v>
      </c>
      <c r="I99" s="1118">
        <v>3.87</v>
      </c>
      <c r="J99" s="1117">
        <v>195</v>
      </c>
      <c r="K99" s="1118">
        <v>1.35</v>
      </c>
      <c r="L99" s="1117">
        <v>121</v>
      </c>
      <c r="M99" s="1118">
        <v>0.84</v>
      </c>
    </row>
    <row r="100" spans="1:13" ht="18.75" customHeight="1">
      <c r="A100" s="707" t="s">
        <v>68</v>
      </c>
      <c r="B100" s="692">
        <v>9204</v>
      </c>
      <c r="C100" s="695">
        <v>63.23</v>
      </c>
      <c r="D100" s="1117">
        <v>3059</v>
      </c>
      <c r="E100" s="1118">
        <v>21.02</v>
      </c>
      <c r="F100" s="1117">
        <v>1089</v>
      </c>
      <c r="G100" s="1118">
        <v>7.48</v>
      </c>
      <c r="H100" s="1117">
        <v>644</v>
      </c>
      <c r="I100" s="1118">
        <v>4.43</v>
      </c>
      <c r="J100" s="1117">
        <v>138</v>
      </c>
      <c r="K100" s="1118">
        <v>0.95</v>
      </c>
      <c r="L100" s="1117">
        <v>134</v>
      </c>
      <c r="M100" s="1118">
        <v>0.92</v>
      </c>
    </row>
    <row r="101" spans="1:13" ht="18.75" customHeight="1">
      <c r="A101" s="707" t="s">
        <v>69</v>
      </c>
      <c r="B101" s="692">
        <v>8578</v>
      </c>
      <c r="C101" s="695">
        <v>61.08</v>
      </c>
      <c r="D101" s="1117">
        <v>3068</v>
      </c>
      <c r="E101" s="1118">
        <v>21.85</v>
      </c>
      <c r="F101" s="1117">
        <v>1225</v>
      </c>
      <c r="G101" s="1118">
        <v>8.72</v>
      </c>
      <c r="H101" s="1117">
        <v>593</v>
      </c>
      <c r="I101" s="1118">
        <v>4.23</v>
      </c>
      <c r="J101" s="1117">
        <v>195</v>
      </c>
      <c r="K101" s="1118">
        <v>1.4</v>
      </c>
      <c r="L101" s="1117">
        <v>128</v>
      </c>
      <c r="M101" s="1118">
        <v>0.91</v>
      </c>
    </row>
    <row r="102" spans="1:13" ht="18.75" customHeight="1">
      <c r="A102" s="707" t="s">
        <v>70</v>
      </c>
      <c r="B102" s="692">
        <v>9381</v>
      </c>
      <c r="C102" s="695">
        <v>63.05</v>
      </c>
      <c r="D102" s="1117">
        <v>3177</v>
      </c>
      <c r="E102" s="1118">
        <v>21.36</v>
      </c>
      <c r="F102" s="1117">
        <v>1121</v>
      </c>
      <c r="G102" s="1118">
        <v>7.54</v>
      </c>
      <c r="H102" s="1117">
        <v>653</v>
      </c>
      <c r="I102" s="1118">
        <v>4.39</v>
      </c>
      <c r="J102" s="1117">
        <v>185</v>
      </c>
      <c r="K102" s="1118">
        <v>1.25</v>
      </c>
      <c r="L102" s="1117">
        <v>129</v>
      </c>
      <c r="M102" s="1118">
        <v>0.87</v>
      </c>
    </row>
    <row r="103" spans="1:13" ht="18.75" customHeight="1">
      <c r="A103" s="707" t="s">
        <v>71</v>
      </c>
      <c r="B103" s="692">
        <v>7604</v>
      </c>
      <c r="C103" s="695">
        <v>58.4</v>
      </c>
      <c r="D103" s="1117">
        <v>2958</v>
      </c>
      <c r="E103" s="1118">
        <v>22.72</v>
      </c>
      <c r="F103" s="1117">
        <v>1356</v>
      </c>
      <c r="G103" s="1118">
        <v>10.42</v>
      </c>
      <c r="H103" s="1117">
        <v>644</v>
      </c>
      <c r="I103" s="1118">
        <v>4.95</v>
      </c>
      <c r="J103" s="1117">
        <v>178</v>
      </c>
      <c r="K103" s="1118">
        <v>1.37</v>
      </c>
      <c r="L103" s="1117">
        <v>93</v>
      </c>
      <c r="M103" s="1118">
        <v>0.72</v>
      </c>
    </row>
    <row r="104" spans="1:13" ht="18.75" customHeight="1">
      <c r="A104" s="707" t="s">
        <v>72</v>
      </c>
      <c r="B104" s="692">
        <v>10653</v>
      </c>
      <c r="C104" s="695">
        <v>63.11</v>
      </c>
      <c r="D104" s="1117">
        <v>3741</v>
      </c>
      <c r="E104" s="1118">
        <v>22.16</v>
      </c>
      <c r="F104" s="1117">
        <v>1397</v>
      </c>
      <c r="G104" s="1118">
        <v>8.28</v>
      </c>
      <c r="H104" s="1117">
        <v>573</v>
      </c>
      <c r="I104" s="1118">
        <v>3.4</v>
      </c>
      <c r="J104" s="1117">
        <v>175</v>
      </c>
      <c r="K104" s="1118">
        <v>1.04</v>
      </c>
      <c r="L104" s="1117">
        <v>101</v>
      </c>
      <c r="M104" s="1118">
        <v>0.6</v>
      </c>
    </row>
    <row r="105" spans="1:13" ht="18.75" customHeight="1">
      <c r="A105" s="707" t="s">
        <v>73</v>
      </c>
      <c r="B105" s="692">
        <v>10226</v>
      </c>
      <c r="C105" s="695">
        <v>63.87</v>
      </c>
      <c r="D105" s="1117">
        <v>3395</v>
      </c>
      <c r="E105" s="1118">
        <v>21.21</v>
      </c>
      <c r="F105" s="1117">
        <v>1073</v>
      </c>
      <c r="G105" s="1118">
        <v>6.71</v>
      </c>
      <c r="H105" s="1117">
        <v>731</v>
      </c>
      <c r="I105" s="1118">
        <v>4.57</v>
      </c>
      <c r="J105" s="1117">
        <v>207</v>
      </c>
      <c r="K105" s="1118">
        <v>1.3</v>
      </c>
      <c r="L105" s="1117">
        <v>121</v>
      </c>
      <c r="M105" s="1118">
        <v>0.76</v>
      </c>
    </row>
    <row r="106" spans="1:13" ht="18.75" customHeight="1">
      <c r="A106" s="707" t="s">
        <v>74</v>
      </c>
      <c r="B106" s="692">
        <v>9269</v>
      </c>
      <c r="C106" s="695">
        <v>60</v>
      </c>
      <c r="D106" s="1117">
        <v>3165</v>
      </c>
      <c r="E106" s="1118">
        <v>20.49</v>
      </c>
      <c r="F106" s="1117">
        <v>1314</v>
      </c>
      <c r="G106" s="1118">
        <v>8.51</v>
      </c>
      <c r="H106" s="1117">
        <v>815</v>
      </c>
      <c r="I106" s="1118">
        <v>5.28</v>
      </c>
      <c r="J106" s="1117">
        <v>294</v>
      </c>
      <c r="K106" s="1118">
        <v>1.91</v>
      </c>
      <c r="L106" s="1117">
        <v>198</v>
      </c>
      <c r="M106" s="1118">
        <v>1.29</v>
      </c>
    </row>
    <row r="107" spans="1:13" ht="18.75" customHeight="1">
      <c r="A107" s="707" t="s">
        <v>75</v>
      </c>
      <c r="B107" s="692">
        <v>8663</v>
      </c>
      <c r="C107" s="695">
        <v>62.09</v>
      </c>
      <c r="D107" s="1117">
        <v>3113</v>
      </c>
      <c r="E107" s="1118">
        <v>22.31</v>
      </c>
      <c r="F107" s="1117">
        <v>1028</v>
      </c>
      <c r="G107" s="1118">
        <v>7.37</v>
      </c>
      <c r="H107" s="1117">
        <v>578</v>
      </c>
      <c r="I107" s="1118">
        <v>4.14</v>
      </c>
      <c r="J107" s="1117">
        <v>197</v>
      </c>
      <c r="K107" s="1118">
        <v>1.41</v>
      </c>
      <c r="L107" s="1117">
        <v>123</v>
      </c>
      <c r="M107" s="1118">
        <v>0.88</v>
      </c>
    </row>
    <row r="108" spans="1:13" ht="18.75" customHeight="1">
      <c r="A108" s="707" t="s">
        <v>76</v>
      </c>
      <c r="B108" s="692">
        <v>10859</v>
      </c>
      <c r="C108" s="695">
        <v>64.15</v>
      </c>
      <c r="D108" s="1117">
        <v>3401</v>
      </c>
      <c r="E108" s="1118">
        <v>20.09</v>
      </c>
      <c r="F108" s="1117">
        <v>1336</v>
      </c>
      <c r="G108" s="1118">
        <v>7.89</v>
      </c>
      <c r="H108" s="1117">
        <v>683</v>
      </c>
      <c r="I108" s="1118">
        <v>4.04</v>
      </c>
      <c r="J108" s="1117">
        <v>227</v>
      </c>
      <c r="K108" s="1118">
        <v>1.34</v>
      </c>
      <c r="L108" s="1117">
        <v>170</v>
      </c>
      <c r="M108" s="1118">
        <v>1.01</v>
      </c>
    </row>
    <row r="109" spans="1:13" ht="18.75" customHeight="1">
      <c r="A109" s="707" t="s">
        <v>77</v>
      </c>
      <c r="B109" s="692">
        <v>8845</v>
      </c>
      <c r="C109" s="695">
        <v>59.37</v>
      </c>
      <c r="D109" s="1117">
        <v>3469</v>
      </c>
      <c r="E109" s="1118">
        <v>23.29</v>
      </c>
      <c r="F109" s="1117">
        <v>1293</v>
      </c>
      <c r="G109" s="1118">
        <v>8.68</v>
      </c>
      <c r="H109" s="1117">
        <v>712</v>
      </c>
      <c r="I109" s="1118">
        <v>4.78</v>
      </c>
      <c r="J109" s="1117">
        <v>196</v>
      </c>
      <c r="K109" s="1118">
        <v>1.32</v>
      </c>
      <c r="L109" s="1117">
        <v>140</v>
      </c>
      <c r="M109" s="1118">
        <v>0.94</v>
      </c>
    </row>
    <row r="110" spans="1:13" ht="18.75" customHeight="1">
      <c r="A110" s="707" t="s">
        <v>78</v>
      </c>
      <c r="B110" s="692">
        <v>10465</v>
      </c>
      <c r="C110" s="695">
        <v>61.31</v>
      </c>
      <c r="D110" s="1117">
        <v>3769</v>
      </c>
      <c r="E110" s="1118">
        <v>22.08</v>
      </c>
      <c r="F110" s="1117">
        <v>1486</v>
      </c>
      <c r="G110" s="1118">
        <v>8.71</v>
      </c>
      <c r="H110" s="1117">
        <v>721</v>
      </c>
      <c r="I110" s="1118">
        <v>4.23</v>
      </c>
      <c r="J110" s="1117">
        <v>245</v>
      </c>
      <c r="K110" s="1118">
        <v>1.44</v>
      </c>
      <c r="L110" s="1117">
        <v>156</v>
      </c>
      <c r="M110" s="1118">
        <v>0.91</v>
      </c>
    </row>
    <row r="111" spans="1:13" ht="18.75" customHeight="1">
      <c r="A111" s="707" t="s">
        <v>67</v>
      </c>
      <c r="B111" s="692">
        <v>8834</v>
      </c>
      <c r="C111" s="695">
        <v>63.41</v>
      </c>
      <c r="D111" s="1117">
        <v>3226</v>
      </c>
      <c r="E111" s="1118">
        <v>23.16</v>
      </c>
      <c r="F111" s="1117">
        <v>821</v>
      </c>
      <c r="G111" s="1118">
        <v>5.9</v>
      </c>
      <c r="H111" s="1117">
        <v>587</v>
      </c>
      <c r="I111" s="1118">
        <v>4.22</v>
      </c>
      <c r="J111" s="1117">
        <v>176</v>
      </c>
      <c r="K111" s="1118">
        <v>1.26</v>
      </c>
      <c r="L111" s="1117">
        <v>89</v>
      </c>
      <c r="M111" s="1118">
        <v>0.64</v>
      </c>
    </row>
    <row r="112" spans="1:13" ht="18.75" customHeight="1">
      <c r="A112" s="707" t="s">
        <v>68</v>
      </c>
      <c r="B112" s="692">
        <v>7855</v>
      </c>
      <c r="C112" s="695">
        <v>60.66</v>
      </c>
      <c r="D112" s="1117">
        <v>2892</v>
      </c>
      <c r="E112" s="1118">
        <v>22.33</v>
      </c>
      <c r="F112" s="1117">
        <v>1000</v>
      </c>
      <c r="G112" s="1118">
        <v>7.73</v>
      </c>
      <c r="H112" s="1117">
        <v>721</v>
      </c>
      <c r="I112" s="1118">
        <v>5.57</v>
      </c>
      <c r="J112" s="1117">
        <v>162</v>
      </c>
      <c r="K112" s="1118">
        <v>1.26</v>
      </c>
      <c r="L112" s="1117">
        <v>107</v>
      </c>
      <c r="M112" s="1118">
        <v>0.83</v>
      </c>
    </row>
    <row r="113" spans="1:13" ht="18.75" customHeight="1">
      <c r="A113" s="707" t="s">
        <v>69</v>
      </c>
      <c r="B113" s="692">
        <v>8529</v>
      </c>
      <c r="C113" s="695">
        <v>60.33</v>
      </c>
      <c r="D113" s="1117">
        <v>3143</v>
      </c>
      <c r="E113" s="1118">
        <v>22.23</v>
      </c>
      <c r="F113" s="1117">
        <v>1060</v>
      </c>
      <c r="G113" s="1118">
        <v>7.5</v>
      </c>
      <c r="H113" s="1117">
        <v>846</v>
      </c>
      <c r="I113" s="1118">
        <v>5.99</v>
      </c>
      <c r="J113" s="1117">
        <v>219</v>
      </c>
      <c r="K113" s="1118">
        <v>1.55</v>
      </c>
      <c r="L113" s="1117">
        <v>112</v>
      </c>
      <c r="M113" s="1118">
        <v>0.8</v>
      </c>
    </row>
    <row r="114" spans="1:13" ht="18.75" customHeight="1">
      <c r="A114" s="707" t="s">
        <v>70</v>
      </c>
      <c r="B114" s="692">
        <v>8359</v>
      </c>
      <c r="C114" s="695">
        <v>59.91</v>
      </c>
      <c r="D114" s="1117">
        <v>3260</v>
      </c>
      <c r="E114" s="1118">
        <v>23.37</v>
      </c>
      <c r="F114" s="1117">
        <v>1097</v>
      </c>
      <c r="G114" s="1118">
        <v>7.87</v>
      </c>
      <c r="H114" s="1117">
        <v>729</v>
      </c>
      <c r="I114" s="1118">
        <v>5.23</v>
      </c>
      <c r="J114" s="1117">
        <v>164</v>
      </c>
      <c r="K114" s="1118">
        <v>1.18</v>
      </c>
      <c r="L114" s="1117">
        <v>111</v>
      </c>
      <c r="M114" s="1118">
        <v>0.8</v>
      </c>
    </row>
    <row r="115" spans="1:13" ht="18.75" customHeight="1">
      <c r="A115" s="707" t="s">
        <v>71</v>
      </c>
      <c r="B115" s="692">
        <v>8576</v>
      </c>
      <c r="C115" s="695">
        <v>58.48</v>
      </c>
      <c r="D115" s="1117">
        <v>3444</v>
      </c>
      <c r="E115" s="1118">
        <v>23.48</v>
      </c>
      <c r="F115" s="1117">
        <v>1194</v>
      </c>
      <c r="G115" s="1118">
        <v>8.15</v>
      </c>
      <c r="H115" s="1117">
        <v>910</v>
      </c>
      <c r="I115" s="1118">
        <v>6.21</v>
      </c>
      <c r="J115" s="1117">
        <v>168</v>
      </c>
      <c r="K115" s="1118">
        <v>1.15</v>
      </c>
      <c r="L115" s="1117">
        <v>137</v>
      </c>
      <c r="M115" s="1118">
        <v>0.94</v>
      </c>
    </row>
    <row r="116" spans="1:13" ht="18.75" customHeight="1">
      <c r="A116" s="707" t="s">
        <v>72</v>
      </c>
      <c r="B116" s="692">
        <v>8161</v>
      </c>
      <c r="C116" s="695">
        <v>58.07</v>
      </c>
      <c r="D116" s="1117">
        <v>3584</v>
      </c>
      <c r="E116" s="1118">
        <v>25.5</v>
      </c>
      <c r="F116" s="1117">
        <v>934</v>
      </c>
      <c r="G116" s="1118">
        <v>6.65</v>
      </c>
      <c r="H116" s="1117">
        <v>800</v>
      </c>
      <c r="I116" s="1118">
        <v>5.69</v>
      </c>
      <c r="J116" s="1117">
        <v>181</v>
      </c>
      <c r="K116" s="1118">
        <v>1.29</v>
      </c>
      <c r="L116" s="1117">
        <v>120</v>
      </c>
      <c r="M116" s="1118">
        <v>0.85</v>
      </c>
    </row>
    <row r="117" spans="1:13" ht="18.75" customHeight="1">
      <c r="A117" s="707" t="s">
        <v>73</v>
      </c>
      <c r="B117" s="692">
        <v>9446</v>
      </c>
      <c r="C117" s="695">
        <v>65.37</v>
      </c>
      <c r="D117" s="1117">
        <v>2918</v>
      </c>
      <c r="E117" s="1118">
        <v>20.19</v>
      </c>
      <c r="F117" s="1117">
        <v>879</v>
      </c>
      <c r="G117" s="1118">
        <v>6.09</v>
      </c>
      <c r="H117" s="1117">
        <v>659</v>
      </c>
      <c r="I117" s="1118">
        <v>4.56</v>
      </c>
      <c r="J117" s="1117">
        <v>214</v>
      </c>
      <c r="K117" s="1118">
        <v>1.48</v>
      </c>
      <c r="L117" s="1117">
        <v>101</v>
      </c>
      <c r="M117" s="1118">
        <v>0.7</v>
      </c>
    </row>
    <row r="118" spans="1:13" ht="18.75" customHeight="1">
      <c r="A118" s="707" t="s">
        <v>74</v>
      </c>
      <c r="B118" s="692">
        <v>8651</v>
      </c>
      <c r="C118" s="695">
        <v>58.23</v>
      </c>
      <c r="D118" s="1117">
        <v>3330</v>
      </c>
      <c r="E118" s="1118">
        <v>22.41</v>
      </c>
      <c r="F118" s="1117">
        <v>1267</v>
      </c>
      <c r="G118" s="1118">
        <v>8.53</v>
      </c>
      <c r="H118" s="1117">
        <v>951</v>
      </c>
      <c r="I118" s="1118">
        <v>6.4</v>
      </c>
      <c r="J118" s="1117">
        <v>205</v>
      </c>
      <c r="K118" s="1118">
        <v>1.39</v>
      </c>
      <c r="L118" s="1117">
        <v>161</v>
      </c>
      <c r="M118" s="1118">
        <v>1.08</v>
      </c>
    </row>
    <row r="119" spans="1:13" ht="18.75" customHeight="1">
      <c r="A119" s="707" t="s">
        <v>75</v>
      </c>
      <c r="B119" s="692">
        <v>8478</v>
      </c>
      <c r="C119" s="695">
        <v>61.34</v>
      </c>
      <c r="D119" s="1117">
        <v>2973</v>
      </c>
      <c r="E119" s="1118">
        <v>21.51</v>
      </c>
      <c r="F119" s="1117">
        <v>978</v>
      </c>
      <c r="G119" s="1118">
        <v>7.08</v>
      </c>
      <c r="H119" s="1117">
        <v>717</v>
      </c>
      <c r="I119" s="1118">
        <v>5.19</v>
      </c>
      <c r="J119" s="1117">
        <v>249</v>
      </c>
      <c r="K119" s="1118">
        <v>1.8</v>
      </c>
      <c r="L119" s="1117">
        <v>122</v>
      </c>
      <c r="M119" s="1118">
        <v>0.89</v>
      </c>
    </row>
    <row r="120" spans="1:13" ht="18.75" customHeight="1">
      <c r="A120" s="707" t="s">
        <v>203</v>
      </c>
      <c r="B120" s="692">
        <v>8334</v>
      </c>
      <c r="C120" s="695">
        <v>59.98</v>
      </c>
      <c r="D120" s="1117">
        <v>3169</v>
      </c>
      <c r="E120" s="1118">
        <v>22.81</v>
      </c>
      <c r="F120" s="1117">
        <v>1143</v>
      </c>
      <c r="G120" s="1118">
        <v>8.23</v>
      </c>
      <c r="H120" s="1117">
        <v>708</v>
      </c>
      <c r="I120" s="1118">
        <v>5.1</v>
      </c>
      <c r="J120" s="1117">
        <v>189</v>
      </c>
      <c r="K120" s="1118">
        <v>1.37</v>
      </c>
      <c r="L120" s="1117">
        <v>97</v>
      </c>
      <c r="M120" s="1118">
        <v>0.7</v>
      </c>
    </row>
    <row r="121" spans="1:13" ht="18.75" customHeight="1">
      <c r="A121" s="707" t="s">
        <v>77</v>
      </c>
      <c r="B121" s="692">
        <v>7604</v>
      </c>
      <c r="C121" s="695">
        <v>59.36</v>
      </c>
      <c r="D121" s="1117">
        <v>2943</v>
      </c>
      <c r="E121" s="1118">
        <v>22.98</v>
      </c>
      <c r="F121" s="1117">
        <v>1035</v>
      </c>
      <c r="G121" s="1118">
        <v>8.08</v>
      </c>
      <c r="H121" s="1117">
        <v>652</v>
      </c>
      <c r="I121" s="1118">
        <v>5.09</v>
      </c>
      <c r="J121" s="1117">
        <v>204</v>
      </c>
      <c r="K121" s="1118">
        <v>1.59</v>
      </c>
      <c r="L121" s="1117">
        <v>123</v>
      </c>
      <c r="M121" s="1118">
        <v>0.97</v>
      </c>
    </row>
    <row r="122" spans="1:13" ht="18.75" customHeight="1" thickBot="1">
      <c r="A122" s="708" t="s">
        <v>78</v>
      </c>
      <c r="B122" s="709">
        <v>9308</v>
      </c>
      <c r="C122" s="712">
        <v>62.35</v>
      </c>
      <c r="D122" s="1123">
        <v>3249</v>
      </c>
      <c r="E122" s="1124">
        <v>21.76</v>
      </c>
      <c r="F122" s="1123">
        <v>1011</v>
      </c>
      <c r="G122" s="1124">
        <v>6.77</v>
      </c>
      <c r="H122" s="1123">
        <v>724</v>
      </c>
      <c r="I122" s="1124">
        <v>4.85</v>
      </c>
      <c r="J122" s="1123">
        <v>206</v>
      </c>
      <c r="K122" s="1124">
        <v>1.38</v>
      </c>
      <c r="L122" s="1123">
        <v>115</v>
      </c>
      <c r="M122" s="1124">
        <v>0.77</v>
      </c>
    </row>
    <row r="123" spans="1:13" ht="18.75" customHeight="1">
      <c r="A123" s="1125"/>
      <c r="B123" s="1126"/>
      <c r="C123" s="1127"/>
      <c r="D123" s="1126"/>
      <c r="E123" s="1127"/>
      <c r="F123" s="1126"/>
      <c r="G123" s="1127"/>
      <c r="H123" s="1126"/>
      <c r="I123" s="1127"/>
      <c r="J123" s="1126"/>
      <c r="K123" s="1127"/>
      <c r="L123" s="1126"/>
      <c r="M123" s="1127"/>
    </row>
    <row r="124" spans="2:13" ht="18.75" customHeight="1">
      <c r="B124" s="675"/>
      <c r="C124" s="675"/>
      <c r="D124" s="675"/>
      <c r="E124" s="675"/>
      <c r="F124" s="675"/>
      <c r="G124" s="675"/>
      <c r="H124" s="675"/>
      <c r="I124" s="675"/>
      <c r="J124" s="675"/>
      <c r="K124" s="675"/>
      <c r="L124" s="675"/>
      <c r="M124" s="675"/>
    </row>
    <row r="125" spans="1:13" ht="18.75" customHeight="1" thickBot="1">
      <c r="A125" s="675"/>
      <c r="B125" s="675"/>
      <c r="C125" s="675"/>
      <c r="D125" s="675"/>
      <c r="E125" s="675"/>
      <c r="F125" s="675"/>
      <c r="G125" s="675"/>
      <c r="H125" s="675"/>
      <c r="I125" s="675"/>
      <c r="J125" s="675"/>
      <c r="K125" s="675"/>
      <c r="L125" s="675"/>
      <c r="M125" s="675"/>
    </row>
    <row r="126" spans="1:13" ht="18.75" customHeight="1">
      <c r="A126" s="676"/>
      <c r="B126" s="1640" t="s">
        <v>754</v>
      </c>
      <c r="C126" s="1637"/>
      <c r="D126" s="1636" t="s">
        <v>755</v>
      </c>
      <c r="E126" s="1637"/>
      <c r="F126" s="1636" t="s">
        <v>756</v>
      </c>
      <c r="G126" s="1637"/>
      <c r="H126" s="1636" t="s">
        <v>757</v>
      </c>
      <c r="I126" s="1637"/>
      <c r="J126" s="675"/>
      <c r="K126" s="675"/>
      <c r="L126" s="675"/>
      <c r="M126" s="675"/>
    </row>
    <row r="127" spans="1:13" ht="18.75" customHeight="1" thickBot="1">
      <c r="A127" s="677"/>
      <c r="B127" s="1641"/>
      <c r="C127" s="1639"/>
      <c r="D127" s="1638"/>
      <c r="E127" s="1639"/>
      <c r="F127" s="1638"/>
      <c r="G127" s="1639"/>
      <c r="H127" s="1638"/>
      <c r="I127" s="1639"/>
      <c r="J127" s="675"/>
      <c r="K127" s="675"/>
      <c r="L127" s="675"/>
      <c r="M127" s="675"/>
    </row>
    <row r="128" spans="1:13" s="861" customFormat="1" ht="18.75" customHeight="1" thickTop="1">
      <c r="A128" s="624"/>
      <c r="B128" s="1109" t="s">
        <v>60</v>
      </c>
      <c r="C128" s="1110" t="s">
        <v>523</v>
      </c>
      <c r="D128" s="1111" t="s">
        <v>60</v>
      </c>
      <c r="E128" s="1112" t="s">
        <v>523</v>
      </c>
      <c r="F128" s="1111" t="s">
        <v>60</v>
      </c>
      <c r="G128" s="1112" t="s">
        <v>523</v>
      </c>
      <c r="H128" s="1128" t="s">
        <v>60</v>
      </c>
      <c r="I128" s="1112" t="s">
        <v>523</v>
      </c>
      <c r="J128" s="673"/>
      <c r="K128" s="673"/>
      <c r="L128" s="673"/>
      <c r="M128" s="673"/>
    </row>
    <row r="129" spans="1:13" ht="18.75" customHeight="1">
      <c r="A129" s="1113"/>
      <c r="B129" s="1114"/>
      <c r="C129" s="736"/>
      <c r="D129" s="1129"/>
      <c r="E129" s="689"/>
      <c r="F129" s="1129"/>
      <c r="G129" s="689"/>
      <c r="H129" s="1129"/>
      <c r="I129" s="689"/>
      <c r="J129" s="675"/>
      <c r="K129" s="675"/>
      <c r="L129" s="675"/>
      <c r="M129" s="675"/>
    </row>
    <row r="130" spans="1:13" ht="18.75" customHeight="1">
      <c r="A130" s="691" t="s">
        <v>62</v>
      </c>
      <c r="B130" s="692">
        <v>78</v>
      </c>
      <c r="C130" s="695">
        <v>0.48</v>
      </c>
      <c r="D130" s="1117">
        <v>70</v>
      </c>
      <c r="E130" s="1118">
        <v>0.43</v>
      </c>
      <c r="F130" s="1117">
        <v>100</v>
      </c>
      <c r="G130" s="1118">
        <v>0.61</v>
      </c>
      <c r="H130" s="1117">
        <v>9</v>
      </c>
      <c r="I130" s="1118">
        <v>0.06</v>
      </c>
      <c r="J130" s="1126"/>
      <c r="K130" s="1127"/>
      <c r="L130" s="675"/>
      <c r="M130" s="675"/>
    </row>
    <row r="131" spans="1:13" ht="18.75" customHeight="1">
      <c r="A131" s="691" t="s">
        <v>63</v>
      </c>
      <c r="B131" s="692">
        <v>89</v>
      </c>
      <c r="C131" s="695">
        <v>0.53</v>
      </c>
      <c r="D131" s="1117">
        <v>84</v>
      </c>
      <c r="E131" s="1118">
        <v>0.5</v>
      </c>
      <c r="F131" s="1117">
        <v>110</v>
      </c>
      <c r="G131" s="1118">
        <v>0.66</v>
      </c>
      <c r="H131" s="1117">
        <v>11</v>
      </c>
      <c r="I131" s="1118">
        <v>0.07</v>
      </c>
      <c r="J131" s="1126"/>
      <c r="K131" s="1127"/>
      <c r="L131" s="675"/>
      <c r="M131" s="675"/>
    </row>
    <row r="132" spans="1:13" ht="18.75" customHeight="1">
      <c r="A132" s="691" t="s">
        <v>64</v>
      </c>
      <c r="B132" s="692">
        <v>90</v>
      </c>
      <c r="C132" s="695">
        <v>0.59</v>
      </c>
      <c r="D132" s="1117">
        <v>83</v>
      </c>
      <c r="E132" s="1118">
        <v>0.54</v>
      </c>
      <c r="F132" s="1117">
        <v>106</v>
      </c>
      <c r="G132" s="1118">
        <v>0.69</v>
      </c>
      <c r="H132" s="1117">
        <v>5</v>
      </c>
      <c r="I132" s="1118">
        <v>0.04</v>
      </c>
      <c r="J132" s="1126"/>
      <c r="K132" s="1127"/>
      <c r="L132" s="675"/>
      <c r="M132" s="675"/>
    </row>
    <row r="133" spans="1:13" ht="18.75" customHeight="1">
      <c r="A133" s="691" t="s">
        <v>65</v>
      </c>
      <c r="B133" s="692">
        <v>74</v>
      </c>
      <c r="C133" s="695">
        <v>0.49</v>
      </c>
      <c r="D133" s="1117">
        <v>112</v>
      </c>
      <c r="E133" s="1118">
        <v>0.75</v>
      </c>
      <c r="F133" s="1117">
        <v>62</v>
      </c>
      <c r="G133" s="1118">
        <v>0.41</v>
      </c>
      <c r="H133" s="1117">
        <v>4</v>
      </c>
      <c r="I133" s="1118">
        <v>0.03</v>
      </c>
      <c r="J133" s="1126"/>
      <c r="K133" s="1127"/>
      <c r="L133" s="675"/>
      <c r="M133" s="675"/>
    </row>
    <row r="134" spans="1:13" ht="18.75" customHeight="1">
      <c r="A134" s="982" t="s">
        <v>840</v>
      </c>
      <c r="B134" s="983">
        <v>79</v>
      </c>
      <c r="C134" s="887">
        <v>0.57</v>
      </c>
      <c r="D134" s="1119">
        <v>95</v>
      </c>
      <c r="E134" s="1120">
        <v>0.68</v>
      </c>
      <c r="F134" s="1119">
        <v>72</v>
      </c>
      <c r="G134" s="1120">
        <v>0.52</v>
      </c>
      <c r="H134" s="1119">
        <v>3</v>
      </c>
      <c r="I134" s="1120">
        <v>0.02</v>
      </c>
      <c r="J134" s="1126"/>
      <c r="K134" s="1127"/>
      <c r="L134" s="675"/>
      <c r="M134" s="675"/>
    </row>
    <row r="135" spans="1:13" ht="18.75" customHeight="1">
      <c r="A135" s="624"/>
      <c r="B135" s="1121"/>
      <c r="C135" s="1122"/>
      <c r="D135" s="1115"/>
      <c r="E135" s="689"/>
      <c r="F135" s="1116"/>
      <c r="G135" s="736"/>
      <c r="H135" s="1115"/>
      <c r="I135" s="689"/>
      <c r="J135" s="675"/>
      <c r="K135" s="675"/>
      <c r="L135" s="675"/>
      <c r="M135" s="675"/>
    </row>
    <row r="136" spans="1:13" ht="18.75" customHeight="1">
      <c r="A136" s="707" t="s">
        <v>66</v>
      </c>
      <c r="B136" s="692">
        <v>78</v>
      </c>
      <c r="C136" s="695">
        <v>0.52</v>
      </c>
      <c r="D136" s="1117">
        <v>77</v>
      </c>
      <c r="E136" s="1118">
        <v>0.51</v>
      </c>
      <c r="F136" s="1117">
        <v>121</v>
      </c>
      <c r="G136" s="1118">
        <v>0.79</v>
      </c>
      <c r="H136" s="1117">
        <v>7</v>
      </c>
      <c r="I136" s="1118">
        <v>0.05</v>
      </c>
      <c r="J136" s="1126"/>
      <c r="K136" s="1127"/>
      <c r="L136" s="1132"/>
      <c r="M136" s="1133"/>
    </row>
    <row r="137" spans="1:13" ht="18.75" customHeight="1">
      <c r="A137" s="707" t="s">
        <v>67</v>
      </c>
      <c r="B137" s="692">
        <v>60</v>
      </c>
      <c r="C137" s="695">
        <v>0.42</v>
      </c>
      <c r="D137" s="1117">
        <v>69</v>
      </c>
      <c r="E137" s="1118">
        <v>0.48</v>
      </c>
      <c r="F137" s="1117">
        <v>116</v>
      </c>
      <c r="G137" s="1118">
        <v>0.81</v>
      </c>
      <c r="H137" s="1117">
        <v>1</v>
      </c>
      <c r="I137" s="1118">
        <v>0.01</v>
      </c>
      <c r="J137" s="1126"/>
      <c r="K137" s="1127"/>
      <c r="L137" s="1132"/>
      <c r="M137" s="1133"/>
    </row>
    <row r="138" spans="1:13" ht="18.75" customHeight="1">
      <c r="A138" s="707" t="s">
        <v>68</v>
      </c>
      <c r="B138" s="692">
        <v>72</v>
      </c>
      <c r="C138" s="695">
        <v>0.5</v>
      </c>
      <c r="D138" s="1117">
        <v>104</v>
      </c>
      <c r="E138" s="1118">
        <v>0.72</v>
      </c>
      <c r="F138" s="1117">
        <v>103</v>
      </c>
      <c r="G138" s="1118">
        <v>0.71</v>
      </c>
      <c r="H138" s="1117">
        <v>5</v>
      </c>
      <c r="I138" s="1118">
        <v>0.04</v>
      </c>
      <c r="J138" s="1126"/>
      <c r="K138" s="1127"/>
      <c r="L138" s="1132"/>
      <c r="M138" s="1133"/>
    </row>
    <row r="139" spans="1:13" ht="18.75" customHeight="1">
      <c r="A139" s="707" t="s">
        <v>69</v>
      </c>
      <c r="B139" s="692">
        <v>80</v>
      </c>
      <c r="C139" s="695">
        <v>0.57</v>
      </c>
      <c r="D139" s="1117">
        <v>131</v>
      </c>
      <c r="E139" s="1118">
        <v>0.94</v>
      </c>
      <c r="F139" s="1117">
        <v>39</v>
      </c>
      <c r="G139" s="1118">
        <v>0.28</v>
      </c>
      <c r="H139" s="1117">
        <v>3</v>
      </c>
      <c r="I139" s="1118">
        <v>0.02</v>
      </c>
      <c r="J139" s="1126"/>
      <c r="K139" s="1127"/>
      <c r="L139" s="1132"/>
      <c r="M139" s="1133"/>
    </row>
    <row r="140" spans="1:13" ht="18.75" customHeight="1">
      <c r="A140" s="707" t="s">
        <v>70</v>
      </c>
      <c r="B140" s="692">
        <v>64</v>
      </c>
      <c r="C140" s="695">
        <v>0.44</v>
      </c>
      <c r="D140" s="1117">
        <v>112</v>
      </c>
      <c r="E140" s="1118">
        <v>0.76</v>
      </c>
      <c r="F140" s="1117">
        <v>48</v>
      </c>
      <c r="G140" s="1118">
        <v>0.33</v>
      </c>
      <c r="H140" s="1117">
        <v>3</v>
      </c>
      <c r="I140" s="1118">
        <v>0.03</v>
      </c>
      <c r="J140" s="1126"/>
      <c r="K140" s="1127"/>
      <c r="L140" s="1132"/>
      <c r="M140" s="1133"/>
    </row>
    <row r="141" spans="1:13" ht="18.75" customHeight="1">
      <c r="A141" s="707" t="s">
        <v>71</v>
      </c>
      <c r="B141" s="692">
        <v>60</v>
      </c>
      <c r="C141" s="695">
        <v>0.46</v>
      </c>
      <c r="D141" s="1117">
        <v>90</v>
      </c>
      <c r="E141" s="1118">
        <v>0.7</v>
      </c>
      <c r="F141" s="1117">
        <v>33</v>
      </c>
      <c r="G141" s="1118">
        <v>0.26</v>
      </c>
      <c r="H141" s="1117">
        <v>1</v>
      </c>
      <c r="I141" s="1118">
        <v>0.01</v>
      </c>
      <c r="J141" s="1126"/>
      <c r="K141" s="1127"/>
      <c r="L141" s="1132"/>
      <c r="M141" s="1133"/>
    </row>
    <row r="142" spans="1:13" ht="18.75" customHeight="1">
      <c r="A142" s="707" t="s">
        <v>72</v>
      </c>
      <c r="B142" s="692">
        <v>59</v>
      </c>
      <c r="C142" s="695">
        <v>0.35</v>
      </c>
      <c r="D142" s="1117">
        <v>112</v>
      </c>
      <c r="E142" s="1118">
        <v>0.66</v>
      </c>
      <c r="F142" s="1117">
        <v>60</v>
      </c>
      <c r="G142" s="1118">
        <v>0.36</v>
      </c>
      <c r="H142" s="1117">
        <v>7</v>
      </c>
      <c r="I142" s="1118">
        <v>0.04</v>
      </c>
      <c r="J142" s="1126"/>
      <c r="K142" s="1127"/>
      <c r="L142" s="1132"/>
      <c r="M142" s="1133"/>
    </row>
    <row r="143" spans="1:13" ht="18.75" customHeight="1">
      <c r="A143" s="707" t="s">
        <v>73</v>
      </c>
      <c r="B143" s="692">
        <v>75</v>
      </c>
      <c r="C143" s="695">
        <v>0.47</v>
      </c>
      <c r="D143" s="1117">
        <v>128</v>
      </c>
      <c r="E143" s="1118">
        <v>0.8</v>
      </c>
      <c r="F143" s="1117">
        <v>49</v>
      </c>
      <c r="G143" s="1118">
        <v>0.31</v>
      </c>
      <c r="H143" s="1117">
        <v>2</v>
      </c>
      <c r="I143" s="1118">
        <v>0.02</v>
      </c>
      <c r="J143" s="1126"/>
      <c r="K143" s="1127"/>
      <c r="L143" s="1132"/>
      <c r="M143" s="1133"/>
    </row>
    <row r="144" spans="1:13" ht="18.75" customHeight="1">
      <c r="A144" s="707" t="s">
        <v>74</v>
      </c>
      <c r="B144" s="692">
        <v>141</v>
      </c>
      <c r="C144" s="695">
        <v>0.92</v>
      </c>
      <c r="D144" s="1117">
        <v>155</v>
      </c>
      <c r="E144" s="1118">
        <v>1.01</v>
      </c>
      <c r="F144" s="1117">
        <v>84</v>
      </c>
      <c r="G144" s="1118">
        <v>0.54</v>
      </c>
      <c r="H144" s="1117">
        <v>9</v>
      </c>
      <c r="I144" s="1118">
        <v>0.06</v>
      </c>
      <c r="J144" s="1126"/>
      <c r="K144" s="1127"/>
      <c r="L144" s="1132"/>
      <c r="M144" s="1133"/>
    </row>
    <row r="145" spans="1:13" ht="18.75" customHeight="1">
      <c r="A145" s="707" t="s">
        <v>75</v>
      </c>
      <c r="B145" s="692">
        <v>64</v>
      </c>
      <c r="C145" s="695">
        <v>0.46</v>
      </c>
      <c r="D145" s="1117">
        <v>123</v>
      </c>
      <c r="E145" s="1118">
        <v>0.88</v>
      </c>
      <c r="F145" s="1117">
        <v>54</v>
      </c>
      <c r="G145" s="1118">
        <v>0.39</v>
      </c>
      <c r="H145" s="1117">
        <v>6</v>
      </c>
      <c r="I145" s="1118">
        <v>0.04</v>
      </c>
      <c r="J145" s="1126"/>
      <c r="K145" s="1127"/>
      <c r="L145" s="1132"/>
      <c r="M145" s="1133"/>
    </row>
    <row r="146" spans="1:13" ht="18.75" customHeight="1">
      <c r="A146" s="707" t="s">
        <v>76</v>
      </c>
      <c r="B146" s="692">
        <v>79</v>
      </c>
      <c r="C146" s="695">
        <v>0.47</v>
      </c>
      <c r="D146" s="1117">
        <v>123</v>
      </c>
      <c r="E146" s="1118">
        <v>0.73</v>
      </c>
      <c r="F146" s="1117">
        <v>44</v>
      </c>
      <c r="G146" s="1118">
        <v>0.26</v>
      </c>
      <c r="H146" s="1117">
        <v>3</v>
      </c>
      <c r="I146" s="1118">
        <v>0.02</v>
      </c>
      <c r="J146" s="1126"/>
      <c r="K146" s="1127"/>
      <c r="L146" s="1132"/>
      <c r="M146" s="1133"/>
    </row>
    <row r="147" spans="1:13" ht="18.75" customHeight="1">
      <c r="A147" s="707" t="s">
        <v>77</v>
      </c>
      <c r="B147" s="692">
        <v>64</v>
      </c>
      <c r="C147" s="695">
        <v>0.44</v>
      </c>
      <c r="D147" s="1117">
        <v>111</v>
      </c>
      <c r="E147" s="1118">
        <v>0.75</v>
      </c>
      <c r="F147" s="1117">
        <v>64</v>
      </c>
      <c r="G147" s="1118">
        <v>0.43</v>
      </c>
      <c r="H147" s="1117">
        <v>1</v>
      </c>
      <c r="I147" s="1118">
        <v>0.01</v>
      </c>
      <c r="J147" s="1126"/>
      <c r="K147" s="1127"/>
      <c r="L147" s="1132"/>
      <c r="M147" s="1133"/>
    </row>
    <row r="148" spans="1:13" ht="18.75" customHeight="1">
      <c r="A148" s="707" t="s">
        <v>78</v>
      </c>
      <c r="B148" s="692">
        <v>68</v>
      </c>
      <c r="C148" s="695">
        <v>0.4</v>
      </c>
      <c r="D148" s="1117">
        <v>92</v>
      </c>
      <c r="E148" s="1118">
        <v>0.54</v>
      </c>
      <c r="F148" s="1117">
        <v>58</v>
      </c>
      <c r="G148" s="1118">
        <v>0.34</v>
      </c>
      <c r="H148" s="1117">
        <v>5</v>
      </c>
      <c r="I148" s="1118">
        <v>0.03</v>
      </c>
      <c r="J148" s="1126"/>
      <c r="K148" s="1127"/>
      <c r="L148" s="1132"/>
      <c r="M148" s="1133"/>
    </row>
    <row r="149" spans="1:13" ht="18.75" customHeight="1">
      <c r="A149" s="707" t="s">
        <v>67</v>
      </c>
      <c r="B149" s="692">
        <v>56</v>
      </c>
      <c r="C149" s="695">
        <v>0.41</v>
      </c>
      <c r="D149" s="1117">
        <v>100</v>
      </c>
      <c r="E149" s="1118">
        <v>0.72</v>
      </c>
      <c r="F149" s="1117">
        <v>39</v>
      </c>
      <c r="G149" s="1118">
        <v>0.28</v>
      </c>
      <c r="H149" s="1117">
        <v>1</v>
      </c>
      <c r="I149" s="1118">
        <v>0.01</v>
      </c>
      <c r="J149" s="1126"/>
      <c r="K149" s="1127"/>
      <c r="L149" s="1132"/>
      <c r="M149" s="1133"/>
    </row>
    <row r="150" spans="1:13" ht="18.75" customHeight="1">
      <c r="A150" s="707" t="s">
        <v>68</v>
      </c>
      <c r="B150" s="692">
        <v>62</v>
      </c>
      <c r="C150" s="695">
        <v>0.48</v>
      </c>
      <c r="D150" s="1117">
        <v>108</v>
      </c>
      <c r="E150" s="1118">
        <v>0.84</v>
      </c>
      <c r="F150" s="1117">
        <v>37</v>
      </c>
      <c r="G150" s="1118">
        <v>0.29</v>
      </c>
      <c r="H150" s="1117">
        <v>2</v>
      </c>
      <c r="I150" s="1118">
        <v>0.02</v>
      </c>
      <c r="J150" s="1126"/>
      <c r="K150" s="1127"/>
      <c r="L150" s="1132"/>
      <c r="M150" s="1133"/>
    </row>
    <row r="151" spans="1:13" ht="18.75" customHeight="1">
      <c r="A151" s="707" t="s">
        <v>69</v>
      </c>
      <c r="B151" s="692">
        <v>69</v>
      </c>
      <c r="C151" s="695">
        <v>0.49</v>
      </c>
      <c r="D151" s="1117">
        <v>102</v>
      </c>
      <c r="E151" s="1118">
        <v>0.72</v>
      </c>
      <c r="F151" s="1117">
        <v>53</v>
      </c>
      <c r="G151" s="1118">
        <v>0.38</v>
      </c>
      <c r="H151" s="1117">
        <v>1</v>
      </c>
      <c r="I151" s="1118">
        <v>0.01</v>
      </c>
      <c r="J151" s="1126"/>
      <c r="K151" s="1127"/>
      <c r="L151" s="1132"/>
      <c r="M151" s="1133"/>
    </row>
    <row r="152" spans="1:13" ht="18.75" customHeight="1">
      <c r="A152" s="707" t="s">
        <v>70</v>
      </c>
      <c r="B152" s="692">
        <v>69</v>
      </c>
      <c r="C152" s="695">
        <v>0.5</v>
      </c>
      <c r="D152" s="1117">
        <v>94</v>
      </c>
      <c r="E152" s="1118">
        <v>0.68</v>
      </c>
      <c r="F152" s="1117">
        <v>63</v>
      </c>
      <c r="G152" s="1118">
        <v>0.45</v>
      </c>
      <c r="H152" s="1117">
        <v>1</v>
      </c>
      <c r="I152" s="1118">
        <v>0.01</v>
      </c>
      <c r="J152" s="1126"/>
      <c r="K152" s="1127"/>
      <c r="L152" s="1132"/>
      <c r="M152" s="1133"/>
    </row>
    <row r="153" spans="1:13" ht="18.75" customHeight="1">
      <c r="A153" s="707" t="s">
        <v>71</v>
      </c>
      <c r="B153" s="692">
        <v>67</v>
      </c>
      <c r="C153" s="695">
        <v>0.46</v>
      </c>
      <c r="D153" s="1117">
        <v>91</v>
      </c>
      <c r="E153" s="1118">
        <v>0.63</v>
      </c>
      <c r="F153" s="1117">
        <v>68</v>
      </c>
      <c r="G153" s="1118">
        <v>0.46</v>
      </c>
      <c r="H153" s="1117">
        <v>7</v>
      </c>
      <c r="I153" s="1118">
        <v>0.05</v>
      </c>
      <c r="J153" s="1126"/>
      <c r="K153" s="1127"/>
      <c r="L153" s="1132"/>
      <c r="M153" s="1133"/>
    </row>
    <row r="154" spans="1:13" ht="18.75" customHeight="1">
      <c r="A154" s="707" t="s">
        <v>72</v>
      </c>
      <c r="B154" s="692">
        <v>99</v>
      </c>
      <c r="C154" s="695">
        <v>0.71</v>
      </c>
      <c r="D154" s="1117">
        <v>101</v>
      </c>
      <c r="E154" s="1118">
        <v>0.72</v>
      </c>
      <c r="F154" s="1117">
        <v>70</v>
      </c>
      <c r="G154" s="1118">
        <v>0.5</v>
      </c>
      <c r="H154" s="1117">
        <v>2</v>
      </c>
      <c r="I154" s="1118">
        <v>0.02</v>
      </c>
      <c r="J154" s="1126"/>
      <c r="K154" s="1127"/>
      <c r="L154" s="675"/>
      <c r="M154" s="675"/>
    </row>
    <row r="155" spans="1:13" ht="18.75" customHeight="1">
      <c r="A155" s="707" t="s">
        <v>73</v>
      </c>
      <c r="B155" s="692">
        <v>64</v>
      </c>
      <c r="C155" s="695">
        <v>0.44</v>
      </c>
      <c r="D155" s="1117">
        <v>100</v>
      </c>
      <c r="E155" s="1118">
        <v>0.7</v>
      </c>
      <c r="F155" s="1117">
        <v>65</v>
      </c>
      <c r="G155" s="1118">
        <v>0.45</v>
      </c>
      <c r="H155" s="1117">
        <v>1</v>
      </c>
      <c r="I155" s="1118">
        <v>0.01</v>
      </c>
      <c r="J155" s="1126"/>
      <c r="K155" s="1127"/>
      <c r="L155" s="675"/>
      <c r="M155" s="675"/>
    </row>
    <row r="156" spans="1:13" ht="18.75" customHeight="1">
      <c r="A156" s="707" t="s">
        <v>74</v>
      </c>
      <c r="B156" s="692">
        <v>93</v>
      </c>
      <c r="C156" s="695">
        <v>0.63</v>
      </c>
      <c r="D156" s="1117">
        <v>104</v>
      </c>
      <c r="E156" s="1118">
        <v>0.71</v>
      </c>
      <c r="F156" s="1117">
        <v>90</v>
      </c>
      <c r="G156" s="1118">
        <v>0.61</v>
      </c>
      <c r="H156" s="1117">
        <v>1</v>
      </c>
      <c r="I156" s="1118">
        <v>0.01</v>
      </c>
      <c r="J156" s="1126"/>
      <c r="K156" s="1127"/>
      <c r="L156" s="675"/>
      <c r="M156" s="675"/>
    </row>
    <row r="157" spans="1:13" ht="18.75" customHeight="1">
      <c r="A157" s="707" t="s">
        <v>75</v>
      </c>
      <c r="B157" s="692">
        <v>101</v>
      </c>
      <c r="C157" s="695">
        <v>0.73</v>
      </c>
      <c r="D157" s="1117">
        <v>89</v>
      </c>
      <c r="E157" s="1118">
        <v>0.64</v>
      </c>
      <c r="F157" s="1117">
        <v>102</v>
      </c>
      <c r="G157" s="1118">
        <v>0.74</v>
      </c>
      <c r="H157" s="1117">
        <v>9</v>
      </c>
      <c r="I157" s="1118">
        <v>0.07</v>
      </c>
      <c r="J157" s="1126"/>
      <c r="K157" s="1127"/>
      <c r="L157" s="675"/>
      <c r="M157" s="675"/>
    </row>
    <row r="158" spans="1:13" ht="18.75" customHeight="1">
      <c r="A158" s="707" t="s">
        <v>203</v>
      </c>
      <c r="B158" s="692">
        <v>76</v>
      </c>
      <c r="C158" s="695">
        <v>0.55</v>
      </c>
      <c r="D158" s="1117">
        <v>70</v>
      </c>
      <c r="E158" s="1118">
        <v>0.51</v>
      </c>
      <c r="F158" s="1117">
        <v>102</v>
      </c>
      <c r="G158" s="1118">
        <v>0.74</v>
      </c>
      <c r="H158" s="1117">
        <v>3</v>
      </c>
      <c r="I158" s="1118">
        <v>0.02</v>
      </c>
      <c r="J158" s="1126"/>
      <c r="K158" s="1127"/>
      <c r="L158" s="675"/>
      <c r="M158" s="675"/>
    </row>
    <row r="159" spans="1:13" ht="18.75" customHeight="1">
      <c r="A159" s="707" t="s">
        <v>77</v>
      </c>
      <c r="B159" s="692">
        <v>80</v>
      </c>
      <c r="C159" s="695">
        <v>0.63</v>
      </c>
      <c r="D159" s="1117">
        <v>78</v>
      </c>
      <c r="E159" s="1118">
        <v>0.61</v>
      </c>
      <c r="F159" s="1117">
        <v>85</v>
      </c>
      <c r="G159" s="1118">
        <v>0.67</v>
      </c>
      <c r="H159" s="1117">
        <v>3</v>
      </c>
      <c r="I159" s="1118">
        <v>0.02</v>
      </c>
      <c r="J159" s="1126"/>
      <c r="K159" s="1127"/>
      <c r="L159" s="675"/>
      <c r="M159" s="675"/>
    </row>
    <row r="160" spans="1:13" ht="18.75" customHeight="1" thickBot="1">
      <c r="A160" s="708" t="s">
        <v>78</v>
      </c>
      <c r="B160" s="709">
        <v>116</v>
      </c>
      <c r="C160" s="712">
        <v>0.78</v>
      </c>
      <c r="D160" s="1123">
        <v>100</v>
      </c>
      <c r="E160" s="1124">
        <v>0.67</v>
      </c>
      <c r="F160" s="1123">
        <v>96</v>
      </c>
      <c r="G160" s="1124">
        <v>0.65</v>
      </c>
      <c r="H160" s="1123">
        <v>2</v>
      </c>
      <c r="I160" s="1124">
        <v>0.02</v>
      </c>
      <c r="J160" s="1126"/>
      <c r="K160" s="1127"/>
      <c r="L160" s="675"/>
      <c r="M160" s="675"/>
    </row>
    <row r="161" spans="1:2" s="673" customFormat="1" ht="18.75" customHeight="1">
      <c r="A161" s="988" t="s">
        <v>762</v>
      </c>
      <c r="B161" s="1136"/>
    </row>
    <row r="162" spans="1:2" s="673" customFormat="1" ht="18.75" customHeight="1">
      <c r="A162" s="988" t="s">
        <v>760</v>
      </c>
      <c r="B162" s="1136"/>
    </row>
    <row r="163" spans="1:2" s="673" customFormat="1" ht="18.75" customHeight="1">
      <c r="A163" s="1137" t="s">
        <v>183</v>
      </c>
      <c r="B163" s="1138"/>
    </row>
    <row r="164" spans="1:2" s="673" customFormat="1" ht="18.75" customHeight="1">
      <c r="A164" s="1137" t="s">
        <v>183</v>
      </c>
      <c r="B164" s="1138"/>
    </row>
    <row r="165" spans="1:13" ht="18.75" customHeight="1">
      <c r="A165" s="1642" t="s">
        <v>765</v>
      </c>
      <c r="B165" s="1642"/>
      <c r="C165" s="1642"/>
      <c r="D165" s="1642"/>
      <c r="E165" s="1642"/>
      <c r="F165" s="1642"/>
      <c r="G165" s="1642"/>
      <c r="H165" s="1642"/>
      <c r="I165" s="1642"/>
      <c r="J165" s="1642"/>
      <c r="K165" s="1642"/>
      <c r="L165" s="1642"/>
      <c r="M165" s="1642"/>
    </row>
    <row r="166" spans="1:13" ht="18.75" customHeight="1">
      <c r="A166" s="1631" t="s">
        <v>768</v>
      </c>
      <c r="B166" s="1631"/>
      <c r="C166" s="1631"/>
      <c r="D166" s="1631"/>
      <c r="E166" s="1631"/>
      <c r="F166" s="1631"/>
      <c r="G166" s="1631"/>
      <c r="H166" s="1631"/>
      <c r="I166" s="1631"/>
      <c r="J166" s="1631"/>
      <c r="K166" s="1631"/>
      <c r="L166" s="1631"/>
      <c r="M166" s="1631"/>
    </row>
    <row r="167" spans="1:13" ht="18.75" customHeight="1">
      <c r="A167" s="142"/>
      <c r="B167" s="142"/>
      <c r="C167" s="142"/>
      <c r="D167" s="142"/>
      <c r="E167" s="142"/>
      <c r="F167" s="142"/>
      <c r="G167" s="142"/>
      <c r="H167" s="142"/>
      <c r="I167" s="142"/>
      <c r="J167" s="142"/>
      <c r="K167" s="142"/>
      <c r="L167" s="142"/>
      <c r="M167" s="142"/>
    </row>
    <row r="168" spans="1:13" ht="18.75" customHeight="1">
      <c r="A168" s="673"/>
      <c r="B168" s="142"/>
      <c r="C168" s="142"/>
      <c r="D168" s="142"/>
      <c r="E168" s="142"/>
      <c r="F168" s="142"/>
      <c r="G168" s="142"/>
      <c r="H168" s="142"/>
      <c r="I168" s="142"/>
      <c r="J168" s="142"/>
      <c r="K168" s="142"/>
      <c r="L168" s="142"/>
      <c r="M168" s="142"/>
    </row>
    <row r="169" spans="1:13" ht="18.75" customHeight="1" thickBot="1">
      <c r="A169" s="673" t="s">
        <v>44</v>
      </c>
      <c r="B169" s="2"/>
      <c r="C169" s="2"/>
      <c r="D169" s="2"/>
      <c r="E169" s="2"/>
      <c r="F169" s="2"/>
      <c r="G169" s="2"/>
      <c r="H169" s="2"/>
      <c r="I169" s="2"/>
      <c r="J169" s="2"/>
      <c r="K169" s="2"/>
      <c r="L169" s="2"/>
      <c r="M169" s="2"/>
    </row>
    <row r="170" spans="1:13" ht="18.75" customHeight="1">
      <c r="A170" s="676"/>
      <c r="B170" s="1632" t="s">
        <v>748</v>
      </c>
      <c r="C170" s="1633"/>
      <c r="D170" s="1636" t="s">
        <v>749</v>
      </c>
      <c r="E170" s="1637"/>
      <c r="F170" s="1636" t="s">
        <v>750</v>
      </c>
      <c r="G170" s="1637"/>
      <c r="H170" s="1636" t="s">
        <v>751</v>
      </c>
      <c r="I170" s="1637"/>
      <c r="J170" s="1636" t="s">
        <v>752</v>
      </c>
      <c r="K170" s="1637"/>
      <c r="L170" s="1636" t="s">
        <v>753</v>
      </c>
      <c r="M170" s="1637"/>
    </row>
    <row r="171" spans="1:13" ht="18.75" customHeight="1" thickBot="1">
      <c r="A171" s="677"/>
      <c r="B171" s="1634"/>
      <c r="C171" s="1635"/>
      <c r="D171" s="1638"/>
      <c r="E171" s="1639"/>
      <c r="F171" s="1638"/>
      <c r="G171" s="1639"/>
      <c r="H171" s="1638"/>
      <c r="I171" s="1639"/>
      <c r="J171" s="1638"/>
      <c r="K171" s="1639"/>
      <c r="L171" s="1638"/>
      <c r="M171" s="1639"/>
    </row>
    <row r="172" spans="1:13" ht="18.75" customHeight="1" thickTop="1">
      <c r="A172" s="624"/>
      <c r="B172" s="1109" t="s">
        <v>60</v>
      </c>
      <c r="C172" s="1110" t="s">
        <v>523</v>
      </c>
      <c r="D172" s="1111" t="s">
        <v>60</v>
      </c>
      <c r="E172" s="1112" t="s">
        <v>523</v>
      </c>
      <c r="F172" s="1111" t="s">
        <v>60</v>
      </c>
      <c r="G172" s="1110" t="s">
        <v>523</v>
      </c>
      <c r="H172" s="1111" t="s">
        <v>60</v>
      </c>
      <c r="I172" s="1112" t="s">
        <v>523</v>
      </c>
      <c r="J172" s="1111" t="s">
        <v>60</v>
      </c>
      <c r="K172" s="1110" t="s">
        <v>523</v>
      </c>
      <c r="L172" s="1111" t="s">
        <v>60</v>
      </c>
      <c r="M172" s="1112" t="s">
        <v>523</v>
      </c>
    </row>
    <row r="173" spans="1:13" ht="18.75" customHeight="1">
      <c r="A173" s="1113"/>
      <c r="B173" s="1114"/>
      <c r="C173" s="736"/>
      <c r="D173" s="1115"/>
      <c r="E173" s="689"/>
      <c r="F173" s="1116"/>
      <c r="G173" s="736"/>
      <c r="H173" s="1115"/>
      <c r="I173" s="689"/>
      <c r="J173" s="1116"/>
      <c r="K173" s="736"/>
      <c r="L173" s="1115"/>
      <c r="M173" s="689"/>
    </row>
    <row r="174" spans="1:13" ht="18.75" customHeight="1">
      <c r="A174" s="691" t="s">
        <v>62</v>
      </c>
      <c r="B174" s="692">
        <v>7</v>
      </c>
      <c r="C174" s="695">
        <v>74.17</v>
      </c>
      <c r="D174" s="1117">
        <v>1</v>
      </c>
      <c r="E174" s="1118">
        <v>18.68</v>
      </c>
      <c r="F174" s="1134">
        <v>0</v>
      </c>
      <c r="G174" s="1118">
        <v>3.94</v>
      </c>
      <c r="H174" s="1134">
        <v>0</v>
      </c>
      <c r="I174" s="1118">
        <v>1.91</v>
      </c>
      <c r="J174" s="1134">
        <v>0</v>
      </c>
      <c r="K174" s="1118">
        <v>0.41</v>
      </c>
      <c r="L174" s="1134">
        <v>0</v>
      </c>
      <c r="M174" s="1118">
        <v>0.45</v>
      </c>
    </row>
    <row r="175" spans="1:13" ht="18.75" customHeight="1">
      <c r="A175" s="691" t="s">
        <v>63</v>
      </c>
      <c r="B175" s="692">
        <v>4</v>
      </c>
      <c r="C175" s="695">
        <v>61.7</v>
      </c>
      <c r="D175" s="1117">
        <v>1</v>
      </c>
      <c r="E175" s="1118">
        <v>28.08</v>
      </c>
      <c r="F175" s="1134">
        <v>0</v>
      </c>
      <c r="G175" s="1118">
        <v>3.12</v>
      </c>
      <c r="H175" s="1134">
        <v>0</v>
      </c>
      <c r="I175" s="1118">
        <v>5.6</v>
      </c>
      <c r="J175" s="1134">
        <v>0</v>
      </c>
      <c r="K175" s="1118">
        <v>0.58</v>
      </c>
      <c r="L175" s="1134">
        <v>0</v>
      </c>
      <c r="M175" s="1118">
        <v>0.35</v>
      </c>
    </row>
    <row r="176" spans="1:13" ht="18.75" customHeight="1">
      <c r="A176" s="691" t="s">
        <v>64</v>
      </c>
      <c r="B176" s="692">
        <v>3</v>
      </c>
      <c r="C176" s="695">
        <v>77.5</v>
      </c>
      <c r="D176" s="1134">
        <v>0</v>
      </c>
      <c r="E176" s="1118">
        <v>21.48</v>
      </c>
      <c r="F176" s="1134">
        <v>0</v>
      </c>
      <c r="G176" s="1118">
        <v>0.93</v>
      </c>
      <c r="H176" s="1134">
        <v>0</v>
      </c>
      <c r="I176" s="1118">
        <v>0.09</v>
      </c>
      <c r="J176" s="1117">
        <v>0</v>
      </c>
      <c r="K176" s="1118">
        <v>0</v>
      </c>
      <c r="L176" s="1117">
        <v>0</v>
      </c>
      <c r="M176" s="1118">
        <v>0</v>
      </c>
    </row>
    <row r="177" spans="1:13" ht="18.75" customHeight="1">
      <c r="A177" s="691" t="s">
        <v>65</v>
      </c>
      <c r="B177" s="692">
        <v>3</v>
      </c>
      <c r="C177" s="695">
        <v>83.74</v>
      </c>
      <c r="D177" s="1134">
        <v>0</v>
      </c>
      <c r="E177" s="1118">
        <v>13.12</v>
      </c>
      <c r="F177" s="1134">
        <v>0</v>
      </c>
      <c r="G177" s="1118">
        <v>1.96</v>
      </c>
      <c r="H177" s="1134">
        <v>0</v>
      </c>
      <c r="I177" s="1118">
        <v>0.59</v>
      </c>
      <c r="J177" s="1117">
        <v>0</v>
      </c>
      <c r="K177" s="1118">
        <v>0</v>
      </c>
      <c r="L177" s="1134">
        <v>0</v>
      </c>
      <c r="M177" s="1118">
        <v>0.59</v>
      </c>
    </row>
    <row r="178" spans="1:13" ht="18.75" customHeight="1">
      <c r="A178" s="982" t="s">
        <v>840</v>
      </c>
      <c r="B178" s="1144">
        <v>0</v>
      </c>
      <c r="C178" s="887">
        <v>52.79</v>
      </c>
      <c r="D178" s="1145">
        <v>0</v>
      </c>
      <c r="E178" s="1120">
        <v>46.23</v>
      </c>
      <c r="F178" s="1145">
        <v>0</v>
      </c>
      <c r="G178" s="1120">
        <v>0.98</v>
      </c>
      <c r="H178" s="1119">
        <v>0</v>
      </c>
      <c r="I178" s="1120">
        <v>0</v>
      </c>
      <c r="J178" s="1119">
        <v>0</v>
      </c>
      <c r="K178" s="1120">
        <v>0</v>
      </c>
      <c r="L178" s="1119">
        <v>0</v>
      </c>
      <c r="M178" s="1120">
        <v>0</v>
      </c>
    </row>
    <row r="179" spans="1:13" ht="18.75" customHeight="1">
      <c r="A179" s="624"/>
      <c r="B179" s="1121"/>
      <c r="C179" s="1122"/>
      <c r="D179" s="1115"/>
      <c r="E179" s="689"/>
      <c r="F179" s="1116"/>
      <c r="G179" s="736"/>
      <c r="H179" s="1115"/>
      <c r="I179" s="689"/>
      <c r="J179" s="1116"/>
      <c r="K179" s="736"/>
      <c r="L179" s="1115"/>
      <c r="M179" s="689"/>
    </row>
    <row r="180" spans="1:13" ht="18.75" customHeight="1">
      <c r="A180" s="707" t="s">
        <v>66</v>
      </c>
      <c r="B180" s="692">
        <v>6</v>
      </c>
      <c r="C180" s="695">
        <v>70.9</v>
      </c>
      <c r="D180" s="1117">
        <v>2</v>
      </c>
      <c r="E180" s="1118">
        <v>29.1</v>
      </c>
      <c r="F180" s="1117">
        <v>0</v>
      </c>
      <c r="G180" s="1118">
        <v>0</v>
      </c>
      <c r="H180" s="1117">
        <v>0</v>
      </c>
      <c r="I180" s="1118">
        <v>0</v>
      </c>
      <c r="J180" s="1117">
        <v>0</v>
      </c>
      <c r="K180" s="1118">
        <v>0</v>
      </c>
      <c r="L180" s="1117">
        <v>0</v>
      </c>
      <c r="M180" s="1118">
        <v>0</v>
      </c>
    </row>
    <row r="181" spans="1:13" ht="18.75" customHeight="1">
      <c r="A181" s="707" t="s">
        <v>67</v>
      </c>
      <c r="B181" s="692">
        <v>4</v>
      </c>
      <c r="C181" s="695">
        <v>63.28</v>
      </c>
      <c r="D181" s="1117">
        <v>1</v>
      </c>
      <c r="E181" s="1118">
        <v>19.53</v>
      </c>
      <c r="F181" s="1134">
        <v>0</v>
      </c>
      <c r="G181" s="1118">
        <v>10.16</v>
      </c>
      <c r="H181" s="1134">
        <v>0</v>
      </c>
      <c r="I181" s="1118">
        <v>4.69</v>
      </c>
      <c r="J181" s="1117">
        <v>0</v>
      </c>
      <c r="K181" s="1118">
        <v>0</v>
      </c>
      <c r="L181" s="1134">
        <v>0</v>
      </c>
      <c r="M181" s="1118">
        <v>2.34</v>
      </c>
    </row>
    <row r="182" spans="1:13" ht="18.75" customHeight="1">
      <c r="A182" s="707" t="s">
        <v>68</v>
      </c>
      <c r="B182" s="692">
        <v>2</v>
      </c>
      <c r="C182" s="695">
        <v>70.27</v>
      </c>
      <c r="D182" s="1117">
        <v>1</v>
      </c>
      <c r="E182" s="1118">
        <v>25.68</v>
      </c>
      <c r="F182" s="1134">
        <v>0</v>
      </c>
      <c r="G182" s="1118">
        <v>4.05</v>
      </c>
      <c r="H182" s="1117">
        <v>0</v>
      </c>
      <c r="I182" s="1118">
        <v>0</v>
      </c>
      <c r="J182" s="1117">
        <v>0</v>
      </c>
      <c r="K182" s="1118">
        <v>0</v>
      </c>
      <c r="L182" s="1117">
        <v>0</v>
      </c>
      <c r="M182" s="1118">
        <v>0</v>
      </c>
    </row>
    <row r="183" spans="1:13" ht="18.75" customHeight="1">
      <c r="A183" s="707" t="s">
        <v>69</v>
      </c>
      <c r="B183" s="692">
        <v>3</v>
      </c>
      <c r="C183" s="695">
        <v>80.22</v>
      </c>
      <c r="D183" s="1134">
        <v>0</v>
      </c>
      <c r="E183" s="1118">
        <v>14.29</v>
      </c>
      <c r="F183" s="1134">
        <v>0</v>
      </c>
      <c r="G183" s="1118">
        <v>2.2</v>
      </c>
      <c r="H183" s="1117">
        <v>0</v>
      </c>
      <c r="I183" s="1118">
        <v>0</v>
      </c>
      <c r="J183" s="1117">
        <v>0</v>
      </c>
      <c r="K183" s="1118">
        <v>0</v>
      </c>
      <c r="L183" s="1134">
        <v>0</v>
      </c>
      <c r="M183" s="1118">
        <v>3.3</v>
      </c>
    </row>
    <row r="184" spans="1:13" ht="18.75" customHeight="1">
      <c r="A184" s="707" t="s">
        <v>70</v>
      </c>
      <c r="B184" s="692">
        <v>1</v>
      </c>
      <c r="C184" s="695">
        <v>90.7</v>
      </c>
      <c r="D184" s="1134">
        <v>0</v>
      </c>
      <c r="E184" s="1118">
        <v>9.3</v>
      </c>
      <c r="F184" s="1117">
        <v>0</v>
      </c>
      <c r="G184" s="1118">
        <v>0</v>
      </c>
      <c r="H184" s="1117">
        <v>0</v>
      </c>
      <c r="I184" s="1118">
        <v>0</v>
      </c>
      <c r="J184" s="1117">
        <v>0</v>
      </c>
      <c r="K184" s="1118">
        <v>0</v>
      </c>
      <c r="L184" s="1117">
        <v>0</v>
      </c>
      <c r="M184" s="1118">
        <v>0</v>
      </c>
    </row>
    <row r="185" spans="1:13" ht="18.75" customHeight="1">
      <c r="A185" s="707" t="s">
        <v>71</v>
      </c>
      <c r="B185" s="692">
        <v>1</v>
      </c>
      <c r="C185" s="695">
        <v>76.47</v>
      </c>
      <c r="D185" s="1134">
        <v>0</v>
      </c>
      <c r="E185" s="1118">
        <v>23.53</v>
      </c>
      <c r="F185" s="1117">
        <v>0</v>
      </c>
      <c r="G185" s="1118">
        <v>0</v>
      </c>
      <c r="H185" s="1117">
        <v>0</v>
      </c>
      <c r="I185" s="1118">
        <v>0</v>
      </c>
      <c r="J185" s="1117">
        <v>0</v>
      </c>
      <c r="K185" s="1118">
        <v>0</v>
      </c>
      <c r="L185" s="1117">
        <v>0</v>
      </c>
      <c r="M185" s="1118">
        <v>0</v>
      </c>
    </row>
    <row r="186" spans="1:13" ht="18.75" customHeight="1">
      <c r="A186" s="707" t="s">
        <v>72</v>
      </c>
      <c r="B186" s="692">
        <v>3</v>
      </c>
      <c r="C186" s="695">
        <v>80.26</v>
      </c>
      <c r="D186" s="1134">
        <v>0</v>
      </c>
      <c r="E186" s="1118">
        <v>17.11</v>
      </c>
      <c r="F186" s="1134">
        <v>0</v>
      </c>
      <c r="G186" s="1118">
        <v>2.63</v>
      </c>
      <c r="H186" s="1117">
        <v>0</v>
      </c>
      <c r="I186" s="1118">
        <v>0</v>
      </c>
      <c r="J186" s="1117">
        <v>0</v>
      </c>
      <c r="K186" s="1118">
        <v>0</v>
      </c>
      <c r="L186" s="1117">
        <v>0</v>
      </c>
      <c r="M186" s="1118">
        <v>0</v>
      </c>
    </row>
    <row r="187" spans="1:13" ht="18.75" customHeight="1">
      <c r="A187" s="707" t="s">
        <v>73</v>
      </c>
      <c r="B187" s="692">
        <v>3</v>
      </c>
      <c r="C187" s="695">
        <v>96.92</v>
      </c>
      <c r="D187" s="1134">
        <v>0</v>
      </c>
      <c r="E187" s="1118">
        <v>3.08</v>
      </c>
      <c r="F187" s="1117">
        <v>0</v>
      </c>
      <c r="G187" s="1118">
        <v>0</v>
      </c>
      <c r="H187" s="1117">
        <v>0</v>
      </c>
      <c r="I187" s="1118">
        <v>0</v>
      </c>
      <c r="J187" s="1117">
        <v>0</v>
      </c>
      <c r="K187" s="1118">
        <v>0</v>
      </c>
      <c r="L187" s="1117">
        <v>0</v>
      </c>
      <c r="M187" s="1118">
        <v>0</v>
      </c>
    </row>
    <row r="188" spans="1:13" ht="18.75" customHeight="1">
      <c r="A188" s="707" t="s">
        <v>74</v>
      </c>
      <c r="B188" s="692">
        <v>4</v>
      </c>
      <c r="C188" s="695">
        <v>87.37</v>
      </c>
      <c r="D188" s="1134">
        <v>0</v>
      </c>
      <c r="E188" s="1118">
        <v>12.63</v>
      </c>
      <c r="F188" s="1117">
        <v>0</v>
      </c>
      <c r="G188" s="1118">
        <v>0</v>
      </c>
      <c r="H188" s="1117">
        <v>0</v>
      </c>
      <c r="I188" s="1118">
        <v>0</v>
      </c>
      <c r="J188" s="1117">
        <v>0</v>
      </c>
      <c r="K188" s="1118">
        <v>0</v>
      </c>
      <c r="L188" s="1117">
        <v>0</v>
      </c>
      <c r="M188" s="1118">
        <v>0</v>
      </c>
    </row>
    <row r="189" spans="1:13" ht="18.75" customHeight="1">
      <c r="A189" s="707" t="s">
        <v>75</v>
      </c>
      <c r="B189" s="692">
        <v>5</v>
      </c>
      <c r="C189" s="695">
        <v>85.4</v>
      </c>
      <c r="D189" s="1134">
        <v>0</v>
      </c>
      <c r="E189" s="1118">
        <v>14.6</v>
      </c>
      <c r="F189" s="1117">
        <v>0</v>
      </c>
      <c r="G189" s="1118">
        <v>0</v>
      </c>
      <c r="H189" s="1117">
        <v>0</v>
      </c>
      <c r="I189" s="1118">
        <v>0</v>
      </c>
      <c r="J189" s="1117">
        <v>0</v>
      </c>
      <c r="K189" s="1118">
        <v>0</v>
      </c>
      <c r="L189" s="1117">
        <v>0</v>
      </c>
      <c r="M189" s="1118">
        <v>0</v>
      </c>
    </row>
    <row r="190" spans="1:13" ht="18.75" customHeight="1">
      <c r="A190" s="707" t="s">
        <v>76</v>
      </c>
      <c r="B190" s="692">
        <v>3</v>
      </c>
      <c r="C190" s="695">
        <v>92.19</v>
      </c>
      <c r="D190" s="1134">
        <v>0</v>
      </c>
      <c r="E190" s="1118">
        <v>7.81</v>
      </c>
      <c r="F190" s="1117">
        <v>0</v>
      </c>
      <c r="G190" s="1118">
        <v>0</v>
      </c>
      <c r="H190" s="1117">
        <v>0</v>
      </c>
      <c r="I190" s="1118">
        <v>0</v>
      </c>
      <c r="J190" s="1117">
        <v>0</v>
      </c>
      <c r="K190" s="1118">
        <v>0</v>
      </c>
      <c r="L190" s="1117">
        <v>0</v>
      </c>
      <c r="M190" s="1118">
        <v>0</v>
      </c>
    </row>
    <row r="191" spans="1:13" ht="18.75" customHeight="1">
      <c r="A191" s="707" t="s">
        <v>77</v>
      </c>
      <c r="B191" s="692">
        <v>3</v>
      </c>
      <c r="C191" s="695">
        <v>90.36</v>
      </c>
      <c r="D191" s="1134">
        <v>0</v>
      </c>
      <c r="E191" s="1118">
        <v>9.64</v>
      </c>
      <c r="F191" s="1117">
        <v>0</v>
      </c>
      <c r="G191" s="1118">
        <v>0</v>
      </c>
      <c r="H191" s="1117">
        <v>0</v>
      </c>
      <c r="I191" s="1118">
        <v>0</v>
      </c>
      <c r="J191" s="1117">
        <v>0</v>
      </c>
      <c r="K191" s="1118">
        <v>0</v>
      </c>
      <c r="L191" s="1117">
        <v>0</v>
      </c>
      <c r="M191" s="1118">
        <v>0</v>
      </c>
    </row>
    <row r="192" spans="1:13" ht="18.75" customHeight="1">
      <c r="A192" s="707" t="s">
        <v>78</v>
      </c>
      <c r="B192" s="692">
        <v>5</v>
      </c>
      <c r="C192" s="695">
        <v>99.12</v>
      </c>
      <c r="D192" s="1134">
        <v>0</v>
      </c>
      <c r="E192" s="1118">
        <v>0.88</v>
      </c>
      <c r="F192" s="1117">
        <v>0</v>
      </c>
      <c r="G192" s="1118">
        <v>0</v>
      </c>
      <c r="H192" s="1117">
        <v>0</v>
      </c>
      <c r="I192" s="1118">
        <v>0</v>
      </c>
      <c r="J192" s="1117">
        <v>0</v>
      </c>
      <c r="K192" s="1118">
        <v>0</v>
      </c>
      <c r="L192" s="1117">
        <v>0</v>
      </c>
      <c r="M192" s="1118">
        <v>0</v>
      </c>
    </row>
    <row r="193" spans="1:13" ht="18.75" customHeight="1">
      <c r="A193" s="707" t="s">
        <v>67</v>
      </c>
      <c r="B193" s="692">
        <v>1</v>
      </c>
      <c r="C193" s="695">
        <v>17.78</v>
      </c>
      <c r="D193" s="1117">
        <v>5</v>
      </c>
      <c r="E193" s="1118">
        <v>82.22</v>
      </c>
      <c r="F193" s="1117">
        <v>0</v>
      </c>
      <c r="G193" s="1118">
        <v>0</v>
      </c>
      <c r="H193" s="1117">
        <v>0</v>
      </c>
      <c r="I193" s="1118">
        <v>0</v>
      </c>
      <c r="J193" s="1117">
        <v>0</v>
      </c>
      <c r="K193" s="1118">
        <v>0</v>
      </c>
      <c r="L193" s="1117">
        <v>0</v>
      </c>
      <c r="M193" s="1118">
        <v>0</v>
      </c>
    </row>
    <row r="194" spans="1:13" ht="18.75" customHeight="1">
      <c r="A194" s="707" t="s">
        <v>68</v>
      </c>
      <c r="B194" s="692">
        <v>1</v>
      </c>
      <c r="C194" s="695">
        <v>93.33</v>
      </c>
      <c r="D194" s="1134">
        <v>0</v>
      </c>
      <c r="E194" s="1118">
        <v>6.67</v>
      </c>
      <c r="F194" s="1117">
        <v>0</v>
      </c>
      <c r="G194" s="1118">
        <v>0</v>
      </c>
      <c r="H194" s="1117">
        <v>0</v>
      </c>
      <c r="I194" s="1118">
        <v>0</v>
      </c>
      <c r="J194" s="1117">
        <v>0</v>
      </c>
      <c r="K194" s="1118">
        <v>0</v>
      </c>
      <c r="L194" s="1117">
        <v>0</v>
      </c>
      <c r="M194" s="1118">
        <v>0</v>
      </c>
    </row>
    <row r="195" spans="1:13" ht="18.75" customHeight="1">
      <c r="A195" s="707" t="s">
        <v>69</v>
      </c>
      <c r="B195" s="754">
        <v>0</v>
      </c>
      <c r="C195" s="695">
        <v>80</v>
      </c>
      <c r="D195" s="1134">
        <v>0</v>
      </c>
      <c r="E195" s="1118">
        <v>16</v>
      </c>
      <c r="F195" s="1134">
        <v>0</v>
      </c>
      <c r="G195" s="1118">
        <v>4</v>
      </c>
      <c r="H195" s="1117">
        <v>0</v>
      </c>
      <c r="I195" s="1118">
        <v>0</v>
      </c>
      <c r="J195" s="1117">
        <v>0</v>
      </c>
      <c r="K195" s="1118">
        <v>0</v>
      </c>
      <c r="L195" s="1117">
        <v>0</v>
      </c>
      <c r="M195" s="1118">
        <v>0</v>
      </c>
    </row>
    <row r="196" spans="1:13" ht="18.75" customHeight="1">
      <c r="A196" s="707" t="s">
        <v>70</v>
      </c>
      <c r="B196" s="754">
        <v>0</v>
      </c>
      <c r="C196" s="695">
        <v>100</v>
      </c>
      <c r="D196" s="1117">
        <v>0</v>
      </c>
      <c r="E196" s="1118">
        <v>0</v>
      </c>
      <c r="F196" s="1117">
        <v>0</v>
      </c>
      <c r="G196" s="1118">
        <v>0</v>
      </c>
      <c r="H196" s="1117">
        <v>0</v>
      </c>
      <c r="I196" s="1118">
        <v>0</v>
      </c>
      <c r="J196" s="1117">
        <v>0</v>
      </c>
      <c r="K196" s="1118">
        <v>0</v>
      </c>
      <c r="L196" s="1117">
        <v>0</v>
      </c>
      <c r="M196" s="1118">
        <v>0</v>
      </c>
    </row>
    <row r="197" spans="1:13" ht="18.75" customHeight="1">
      <c r="A197" s="707" t="s">
        <v>71</v>
      </c>
      <c r="B197" s="754">
        <v>0</v>
      </c>
      <c r="C197" s="695">
        <v>77.78</v>
      </c>
      <c r="D197" s="1134">
        <v>0</v>
      </c>
      <c r="E197" s="1118">
        <v>22.22</v>
      </c>
      <c r="F197" s="1117">
        <v>0</v>
      </c>
      <c r="G197" s="1118">
        <v>0</v>
      </c>
      <c r="H197" s="1117">
        <v>0</v>
      </c>
      <c r="I197" s="1118">
        <v>0</v>
      </c>
      <c r="J197" s="1117">
        <v>0</v>
      </c>
      <c r="K197" s="1118">
        <v>0</v>
      </c>
      <c r="L197" s="1117">
        <v>0</v>
      </c>
      <c r="M197" s="1118">
        <v>0</v>
      </c>
    </row>
    <row r="198" spans="1:13" ht="18.75" customHeight="1">
      <c r="A198" s="707" t="s">
        <v>72</v>
      </c>
      <c r="B198" s="692">
        <v>1</v>
      </c>
      <c r="C198" s="695">
        <v>68.42</v>
      </c>
      <c r="D198" s="1134">
        <v>0</v>
      </c>
      <c r="E198" s="1118">
        <v>31.58</v>
      </c>
      <c r="F198" s="1117">
        <v>0</v>
      </c>
      <c r="G198" s="1118">
        <v>0</v>
      </c>
      <c r="H198" s="1117">
        <v>0</v>
      </c>
      <c r="I198" s="1118">
        <v>0</v>
      </c>
      <c r="J198" s="1117">
        <v>0</v>
      </c>
      <c r="K198" s="1118">
        <v>0</v>
      </c>
      <c r="L198" s="1117">
        <v>0</v>
      </c>
      <c r="M198" s="1118">
        <v>0</v>
      </c>
    </row>
    <row r="199" spans="1:13" ht="18.75" customHeight="1">
      <c r="A199" s="707" t="s">
        <v>73</v>
      </c>
      <c r="B199" s="754">
        <v>0</v>
      </c>
      <c r="C199" s="695">
        <v>66.67</v>
      </c>
      <c r="D199" s="1117">
        <v>0</v>
      </c>
      <c r="E199" s="1118">
        <v>0</v>
      </c>
      <c r="F199" s="1134">
        <v>0</v>
      </c>
      <c r="G199" s="1118">
        <v>33.33</v>
      </c>
      <c r="H199" s="1117">
        <v>0</v>
      </c>
      <c r="I199" s="1118">
        <v>0</v>
      </c>
      <c r="J199" s="1117">
        <v>0</v>
      </c>
      <c r="K199" s="1118">
        <v>0</v>
      </c>
      <c r="L199" s="1117">
        <v>0</v>
      </c>
      <c r="M199" s="1118">
        <v>0</v>
      </c>
    </row>
    <row r="200" spans="1:13" ht="18.75" customHeight="1">
      <c r="A200" s="707" t="s">
        <v>74</v>
      </c>
      <c r="B200" s="754">
        <v>0</v>
      </c>
      <c r="C200" s="695">
        <v>83.33</v>
      </c>
      <c r="D200" s="1134">
        <v>0</v>
      </c>
      <c r="E200" s="1118">
        <v>16.67</v>
      </c>
      <c r="F200" s="1117">
        <v>0</v>
      </c>
      <c r="G200" s="1118">
        <v>0</v>
      </c>
      <c r="H200" s="1117">
        <v>0</v>
      </c>
      <c r="I200" s="1118">
        <v>0</v>
      </c>
      <c r="J200" s="1117">
        <v>0</v>
      </c>
      <c r="K200" s="1118">
        <v>0</v>
      </c>
      <c r="L200" s="1117">
        <v>0</v>
      </c>
      <c r="M200" s="1118">
        <v>0</v>
      </c>
    </row>
    <row r="201" spans="1:13" ht="18.75" customHeight="1">
      <c r="A201" s="707" t="s">
        <v>75</v>
      </c>
      <c r="B201" s="754">
        <v>0</v>
      </c>
      <c r="C201" s="695">
        <v>57.14</v>
      </c>
      <c r="D201" s="1134">
        <v>0</v>
      </c>
      <c r="E201" s="1118">
        <v>42.86</v>
      </c>
      <c r="F201" s="1117">
        <v>0</v>
      </c>
      <c r="G201" s="1118">
        <v>0</v>
      </c>
      <c r="H201" s="1117">
        <v>0</v>
      </c>
      <c r="I201" s="1118">
        <v>0</v>
      </c>
      <c r="J201" s="1117">
        <v>0</v>
      </c>
      <c r="K201" s="1118">
        <v>0</v>
      </c>
      <c r="L201" s="1117">
        <v>0</v>
      </c>
      <c r="M201" s="1118">
        <v>0</v>
      </c>
    </row>
    <row r="202" spans="1:13" ht="18.75" customHeight="1">
      <c r="A202" s="707" t="s">
        <v>203</v>
      </c>
      <c r="B202" s="754">
        <v>0</v>
      </c>
      <c r="C202" s="695">
        <v>100</v>
      </c>
      <c r="D202" s="1117">
        <v>0</v>
      </c>
      <c r="E202" s="1118">
        <v>0</v>
      </c>
      <c r="F202" s="1117">
        <v>0</v>
      </c>
      <c r="G202" s="1118">
        <v>0</v>
      </c>
      <c r="H202" s="1117">
        <v>0</v>
      </c>
      <c r="I202" s="1118">
        <v>0</v>
      </c>
      <c r="J202" s="1117">
        <v>0</v>
      </c>
      <c r="K202" s="1118">
        <v>0</v>
      </c>
      <c r="L202" s="1117">
        <v>0</v>
      </c>
      <c r="M202" s="1118">
        <v>0</v>
      </c>
    </row>
    <row r="203" spans="1:13" ht="18.75" customHeight="1">
      <c r="A203" s="707" t="s">
        <v>77</v>
      </c>
      <c r="B203" s="692">
        <v>0</v>
      </c>
      <c r="C203" s="695">
        <v>0</v>
      </c>
      <c r="D203" s="1134">
        <v>0</v>
      </c>
      <c r="E203" s="1118">
        <v>50</v>
      </c>
      <c r="F203" s="1134">
        <v>0</v>
      </c>
      <c r="G203" s="1118">
        <v>50</v>
      </c>
      <c r="H203" s="1117">
        <v>0</v>
      </c>
      <c r="I203" s="1118">
        <v>0</v>
      </c>
      <c r="J203" s="1117">
        <v>0</v>
      </c>
      <c r="K203" s="1118">
        <v>0</v>
      </c>
      <c r="L203" s="1117">
        <v>0</v>
      </c>
      <c r="M203" s="1118">
        <v>0</v>
      </c>
    </row>
    <row r="204" spans="1:13" ht="18.75" customHeight="1" thickBot="1">
      <c r="A204" s="708" t="s">
        <v>78</v>
      </c>
      <c r="B204" s="889">
        <v>0</v>
      </c>
      <c r="C204" s="712">
        <v>90.91</v>
      </c>
      <c r="D204" s="1143">
        <v>0</v>
      </c>
      <c r="E204" s="1124">
        <v>9.09</v>
      </c>
      <c r="F204" s="1123">
        <v>0</v>
      </c>
      <c r="G204" s="1124">
        <v>0</v>
      </c>
      <c r="H204" s="1123">
        <v>0</v>
      </c>
      <c r="I204" s="1124">
        <v>0</v>
      </c>
      <c r="J204" s="1123">
        <v>0</v>
      </c>
      <c r="K204" s="1124">
        <v>0</v>
      </c>
      <c r="L204" s="1123">
        <v>0</v>
      </c>
      <c r="M204" s="1124">
        <v>0</v>
      </c>
    </row>
    <row r="205" spans="1:13" ht="18.75" customHeight="1">
      <c r="A205" s="1125"/>
      <c r="B205" s="1126"/>
      <c r="C205" s="1127"/>
      <c r="D205" s="1126"/>
      <c r="E205" s="1127"/>
      <c r="F205" s="1126"/>
      <c r="G205" s="1127"/>
      <c r="H205" s="1126"/>
      <c r="I205" s="1127"/>
      <c r="J205" s="1126"/>
      <c r="K205" s="1127"/>
      <c r="L205" s="1126"/>
      <c r="M205" s="1127"/>
    </row>
    <row r="206" spans="2:13" ht="18.75" customHeight="1">
      <c r="B206" s="675"/>
      <c r="C206" s="675"/>
      <c r="D206" s="675"/>
      <c r="E206" s="675"/>
      <c r="F206" s="675"/>
      <c r="G206" s="675"/>
      <c r="H206" s="675"/>
      <c r="I206" s="675"/>
      <c r="J206" s="675"/>
      <c r="K206" s="675"/>
      <c r="L206" s="675"/>
      <c r="M206" s="675"/>
    </row>
    <row r="207" spans="1:13" ht="18.75" customHeight="1" thickBot="1">
      <c r="A207" s="675"/>
      <c r="B207" s="675"/>
      <c r="C207" s="675"/>
      <c r="D207" s="675"/>
      <c r="E207" s="675"/>
      <c r="F207" s="675"/>
      <c r="G207" s="675"/>
      <c r="H207" s="675"/>
      <c r="I207" s="675"/>
      <c r="J207" s="675"/>
      <c r="K207" s="675"/>
      <c r="L207" s="675"/>
      <c r="M207" s="675"/>
    </row>
    <row r="208" spans="1:13" ht="18.75" customHeight="1">
      <c r="A208" s="676"/>
      <c r="B208" s="1640" t="s">
        <v>754</v>
      </c>
      <c r="C208" s="1637"/>
      <c r="D208" s="1636" t="s">
        <v>755</v>
      </c>
      <c r="E208" s="1637"/>
      <c r="F208" s="1636" t="s">
        <v>756</v>
      </c>
      <c r="G208" s="1637"/>
      <c r="H208" s="1636" t="s">
        <v>757</v>
      </c>
      <c r="I208" s="1637"/>
      <c r="J208" s="143"/>
      <c r="K208" s="143"/>
      <c r="L208" s="675"/>
      <c r="M208" s="675"/>
    </row>
    <row r="209" spans="1:13" ht="18.75" customHeight="1" thickBot="1">
      <c r="A209" s="677"/>
      <c r="B209" s="1641"/>
      <c r="C209" s="1639"/>
      <c r="D209" s="1638"/>
      <c r="E209" s="1639"/>
      <c r="F209" s="1638"/>
      <c r="G209" s="1639"/>
      <c r="H209" s="1638"/>
      <c r="I209" s="1639"/>
      <c r="J209" s="143"/>
      <c r="K209" s="143"/>
      <c r="L209" s="675"/>
      <c r="M209" s="675"/>
    </row>
    <row r="210" spans="1:13" ht="18.75" customHeight="1" thickTop="1">
      <c r="A210" s="624"/>
      <c r="B210" s="1109" t="s">
        <v>60</v>
      </c>
      <c r="C210" s="1110" t="s">
        <v>523</v>
      </c>
      <c r="D210" s="1111" t="s">
        <v>60</v>
      </c>
      <c r="E210" s="1112" t="s">
        <v>523</v>
      </c>
      <c r="F210" s="1111" t="s">
        <v>60</v>
      </c>
      <c r="G210" s="1112" t="s">
        <v>523</v>
      </c>
      <c r="H210" s="1128" t="s">
        <v>60</v>
      </c>
      <c r="I210" s="1112" t="s">
        <v>523</v>
      </c>
      <c r="J210" s="673"/>
      <c r="K210" s="673"/>
      <c r="L210" s="673"/>
      <c r="M210" s="673"/>
    </row>
    <row r="211" spans="1:13" ht="18.75" customHeight="1">
      <c r="A211" s="1113"/>
      <c r="B211" s="1114"/>
      <c r="C211" s="736"/>
      <c r="D211" s="1129"/>
      <c r="E211" s="689"/>
      <c r="F211" s="1129"/>
      <c r="G211" s="689"/>
      <c r="H211" s="1129"/>
      <c r="I211" s="689"/>
      <c r="J211" s="675"/>
      <c r="K211" s="675"/>
      <c r="L211" s="675"/>
      <c r="M211" s="675"/>
    </row>
    <row r="212" spans="1:13" ht="18.75" customHeight="1">
      <c r="A212" s="691" t="s">
        <v>62</v>
      </c>
      <c r="B212" s="754">
        <v>0</v>
      </c>
      <c r="C212" s="695">
        <v>0.28</v>
      </c>
      <c r="D212" s="1117">
        <v>0</v>
      </c>
      <c r="E212" s="1118">
        <v>0</v>
      </c>
      <c r="F212" s="1134">
        <v>0</v>
      </c>
      <c r="G212" s="1118">
        <v>0.12</v>
      </c>
      <c r="H212" s="1134">
        <v>0</v>
      </c>
      <c r="I212" s="1118">
        <v>0.04</v>
      </c>
      <c r="J212" s="1126"/>
      <c r="K212" s="1127"/>
      <c r="L212" s="675"/>
      <c r="M212" s="675"/>
    </row>
    <row r="213" spans="1:13" ht="18.75" customHeight="1">
      <c r="A213" s="691" t="s">
        <v>63</v>
      </c>
      <c r="B213" s="754">
        <v>0</v>
      </c>
      <c r="C213" s="695">
        <v>0.23</v>
      </c>
      <c r="D213" s="1134">
        <v>0</v>
      </c>
      <c r="E213" s="1118">
        <v>0.06</v>
      </c>
      <c r="F213" s="1134">
        <v>0</v>
      </c>
      <c r="G213" s="1118">
        <v>0.29</v>
      </c>
      <c r="H213" s="1117">
        <v>0</v>
      </c>
      <c r="I213" s="1118">
        <v>0</v>
      </c>
      <c r="J213" s="1126"/>
      <c r="K213" s="1127"/>
      <c r="L213" s="675"/>
      <c r="M213" s="675"/>
    </row>
    <row r="214" spans="1:13" ht="18.75" customHeight="1">
      <c r="A214" s="691" t="s">
        <v>64</v>
      </c>
      <c r="B214" s="692">
        <v>0</v>
      </c>
      <c r="C214" s="695">
        <v>0</v>
      </c>
      <c r="D214" s="1117">
        <v>0</v>
      </c>
      <c r="E214" s="1118">
        <v>0</v>
      </c>
      <c r="F214" s="1117">
        <v>0</v>
      </c>
      <c r="G214" s="1118">
        <v>0</v>
      </c>
      <c r="H214" s="1117">
        <v>0</v>
      </c>
      <c r="I214" s="1118">
        <v>0</v>
      </c>
      <c r="J214" s="1126"/>
      <c r="K214" s="1127"/>
      <c r="L214" s="675"/>
      <c r="M214" s="675"/>
    </row>
    <row r="215" spans="1:13" ht="18.75" customHeight="1">
      <c r="A215" s="691" t="s">
        <v>65</v>
      </c>
      <c r="B215" s="692">
        <v>0</v>
      </c>
      <c r="C215" s="695">
        <v>0</v>
      </c>
      <c r="D215" s="1117">
        <v>0</v>
      </c>
      <c r="E215" s="1118">
        <v>0</v>
      </c>
      <c r="F215" s="1117">
        <v>0</v>
      </c>
      <c r="G215" s="1118">
        <v>0</v>
      </c>
      <c r="H215" s="1117">
        <v>0</v>
      </c>
      <c r="I215" s="1118">
        <v>0</v>
      </c>
      <c r="J215" s="1126"/>
      <c r="K215" s="1127"/>
      <c r="L215" s="675"/>
      <c r="M215" s="675"/>
    </row>
    <row r="216" spans="1:13" ht="18.75" customHeight="1">
      <c r="A216" s="982" t="s">
        <v>840</v>
      </c>
      <c r="B216" s="983">
        <v>0</v>
      </c>
      <c r="C216" s="887">
        <v>0</v>
      </c>
      <c r="D216" s="1119">
        <v>0</v>
      </c>
      <c r="E216" s="1120">
        <v>0</v>
      </c>
      <c r="F216" s="1119">
        <v>0</v>
      </c>
      <c r="G216" s="1120">
        <v>0</v>
      </c>
      <c r="H216" s="1119">
        <v>0</v>
      </c>
      <c r="I216" s="1120">
        <v>0</v>
      </c>
      <c r="J216" s="1126"/>
      <c r="K216" s="1127"/>
      <c r="L216" s="675"/>
      <c r="M216" s="675"/>
    </row>
    <row r="217" spans="1:13" ht="18.75" customHeight="1">
      <c r="A217" s="624"/>
      <c r="B217" s="1121"/>
      <c r="C217" s="1122"/>
      <c r="D217" s="1115"/>
      <c r="E217" s="689"/>
      <c r="F217" s="1116"/>
      <c r="G217" s="736"/>
      <c r="H217" s="1115"/>
      <c r="I217" s="689"/>
      <c r="J217" s="675"/>
      <c r="K217" s="675"/>
      <c r="L217" s="675"/>
      <c r="M217" s="675"/>
    </row>
    <row r="218" spans="1:13" ht="18.75" customHeight="1">
      <c r="A218" s="707" t="s">
        <v>66</v>
      </c>
      <c r="B218" s="692">
        <v>0</v>
      </c>
      <c r="C218" s="695">
        <v>0</v>
      </c>
      <c r="D218" s="1117">
        <v>0</v>
      </c>
      <c r="E218" s="1118">
        <v>0</v>
      </c>
      <c r="F218" s="1117">
        <v>0</v>
      </c>
      <c r="G218" s="1118">
        <v>0</v>
      </c>
      <c r="H218" s="1117">
        <v>0</v>
      </c>
      <c r="I218" s="1118">
        <v>0</v>
      </c>
      <c r="J218" s="1126"/>
      <c r="K218" s="1127"/>
      <c r="L218" s="1132"/>
      <c r="M218" s="1133"/>
    </row>
    <row r="219" spans="1:13" ht="18.75" customHeight="1">
      <c r="A219" s="707" t="s">
        <v>67</v>
      </c>
      <c r="B219" s="692">
        <v>0</v>
      </c>
      <c r="C219" s="695">
        <v>0</v>
      </c>
      <c r="D219" s="1117">
        <v>0</v>
      </c>
      <c r="E219" s="1118">
        <v>0</v>
      </c>
      <c r="F219" s="1117">
        <v>0</v>
      </c>
      <c r="G219" s="1118">
        <v>0</v>
      </c>
      <c r="H219" s="1117">
        <v>0</v>
      </c>
      <c r="I219" s="1118">
        <v>0</v>
      </c>
      <c r="J219" s="1126"/>
      <c r="K219" s="1127"/>
      <c r="L219" s="1132"/>
      <c r="M219" s="1133"/>
    </row>
    <row r="220" spans="1:13" ht="18.75" customHeight="1">
      <c r="A220" s="707" t="s">
        <v>68</v>
      </c>
      <c r="B220" s="692">
        <v>0</v>
      </c>
      <c r="C220" s="695">
        <v>0</v>
      </c>
      <c r="D220" s="1117">
        <v>0</v>
      </c>
      <c r="E220" s="1118">
        <v>0</v>
      </c>
      <c r="F220" s="1117">
        <v>0</v>
      </c>
      <c r="G220" s="1118">
        <v>0</v>
      </c>
      <c r="H220" s="1117">
        <v>0</v>
      </c>
      <c r="I220" s="1118">
        <v>0</v>
      </c>
      <c r="J220" s="1126"/>
      <c r="K220" s="1127"/>
      <c r="L220" s="1132"/>
      <c r="M220" s="1133"/>
    </row>
    <row r="221" spans="1:13" ht="18.75" customHeight="1">
      <c r="A221" s="707" t="s">
        <v>69</v>
      </c>
      <c r="B221" s="692">
        <v>0</v>
      </c>
      <c r="C221" s="695">
        <v>0</v>
      </c>
      <c r="D221" s="1117">
        <v>0</v>
      </c>
      <c r="E221" s="1118">
        <v>0</v>
      </c>
      <c r="F221" s="1117">
        <v>0</v>
      </c>
      <c r="G221" s="1118">
        <v>0</v>
      </c>
      <c r="H221" s="1117">
        <v>0</v>
      </c>
      <c r="I221" s="1118">
        <v>0</v>
      </c>
      <c r="J221" s="1126"/>
      <c r="K221" s="1127"/>
      <c r="L221" s="1132"/>
      <c r="M221" s="1133"/>
    </row>
    <row r="222" spans="1:13" ht="18.75" customHeight="1">
      <c r="A222" s="707" t="s">
        <v>70</v>
      </c>
      <c r="B222" s="692">
        <v>0</v>
      </c>
      <c r="C222" s="695">
        <v>0</v>
      </c>
      <c r="D222" s="1117">
        <v>0</v>
      </c>
      <c r="E222" s="1118">
        <v>0</v>
      </c>
      <c r="F222" s="1117">
        <v>0</v>
      </c>
      <c r="G222" s="1118">
        <v>0</v>
      </c>
      <c r="H222" s="1117">
        <v>0</v>
      </c>
      <c r="I222" s="1118">
        <v>0</v>
      </c>
      <c r="J222" s="1126"/>
      <c r="K222" s="1127"/>
      <c r="L222" s="1132"/>
      <c r="M222" s="1133"/>
    </row>
    <row r="223" spans="1:13" ht="18.75" customHeight="1">
      <c r="A223" s="707" t="s">
        <v>71</v>
      </c>
      <c r="B223" s="692">
        <v>0</v>
      </c>
      <c r="C223" s="695">
        <v>0</v>
      </c>
      <c r="D223" s="1117">
        <v>0</v>
      </c>
      <c r="E223" s="1118">
        <v>0</v>
      </c>
      <c r="F223" s="1117">
        <v>0</v>
      </c>
      <c r="G223" s="1118">
        <v>0</v>
      </c>
      <c r="H223" s="1117">
        <v>0</v>
      </c>
      <c r="I223" s="1118">
        <v>0</v>
      </c>
      <c r="J223" s="1126"/>
      <c r="K223" s="1127"/>
      <c r="L223" s="1132"/>
      <c r="M223" s="1133"/>
    </row>
    <row r="224" spans="1:13" ht="18.75" customHeight="1">
      <c r="A224" s="707" t="s">
        <v>72</v>
      </c>
      <c r="B224" s="692">
        <v>0</v>
      </c>
      <c r="C224" s="695">
        <v>0</v>
      </c>
      <c r="D224" s="1117">
        <v>0</v>
      </c>
      <c r="E224" s="1118">
        <v>0</v>
      </c>
      <c r="F224" s="1117">
        <v>0</v>
      </c>
      <c r="G224" s="1118">
        <v>0</v>
      </c>
      <c r="H224" s="1117">
        <v>0</v>
      </c>
      <c r="I224" s="1118">
        <v>0</v>
      </c>
      <c r="J224" s="1126"/>
      <c r="K224" s="1127"/>
      <c r="L224" s="1132"/>
      <c r="M224" s="1133"/>
    </row>
    <row r="225" spans="1:13" ht="18.75" customHeight="1">
      <c r="A225" s="707" t="s">
        <v>73</v>
      </c>
      <c r="B225" s="692">
        <v>0</v>
      </c>
      <c r="C225" s="695">
        <v>0</v>
      </c>
      <c r="D225" s="1117">
        <v>0</v>
      </c>
      <c r="E225" s="1118">
        <v>0</v>
      </c>
      <c r="F225" s="1117">
        <v>0</v>
      </c>
      <c r="G225" s="1118">
        <v>0</v>
      </c>
      <c r="H225" s="1117">
        <v>0</v>
      </c>
      <c r="I225" s="1118">
        <v>0</v>
      </c>
      <c r="J225" s="1126"/>
      <c r="K225" s="1127"/>
      <c r="L225" s="1132"/>
      <c r="M225" s="1133"/>
    </row>
    <row r="226" spans="1:13" ht="18.75" customHeight="1">
      <c r="A226" s="707" t="s">
        <v>74</v>
      </c>
      <c r="B226" s="692">
        <v>0</v>
      </c>
      <c r="C226" s="695">
        <v>0</v>
      </c>
      <c r="D226" s="1117">
        <v>0</v>
      </c>
      <c r="E226" s="1118">
        <v>0</v>
      </c>
      <c r="F226" s="1117">
        <v>0</v>
      </c>
      <c r="G226" s="1118">
        <v>0</v>
      </c>
      <c r="H226" s="1117">
        <v>0</v>
      </c>
      <c r="I226" s="1118">
        <v>0</v>
      </c>
      <c r="J226" s="1126"/>
      <c r="K226" s="1127"/>
      <c r="L226" s="1132"/>
      <c r="M226" s="1133"/>
    </row>
    <row r="227" spans="1:13" ht="18.75" customHeight="1">
      <c r="A227" s="707" t="s">
        <v>75</v>
      </c>
      <c r="B227" s="692">
        <v>0</v>
      </c>
      <c r="C227" s="695">
        <v>0</v>
      </c>
      <c r="D227" s="1117">
        <v>0</v>
      </c>
      <c r="E227" s="1118">
        <v>0</v>
      </c>
      <c r="F227" s="1117">
        <v>0</v>
      </c>
      <c r="G227" s="1118">
        <v>0</v>
      </c>
      <c r="H227" s="1117">
        <v>0</v>
      </c>
      <c r="I227" s="1118">
        <v>0</v>
      </c>
      <c r="J227" s="1126"/>
      <c r="K227" s="1127"/>
      <c r="L227" s="1132"/>
      <c r="M227" s="1133"/>
    </row>
    <row r="228" spans="1:13" ht="18.75" customHeight="1">
      <c r="A228" s="707" t="s">
        <v>76</v>
      </c>
      <c r="B228" s="692">
        <v>0</v>
      </c>
      <c r="C228" s="695">
        <v>0</v>
      </c>
      <c r="D228" s="1117">
        <v>0</v>
      </c>
      <c r="E228" s="1118">
        <v>0</v>
      </c>
      <c r="F228" s="1117">
        <v>0</v>
      </c>
      <c r="G228" s="1118">
        <v>0</v>
      </c>
      <c r="H228" s="1117">
        <v>0</v>
      </c>
      <c r="I228" s="1118">
        <v>0</v>
      </c>
      <c r="J228" s="1126"/>
      <c r="K228" s="1127"/>
      <c r="L228" s="1132"/>
      <c r="M228" s="1133"/>
    </row>
    <row r="229" spans="1:13" ht="18.75" customHeight="1">
      <c r="A229" s="707" t="s">
        <v>77</v>
      </c>
      <c r="B229" s="692">
        <v>0</v>
      </c>
      <c r="C229" s="695">
        <v>0</v>
      </c>
      <c r="D229" s="1117">
        <v>0</v>
      </c>
      <c r="E229" s="1118">
        <v>0</v>
      </c>
      <c r="F229" s="1117">
        <v>0</v>
      </c>
      <c r="G229" s="1118">
        <v>0</v>
      </c>
      <c r="H229" s="1117">
        <v>0</v>
      </c>
      <c r="I229" s="1118">
        <v>0</v>
      </c>
      <c r="J229" s="1126"/>
      <c r="K229" s="1127"/>
      <c r="L229" s="1132"/>
      <c r="M229" s="1133"/>
    </row>
    <row r="230" spans="1:13" ht="18.75" customHeight="1">
      <c r="A230" s="707" t="s">
        <v>78</v>
      </c>
      <c r="B230" s="692">
        <v>0</v>
      </c>
      <c r="C230" s="695">
        <v>0</v>
      </c>
      <c r="D230" s="1117">
        <v>0</v>
      </c>
      <c r="E230" s="1118">
        <v>0</v>
      </c>
      <c r="F230" s="1117">
        <v>0</v>
      </c>
      <c r="G230" s="1118">
        <v>0</v>
      </c>
      <c r="H230" s="1117">
        <v>0</v>
      </c>
      <c r="I230" s="1118">
        <v>0</v>
      </c>
      <c r="J230" s="1126"/>
      <c r="K230" s="1127"/>
      <c r="L230" s="1132"/>
      <c r="M230" s="1133"/>
    </row>
    <row r="231" spans="1:13" ht="18.75" customHeight="1">
      <c r="A231" s="707" t="s">
        <v>67</v>
      </c>
      <c r="B231" s="692">
        <v>0</v>
      </c>
      <c r="C231" s="695">
        <v>0</v>
      </c>
      <c r="D231" s="1117">
        <v>0</v>
      </c>
      <c r="E231" s="1118">
        <v>0</v>
      </c>
      <c r="F231" s="1117">
        <v>0</v>
      </c>
      <c r="G231" s="1118">
        <v>0</v>
      </c>
      <c r="H231" s="1117">
        <v>0</v>
      </c>
      <c r="I231" s="1118">
        <v>0</v>
      </c>
      <c r="J231" s="1126"/>
      <c r="K231" s="1127"/>
      <c r="L231" s="1132"/>
      <c r="M231" s="1133"/>
    </row>
    <row r="232" spans="1:13" ht="18.75" customHeight="1">
      <c r="A232" s="707" t="s">
        <v>68</v>
      </c>
      <c r="B232" s="692">
        <v>0</v>
      </c>
      <c r="C232" s="695">
        <v>0</v>
      </c>
      <c r="D232" s="1117">
        <v>0</v>
      </c>
      <c r="E232" s="1118">
        <v>0</v>
      </c>
      <c r="F232" s="1117">
        <v>0</v>
      </c>
      <c r="G232" s="1118">
        <v>0</v>
      </c>
      <c r="H232" s="1117">
        <v>0</v>
      </c>
      <c r="I232" s="1118">
        <v>0</v>
      </c>
      <c r="J232" s="1126"/>
      <c r="K232" s="1127"/>
      <c r="L232" s="1132"/>
      <c r="M232" s="1133"/>
    </row>
    <row r="233" spans="1:13" ht="18.75" customHeight="1">
      <c r="A233" s="707" t="s">
        <v>69</v>
      </c>
      <c r="B233" s="692">
        <v>0</v>
      </c>
      <c r="C233" s="695">
        <v>0</v>
      </c>
      <c r="D233" s="1117">
        <v>0</v>
      </c>
      <c r="E233" s="1118">
        <v>0</v>
      </c>
      <c r="F233" s="1117">
        <v>0</v>
      </c>
      <c r="G233" s="1118">
        <v>0</v>
      </c>
      <c r="H233" s="1117">
        <v>0</v>
      </c>
      <c r="I233" s="1118">
        <v>0</v>
      </c>
      <c r="J233" s="1126"/>
      <c r="K233" s="1127"/>
      <c r="L233" s="1132"/>
      <c r="M233" s="1133"/>
    </row>
    <row r="234" spans="1:13" ht="18.75" customHeight="1">
      <c r="A234" s="707" t="s">
        <v>70</v>
      </c>
      <c r="B234" s="692">
        <v>0</v>
      </c>
      <c r="C234" s="695">
        <v>0</v>
      </c>
      <c r="D234" s="1117">
        <v>0</v>
      </c>
      <c r="E234" s="1118">
        <v>0</v>
      </c>
      <c r="F234" s="1117">
        <v>0</v>
      </c>
      <c r="G234" s="1118">
        <v>0</v>
      </c>
      <c r="H234" s="1117">
        <v>0</v>
      </c>
      <c r="I234" s="1118">
        <v>0</v>
      </c>
      <c r="J234" s="1126"/>
      <c r="K234" s="1127"/>
      <c r="L234" s="1132"/>
      <c r="M234" s="1133"/>
    </row>
    <row r="235" spans="1:13" ht="18.75" customHeight="1">
      <c r="A235" s="707" t="s">
        <v>71</v>
      </c>
      <c r="B235" s="692">
        <v>0</v>
      </c>
      <c r="C235" s="695">
        <v>0</v>
      </c>
      <c r="D235" s="1117">
        <v>0</v>
      </c>
      <c r="E235" s="1118">
        <v>0</v>
      </c>
      <c r="F235" s="1117">
        <v>0</v>
      </c>
      <c r="G235" s="1118">
        <v>0</v>
      </c>
      <c r="H235" s="1117">
        <v>0</v>
      </c>
      <c r="I235" s="1118">
        <v>0</v>
      </c>
      <c r="J235" s="1126"/>
      <c r="K235" s="1127"/>
      <c r="L235" s="1132"/>
      <c r="M235" s="1133"/>
    </row>
    <row r="236" spans="1:13" ht="18.75" customHeight="1">
      <c r="A236" s="707" t="s">
        <v>72</v>
      </c>
      <c r="B236" s="692">
        <v>0</v>
      </c>
      <c r="C236" s="695">
        <v>0</v>
      </c>
      <c r="D236" s="1117">
        <v>0</v>
      </c>
      <c r="E236" s="1118">
        <v>0</v>
      </c>
      <c r="F236" s="1117">
        <v>0</v>
      </c>
      <c r="G236" s="1118">
        <v>0</v>
      </c>
      <c r="H236" s="1117">
        <v>0</v>
      </c>
      <c r="I236" s="1118">
        <v>0</v>
      </c>
      <c r="J236" s="1126"/>
      <c r="K236" s="1127"/>
      <c r="L236" s="675"/>
      <c r="M236" s="675"/>
    </row>
    <row r="237" spans="1:13" ht="18.75" customHeight="1">
      <c r="A237" s="707" t="s">
        <v>73</v>
      </c>
      <c r="B237" s="692">
        <v>0</v>
      </c>
      <c r="C237" s="695">
        <v>0</v>
      </c>
      <c r="D237" s="1117">
        <v>0</v>
      </c>
      <c r="E237" s="1118">
        <v>0</v>
      </c>
      <c r="F237" s="1117">
        <v>0</v>
      </c>
      <c r="G237" s="1118">
        <v>0</v>
      </c>
      <c r="H237" s="1117">
        <v>0</v>
      </c>
      <c r="I237" s="1118">
        <v>0</v>
      </c>
      <c r="J237" s="1126"/>
      <c r="K237" s="1127"/>
      <c r="L237" s="675"/>
      <c r="M237" s="675"/>
    </row>
    <row r="238" spans="1:13" ht="18.75" customHeight="1">
      <c r="A238" s="707" t="s">
        <v>74</v>
      </c>
      <c r="B238" s="692">
        <v>0</v>
      </c>
      <c r="C238" s="695">
        <v>0</v>
      </c>
      <c r="D238" s="1117">
        <v>0</v>
      </c>
      <c r="E238" s="1118">
        <v>0</v>
      </c>
      <c r="F238" s="1117">
        <v>0</v>
      </c>
      <c r="G238" s="1118">
        <v>0</v>
      </c>
      <c r="H238" s="1117">
        <v>0</v>
      </c>
      <c r="I238" s="1118">
        <v>0</v>
      </c>
      <c r="J238" s="1126"/>
      <c r="K238" s="1127"/>
      <c r="L238" s="675"/>
      <c r="M238" s="675"/>
    </row>
    <row r="239" spans="1:13" ht="18.75" customHeight="1">
      <c r="A239" s="707" t="s">
        <v>75</v>
      </c>
      <c r="B239" s="692">
        <v>0</v>
      </c>
      <c r="C239" s="695">
        <v>0</v>
      </c>
      <c r="D239" s="1117">
        <v>0</v>
      </c>
      <c r="E239" s="1118">
        <v>0</v>
      </c>
      <c r="F239" s="1117">
        <v>0</v>
      </c>
      <c r="G239" s="1118">
        <v>0</v>
      </c>
      <c r="H239" s="1117">
        <v>0</v>
      </c>
      <c r="I239" s="1118">
        <v>0</v>
      </c>
      <c r="J239" s="1126"/>
      <c r="K239" s="1127"/>
      <c r="L239" s="675"/>
      <c r="M239" s="675"/>
    </row>
    <row r="240" spans="1:13" ht="18.75" customHeight="1">
      <c r="A240" s="707" t="s">
        <v>203</v>
      </c>
      <c r="B240" s="692">
        <v>0</v>
      </c>
      <c r="C240" s="695">
        <v>0</v>
      </c>
      <c r="D240" s="1117">
        <v>0</v>
      </c>
      <c r="E240" s="1118">
        <v>0</v>
      </c>
      <c r="F240" s="1117">
        <v>0</v>
      </c>
      <c r="G240" s="1118">
        <v>0</v>
      </c>
      <c r="H240" s="1117">
        <v>0</v>
      </c>
      <c r="I240" s="1118">
        <v>0</v>
      </c>
      <c r="J240" s="1126"/>
      <c r="K240" s="1127"/>
      <c r="L240" s="675"/>
      <c r="M240" s="675"/>
    </row>
    <row r="241" spans="1:13" ht="18.75" customHeight="1">
      <c r="A241" s="707" t="s">
        <v>77</v>
      </c>
      <c r="B241" s="692">
        <v>0</v>
      </c>
      <c r="C241" s="695">
        <v>0</v>
      </c>
      <c r="D241" s="1117">
        <v>0</v>
      </c>
      <c r="E241" s="1118">
        <v>0</v>
      </c>
      <c r="F241" s="1117">
        <v>0</v>
      </c>
      <c r="G241" s="1118">
        <v>0</v>
      </c>
      <c r="H241" s="1117">
        <v>0</v>
      </c>
      <c r="I241" s="1118">
        <v>0</v>
      </c>
      <c r="J241" s="1126"/>
      <c r="K241" s="1127"/>
      <c r="L241" s="675"/>
      <c r="M241" s="675"/>
    </row>
    <row r="242" spans="1:13" ht="18.75" customHeight="1" thickBot="1">
      <c r="A242" s="708" t="s">
        <v>78</v>
      </c>
      <c r="B242" s="709">
        <v>0</v>
      </c>
      <c r="C242" s="712">
        <v>0</v>
      </c>
      <c r="D242" s="1123">
        <v>0</v>
      </c>
      <c r="E242" s="1124">
        <v>0</v>
      </c>
      <c r="F242" s="1123">
        <v>0</v>
      </c>
      <c r="G242" s="1124">
        <v>0</v>
      </c>
      <c r="H242" s="1123">
        <v>0</v>
      </c>
      <c r="I242" s="1124">
        <v>0</v>
      </c>
      <c r="J242" s="1126"/>
      <c r="K242" s="1127"/>
      <c r="L242" s="675"/>
      <c r="M242" s="675"/>
    </row>
    <row r="243" spans="1:2" s="673" customFormat="1" ht="18.75" customHeight="1">
      <c r="A243" s="988" t="s">
        <v>764</v>
      </c>
      <c r="B243" s="1136"/>
    </row>
    <row r="244" spans="1:2" s="673" customFormat="1" ht="18.75" customHeight="1">
      <c r="A244" s="988" t="s">
        <v>760</v>
      </c>
      <c r="B244" s="1136"/>
    </row>
    <row r="245" spans="1:2" s="673" customFormat="1" ht="18.75" customHeight="1">
      <c r="A245" s="1137"/>
      <c r="B245" s="1138"/>
    </row>
    <row r="246" s="673" customFormat="1" ht="18.75" customHeight="1">
      <c r="A246" s="988"/>
    </row>
    <row r="247" s="673" customFormat="1" ht="18.75" customHeight="1">
      <c r="A247" s="988"/>
    </row>
    <row r="248" s="673" customFormat="1" ht="18.75" customHeight="1">
      <c r="A248" s="988"/>
    </row>
    <row r="249" s="673" customFormat="1" ht="18.75" customHeight="1">
      <c r="A249" s="988"/>
    </row>
    <row r="250" s="673" customFormat="1" ht="18.75" customHeight="1">
      <c r="A250" s="988"/>
    </row>
  </sheetData>
  <sheetProtection/>
  <mergeCells count="37">
    <mergeCell ref="B208:C209"/>
    <mergeCell ref="D208:E209"/>
    <mergeCell ref="F208:G209"/>
    <mergeCell ref="H208:I209"/>
    <mergeCell ref="B170:C171"/>
    <mergeCell ref="D170:E171"/>
    <mergeCell ref="F170:G171"/>
    <mergeCell ref="H170:I171"/>
    <mergeCell ref="J170:K171"/>
    <mergeCell ref="L170:M171"/>
    <mergeCell ref="B126:C127"/>
    <mergeCell ref="D126:E127"/>
    <mergeCell ref="F126:G127"/>
    <mergeCell ref="H126:I127"/>
    <mergeCell ref="A165:M165"/>
    <mergeCell ref="A166:M166"/>
    <mergeCell ref="A84:M84"/>
    <mergeCell ref="B88:C89"/>
    <mergeCell ref="D88:E89"/>
    <mergeCell ref="F88:G89"/>
    <mergeCell ref="H88:I89"/>
    <mergeCell ref="J88:K89"/>
    <mergeCell ref="L88:M89"/>
    <mergeCell ref="B44:C45"/>
    <mergeCell ref="D44:E45"/>
    <mergeCell ref="F44:G45"/>
    <mergeCell ref="H44:I45"/>
    <mergeCell ref="J44:K45"/>
    <mergeCell ref="A83:M83"/>
    <mergeCell ref="A1:M1"/>
    <mergeCell ref="A2:M2"/>
    <mergeCell ref="B6:C7"/>
    <mergeCell ref="D6:E7"/>
    <mergeCell ref="F6:G7"/>
    <mergeCell ref="H6:I7"/>
    <mergeCell ref="J6:K7"/>
    <mergeCell ref="L6:M7"/>
  </mergeCells>
  <printOptions horizontalCentered="1"/>
  <pageMargins left="0.2755905511811024" right="0.31496062992125984" top="0.2755905511811024" bottom="0.2362204724409449" header="0.4724409448818898" footer="0.15748031496062992"/>
  <pageSetup fitToHeight="10" horizontalDpi="600" verticalDpi="600" orientation="landscape" paperSize="9" scale="37" r:id="rId1"/>
  <rowBreaks count="2" manualBreakCount="2">
    <brk id="82" max="12" man="1"/>
    <brk id="164" max="255" man="1"/>
  </rowBreaks>
</worksheet>
</file>

<file path=xl/worksheets/sheet63.xml><?xml version="1.0" encoding="utf-8"?>
<worksheet xmlns="http://schemas.openxmlformats.org/spreadsheetml/2006/main" xmlns:r="http://schemas.openxmlformats.org/officeDocument/2006/relationships">
  <dimension ref="A1:Q46"/>
  <sheetViews>
    <sheetView view="pageBreakPreview" zoomScaleNormal="85" zoomScaleSheetLayoutView="100" zoomScalePageLayoutView="0" workbookViewId="0" topLeftCell="A1">
      <selection activeCell="A1" sqref="A1:Q1"/>
    </sheetView>
  </sheetViews>
  <sheetFormatPr defaultColWidth="9.00390625" defaultRowHeight="13.5"/>
  <cols>
    <col min="1" max="1" width="1.625" style="2" customWidth="1"/>
    <col min="2" max="2" width="12.50390625" style="2" customWidth="1"/>
    <col min="3" max="17" width="10.00390625" style="2" customWidth="1"/>
    <col min="18" max="16384" width="9.00390625" style="2" customWidth="1"/>
  </cols>
  <sheetData>
    <row r="1" spans="1:17" s="1146" customFormat="1" ht="18.75" customHeight="1">
      <c r="A1" s="1643" t="s">
        <v>769</v>
      </c>
      <c r="B1" s="1643"/>
      <c r="C1" s="1643"/>
      <c r="D1" s="1643"/>
      <c r="E1" s="1643"/>
      <c r="F1" s="1643"/>
      <c r="G1" s="1643"/>
      <c r="H1" s="1643"/>
      <c r="I1" s="1643"/>
      <c r="J1" s="1643"/>
      <c r="K1" s="1643"/>
      <c r="L1" s="1643"/>
      <c r="M1" s="1643"/>
      <c r="N1" s="1643"/>
      <c r="O1" s="1643"/>
      <c r="P1" s="1643"/>
      <c r="Q1" s="1643"/>
    </row>
    <row r="2" spans="1:17" s="1146" customFormat="1" ht="16.5" customHeight="1">
      <c r="A2" s="1644" t="s">
        <v>770</v>
      </c>
      <c r="B2" s="1644"/>
      <c r="C2" s="1644"/>
      <c r="D2" s="1644"/>
      <c r="E2" s="1644"/>
      <c r="F2" s="1644"/>
      <c r="G2" s="1644"/>
      <c r="H2" s="1644"/>
      <c r="I2" s="1644"/>
      <c r="J2" s="1644"/>
      <c r="K2" s="1644"/>
      <c r="L2" s="1644"/>
      <c r="M2" s="1644"/>
      <c r="N2" s="1644"/>
      <c r="O2" s="1644"/>
      <c r="P2" s="1644"/>
      <c r="Q2" s="1644"/>
    </row>
    <row r="3" spans="1:17" s="1146" customFormat="1" ht="14.25">
      <c r="A3" s="1147"/>
      <c r="B3" s="1147"/>
      <c r="C3" s="1147"/>
      <c r="D3" s="1147"/>
      <c r="E3" s="1147"/>
      <c r="F3" s="1147"/>
      <c r="G3" s="1147"/>
      <c r="H3" s="1147"/>
      <c r="I3" s="1147"/>
      <c r="J3" s="1147"/>
      <c r="K3" s="1147"/>
      <c r="L3" s="1147"/>
      <c r="M3" s="1147"/>
      <c r="N3" s="1147"/>
      <c r="O3" s="1147"/>
      <c r="P3" s="1147"/>
      <c r="Q3" s="1147"/>
    </row>
    <row r="4" s="1146" customFormat="1" ht="14.25" thickBot="1">
      <c r="Q4" s="1148"/>
    </row>
    <row r="5" spans="2:17" s="1146" customFormat="1" ht="15" customHeight="1">
      <c r="B5" s="1149"/>
      <c r="C5" s="1620" t="s">
        <v>771</v>
      </c>
      <c r="D5" s="1621"/>
      <c r="E5" s="1621"/>
      <c r="F5" s="1621"/>
      <c r="G5" s="1621"/>
      <c r="H5" s="1621"/>
      <c r="I5" s="1621"/>
      <c r="J5" s="1621"/>
      <c r="K5" s="1621"/>
      <c r="L5" s="1621"/>
      <c r="M5" s="1621"/>
      <c r="N5" s="1621"/>
      <c r="O5" s="1622"/>
      <c r="P5" s="1150"/>
      <c r="Q5" s="1151"/>
    </row>
    <row r="6" spans="2:17" s="1146" customFormat="1" ht="15" customHeight="1">
      <c r="B6" s="1152"/>
      <c r="C6" s="1645" t="s">
        <v>772</v>
      </c>
      <c r="D6" s="1646"/>
      <c r="E6" s="1646"/>
      <c r="F6" s="1646"/>
      <c r="G6" s="1646"/>
      <c r="H6" s="1646"/>
      <c r="I6" s="1647"/>
      <c r="J6" s="1648" t="s">
        <v>773</v>
      </c>
      <c r="K6" s="1299" t="s">
        <v>774</v>
      </c>
      <c r="L6" s="1299" t="s">
        <v>775</v>
      </c>
      <c r="M6" s="1299" t="s">
        <v>776</v>
      </c>
      <c r="N6" s="1299" t="s">
        <v>777</v>
      </c>
      <c r="O6" s="1651" t="s">
        <v>778</v>
      </c>
      <c r="P6" s="1150"/>
      <c r="Q6" s="1153"/>
    </row>
    <row r="7" spans="2:17" s="1146" customFormat="1" ht="30" customHeight="1" thickBot="1">
      <c r="B7" s="1154"/>
      <c r="C7" s="1155" t="s">
        <v>717</v>
      </c>
      <c r="D7" s="1156" t="s">
        <v>718</v>
      </c>
      <c r="E7" s="1156" t="s">
        <v>719</v>
      </c>
      <c r="F7" s="1156" t="s">
        <v>727</v>
      </c>
      <c r="G7" s="1156" t="s">
        <v>779</v>
      </c>
      <c r="H7" s="1157" t="s">
        <v>780</v>
      </c>
      <c r="I7" s="1157" t="s">
        <v>729</v>
      </c>
      <c r="J7" s="1649"/>
      <c r="K7" s="1650"/>
      <c r="L7" s="1650"/>
      <c r="M7" s="1650"/>
      <c r="N7" s="1650"/>
      <c r="O7" s="1362"/>
      <c r="P7" s="1158"/>
      <c r="Q7" s="1159"/>
    </row>
    <row r="8" spans="2:17" s="29" customFormat="1" ht="15" customHeight="1" thickTop="1">
      <c r="B8" s="74"/>
      <c r="C8" s="1160" t="s">
        <v>781</v>
      </c>
      <c r="D8" s="1161" t="s">
        <v>781</v>
      </c>
      <c r="E8" s="1161" t="s">
        <v>781</v>
      </c>
      <c r="F8" s="1161" t="s">
        <v>781</v>
      </c>
      <c r="G8" s="1161" t="s">
        <v>781</v>
      </c>
      <c r="H8" s="1161" t="s">
        <v>781</v>
      </c>
      <c r="I8" s="29" t="s">
        <v>781</v>
      </c>
      <c r="J8" s="30" t="s">
        <v>781</v>
      </c>
      <c r="K8" s="30" t="s">
        <v>781</v>
      </c>
      <c r="L8" s="30" t="s">
        <v>781</v>
      </c>
      <c r="M8" s="30" t="s">
        <v>781</v>
      </c>
      <c r="N8" s="32" t="s">
        <v>781</v>
      </c>
      <c r="O8" s="33" t="s">
        <v>781</v>
      </c>
      <c r="Q8" s="1162"/>
    </row>
    <row r="9" spans="2:15" ht="15.75" customHeight="1">
      <c r="B9" s="28"/>
      <c r="C9" s="1163"/>
      <c r="D9" s="30"/>
      <c r="E9" s="30"/>
      <c r="F9" s="30"/>
      <c r="G9" s="30"/>
      <c r="H9" s="30"/>
      <c r="J9" s="629"/>
      <c r="K9" s="629"/>
      <c r="L9" s="629"/>
      <c r="M9" s="629"/>
      <c r="N9" s="991"/>
      <c r="O9" s="976"/>
    </row>
    <row r="10" spans="2:17" ht="15.75" customHeight="1">
      <c r="B10" s="832" t="s">
        <v>62</v>
      </c>
      <c r="C10" s="939">
        <v>3820</v>
      </c>
      <c r="D10" s="940">
        <v>23</v>
      </c>
      <c r="E10" s="940">
        <v>64</v>
      </c>
      <c r="F10" s="940">
        <v>71</v>
      </c>
      <c r="G10" s="940">
        <v>1</v>
      </c>
      <c r="H10" s="940">
        <v>10</v>
      </c>
      <c r="I10" s="940">
        <v>2</v>
      </c>
      <c r="J10" s="940">
        <v>167</v>
      </c>
      <c r="K10" s="940">
        <v>128</v>
      </c>
      <c r="L10" s="940">
        <v>61</v>
      </c>
      <c r="M10" s="940">
        <v>6</v>
      </c>
      <c r="N10" s="940">
        <v>14</v>
      </c>
      <c r="O10" s="636">
        <v>8</v>
      </c>
      <c r="P10" s="1164"/>
      <c r="Q10" s="4"/>
    </row>
    <row r="11" spans="2:17" ht="15.75" customHeight="1">
      <c r="B11" s="832" t="s">
        <v>63</v>
      </c>
      <c r="C11" s="939">
        <v>3872</v>
      </c>
      <c r="D11" s="940">
        <v>21</v>
      </c>
      <c r="E11" s="940">
        <v>87</v>
      </c>
      <c r="F11" s="940">
        <v>68</v>
      </c>
      <c r="G11" s="940">
        <v>1</v>
      </c>
      <c r="H11" s="940">
        <v>11</v>
      </c>
      <c r="I11" s="940">
        <v>2</v>
      </c>
      <c r="J11" s="940">
        <v>162</v>
      </c>
      <c r="K11" s="940">
        <v>128</v>
      </c>
      <c r="L11" s="940">
        <v>59</v>
      </c>
      <c r="M11" s="940">
        <v>6</v>
      </c>
      <c r="N11" s="940">
        <v>13</v>
      </c>
      <c r="O11" s="636">
        <v>7</v>
      </c>
      <c r="P11" s="1164"/>
      <c r="Q11" s="4"/>
    </row>
    <row r="12" spans="2:17" ht="15.75" customHeight="1">
      <c r="B12" s="832" t="s">
        <v>64</v>
      </c>
      <c r="C12" s="939">
        <v>3922</v>
      </c>
      <c r="D12" s="940">
        <v>18</v>
      </c>
      <c r="E12" s="940">
        <v>77</v>
      </c>
      <c r="F12" s="940">
        <v>68</v>
      </c>
      <c r="G12" s="940">
        <v>1</v>
      </c>
      <c r="H12" s="940">
        <v>12</v>
      </c>
      <c r="I12" s="940">
        <v>2</v>
      </c>
      <c r="J12" s="940">
        <v>165</v>
      </c>
      <c r="K12" s="940">
        <v>133</v>
      </c>
      <c r="L12" s="940">
        <v>59</v>
      </c>
      <c r="M12" s="940">
        <v>7</v>
      </c>
      <c r="N12" s="940">
        <v>13</v>
      </c>
      <c r="O12" s="636">
        <v>7</v>
      </c>
      <c r="P12" s="1164"/>
      <c r="Q12" s="4"/>
    </row>
    <row r="13" spans="2:17" ht="15.75" customHeight="1">
      <c r="B13" s="832" t="s">
        <v>65</v>
      </c>
      <c r="C13" s="939">
        <v>3971</v>
      </c>
      <c r="D13" s="940">
        <v>16</v>
      </c>
      <c r="E13" s="940">
        <v>86</v>
      </c>
      <c r="F13" s="940">
        <v>65</v>
      </c>
      <c r="G13" s="940">
        <v>1</v>
      </c>
      <c r="H13" s="940">
        <v>12</v>
      </c>
      <c r="I13" s="940">
        <v>2</v>
      </c>
      <c r="J13" s="940">
        <v>165</v>
      </c>
      <c r="K13" s="940">
        <v>134</v>
      </c>
      <c r="L13" s="940">
        <v>58</v>
      </c>
      <c r="M13" s="940">
        <v>7</v>
      </c>
      <c r="N13" s="940">
        <v>13</v>
      </c>
      <c r="O13" s="636">
        <v>7</v>
      </c>
      <c r="P13" s="1164"/>
      <c r="Q13" s="4"/>
    </row>
    <row r="14" spans="2:17" ht="15.75" customHeight="1">
      <c r="B14" s="835" t="s">
        <v>840</v>
      </c>
      <c r="C14" s="945">
        <v>4042</v>
      </c>
      <c r="D14" s="946">
        <v>12</v>
      </c>
      <c r="E14" s="946">
        <v>91</v>
      </c>
      <c r="F14" s="946">
        <v>63</v>
      </c>
      <c r="G14" s="946">
        <v>1</v>
      </c>
      <c r="H14" s="946">
        <v>12.000000000000007</v>
      </c>
      <c r="I14" s="946">
        <v>2.0000000000000027</v>
      </c>
      <c r="J14" s="946">
        <v>163</v>
      </c>
      <c r="K14" s="946">
        <v>136</v>
      </c>
      <c r="L14" s="946">
        <v>58</v>
      </c>
      <c r="M14" s="946">
        <v>7</v>
      </c>
      <c r="N14" s="946">
        <v>13</v>
      </c>
      <c r="O14" s="642">
        <v>7</v>
      </c>
      <c r="P14" s="1164"/>
      <c r="Q14" s="4"/>
    </row>
    <row r="15" spans="2:17" ht="15.75" customHeight="1">
      <c r="B15" s="1165"/>
      <c r="C15" s="1166"/>
      <c r="D15" s="1167"/>
      <c r="E15" s="1167"/>
      <c r="F15" s="1167"/>
      <c r="G15" s="1167"/>
      <c r="H15" s="1167"/>
      <c r="I15" s="1167"/>
      <c r="J15" s="971"/>
      <c r="K15" s="971"/>
      <c r="L15" s="971"/>
      <c r="M15" s="971"/>
      <c r="N15" s="971"/>
      <c r="O15" s="1168"/>
      <c r="P15" s="1164"/>
      <c r="Q15" s="4"/>
    </row>
    <row r="16" spans="2:17" ht="15.75" customHeight="1">
      <c r="B16" s="845" t="s">
        <v>66</v>
      </c>
      <c r="C16" s="939">
        <v>3922</v>
      </c>
      <c r="D16" s="940">
        <v>18</v>
      </c>
      <c r="E16" s="940">
        <v>77</v>
      </c>
      <c r="F16" s="940">
        <v>68</v>
      </c>
      <c r="G16" s="940">
        <v>1</v>
      </c>
      <c r="H16" s="940">
        <v>12</v>
      </c>
      <c r="I16" s="940">
        <v>2</v>
      </c>
      <c r="J16" s="940">
        <v>165</v>
      </c>
      <c r="K16" s="940">
        <v>133</v>
      </c>
      <c r="L16" s="940">
        <v>59</v>
      </c>
      <c r="M16" s="940">
        <v>7</v>
      </c>
      <c r="N16" s="940">
        <v>13</v>
      </c>
      <c r="O16" s="636">
        <v>7</v>
      </c>
      <c r="P16" s="1169"/>
      <c r="Q16" s="4"/>
    </row>
    <row r="17" spans="2:17" ht="15.75" customHeight="1">
      <c r="B17" s="845" t="s">
        <v>67</v>
      </c>
      <c r="C17" s="939">
        <v>3924</v>
      </c>
      <c r="D17" s="940">
        <v>18</v>
      </c>
      <c r="E17" s="940">
        <v>81</v>
      </c>
      <c r="F17" s="940">
        <v>68</v>
      </c>
      <c r="G17" s="940">
        <v>1</v>
      </c>
      <c r="H17" s="940">
        <v>12</v>
      </c>
      <c r="I17" s="940">
        <v>2</v>
      </c>
      <c r="J17" s="940">
        <v>165</v>
      </c>
      <c r="K17" s="940">
        <v>133</v>
      </c>
      <c r="L17" s="940">
        <v>59</v>
      </c>
      <c r="M17" s="940">
        <v>7</v>
      </c>
      <c r="N17" s="940">
        <v>13</v>
      </c>
      <c r="O17" s="636">
        <v>7</v>
      </c>
      <c r="P17" s="1170"/>
      <c r="Q17" s="4"/>
    </row>
    <row r="18" spans="2:17" ht="15.75" customHeight="1">
      <c r="B18" s="845" t="s">
        <v>68</v>
      </c>
      <c r="C18" s="939">
        <v>3923</v>
      </c>
      <c r="D18" s="940">
        <v>18</v>
      </c>
      <c r="E18" s="940">
        <v>80</v>
      </c>
      <c r="F18" s="940">
        <v>68</v>
      </c>
      <c r="G18" s="940">
        <v>1</v>
      </c>
      <c r="H18" s="940">
        <v>12</v>
      </c>
      <c r="I18" s="940">
        <v>2</v>
      </c>
      <c r="J18" s="940">
        <v>163</v>
      </c>
      <c r="K18" s="940">
        <v>133</v>
      </c>
      <c r="L18" s="940">
        <v>58</v>
      </c>
      <c r="M18" s="940">
        <v>7</v>
      </c>
      <c r="N18" s="940">
        <v>13</v>
      </c>
      <c r="O18" s="636">
        <v>7</v>
      </c>
      <c r="P18" s="1170"/>
      <c r="Q18" s="4"/>
    </row>
    <row r="19" spans="2:17" ht="15.75" customHeight="1">
      <c r="B19" s="845" t="s">
        <v>69</v>
      </c>
      <c r="C19" s="939">
        <v>3929</v>
      </c>
      <c r="D19" s="940">
        <v>18</v>
      </c>
      <c r="E19" s="940">
        <v>78</v>
      </c>
      <c r="F19" s="940">
        <v>68</v>
      </c>
      <c r="G19" s="940">
        <v>1</v>
      </c>
      <c r="H19" s="940">
        <v>12</v>
      </c>
      <c r="I19" s="940">
        <v>2</v>
      </c>
      <c r="J19" s="940">
        <v>162</v>
      </c>
      <c r="K19" s="940">
        <v>133</v>
      </c>
      <c r="L19" s="940">
        <v>58</v>
      </c>
      <c r="M19" s="940">
        <v>7</v>
      </c>
      <c r="N19" s="940">
        <v>13</v>
      </c>
      <c r="O19" s="636">
        <v>7</v>
      </c>
      <c r="P19" s="1170"/>
      <c r="Q19" s="4"/>
    </row>
    <row r="20" spans="2:17" ht="15.75" customHeight="1">
      <c r="B20" s="845" t="s">
        <v>70</v>
      </c>
      <c r="C20" s="939">
        <v>3929</v>
      </c>
      <c r="D20" s="940">
        <v>17</v>
      </c>
      <c r="E20" s="940">
        <v>79</v>
      </c>
      <c r="F20" s="940">
        <v>68</v>
      </c>
      <c r="G20" s="940">
        <v>1</v>
      </c>
      <c r="H20" s="940">
        <v>12</v>
      </c>
      <c r="I20" s="940">
        <v>2</v>
      </c>
      <c r="J20" s="940">
        <v>162</v>
      </c>
      <c r="K20" s="940">
        <v>134</v>
      </c>
      <c r="L20" s="940">
        <v>58</v>
      </c>
      <c r="M20" s="940">
        <v>7</v>
      </c>
      <c r="N20" s="940">
        <v>13</v>
      </c>
      <c r="O20" s="636">
        <v>7</v>
      </c>
      <c r="P20" s="1170"/>
      <c r="Q20" s="4"/>
    </row>
    <row r="21" spans="2:17" ht="15.75" customHeight="1">
      <c r="B21" s="845" t="s">
        <v>71</v>
      </c>
      <c r="C21" s="939">
        <v>3923</v>
      </c>
      <c r="D21" s="940">
        <v>17</v>
      </c>
      <c r="E21" s="940">
        <v>81</v>
      </c>
      <c r="F21" s="940">
        <v>67</v>
      </c>
      <c r="G21" s="940">
        <v>1</v>
      </c>
      <c r="H21" s="940">
        <v>12</v>
      </c>
      <c r="I21" s="940">
        <v>2</v>
      </c>
      <c r="J21" s="940">
        <v>165</v>
      </c>
      <c r="K21" s="940">
        <v>134</v>
      </c>
      <c r="L21" s="940">
        <v>58</v>
      </c>
      <c r="M21" s="940">
        <v>7</v>
      </c>
      <c r="N21" s="940">
        <v>13</v>
      </c>
      <c r="O21" s="636">
        <v>7</v>
      </c>
      <c r="P21" s="1170"/>
      <c r="Q21" s="4"/>
    </row>
    <row r="22" spans="2:17" ht="15.75" customHeight="1">
      <c r="B22" s="845" t="s">
        <v>72</v>
      </c>
      <c r="C22" s="939">
        <v>3935</v>
      </c>
      <c r="D22" s="940">
        <v>15</v>
      </c>
      <c r="E22" s="940">
        <v>86</v>
      </c>
      <c r="F22" s="940">
        <v>67</v>
      </c>
      <c r="G22" s="940">
        <v>1</v>
      </c>
      <c r="H22" s="940">
        <v>12</v>
      </c>
      <c r="I22" s="940">
        <v>2</v>
      </c>
      <c r="J22" s="940">
        <v>165</v>
      </c>
      <c r="K22" s="940">
        <v>134</v>
      </c>
      <c r="L22" s="940">
        <v>58</v>
      </c>
      <c r="M22" s="940">
        <v>7</v>
      </c>
      <c r="N22" s="940">
        <v>13</v>
      </c>
      <c r="O22" s="636">
        <v>7</v>
      </c>
      <c r="P22" s="1170"/>
      <c r="Q22" s="4"/>
    </row>
    <row r="23" spans="2:17" ht="15.75" customHeight="1">
      <c r="B23" s="845" t="s">
        <v>73</v>
      </c>
      <c r="C23" s="939">
        <v>3941</v>
      </c>
      <c r="D23" s="940">
        <v>14</v>
      </c>
      <c r="E23" s="940">
        <v>82</v>
      </c>
      <c r="F23" s="940">
        <v>67</v>
      </c>
      <c r="G23" s="940">
        <v>1</v>
      </c>
      <c r="H23" s="940">
        <v>12</v>
      </c>
      <c r="I23" s="940">
        <v>2</v>
      </c>
      <c r="J23" s="940">
        <v>165</v>
      </c>
      <c r="K23" s="940">
        <v>134</v>
      </c>
      <c r="L23" s="940">
        <v>58</v>
      </c>
      <c r="M23" s="940">
        <v>7</v>
      </c>
      <c r="N23" s="940">
        <v>13</v>
      </c>
      <c r="O23" s="636">
        <v>7</v>
      </c>
      <c r="P23" s="1170"/>
      <c r="Q23" s="4"/>
    </row>
    <row r="24" spans="2:17" ht="15.75" customHeight="1">
      <c r="B24" s="845" t="s">
        <v>74</v>
      </c>
      <c r="C24" s="939">
        <v>3945</v>
      </c>
      <c r="D24" s="940">
        <v>14</v>
      </c>
      <c r="E24" s="940">
        <v>84</v>
      </c>
      <c r="F24" s="940">
        <v>67</v>
      </c>
      <c r="G24" s="940">
        <v>1</v>
      </c>
      <c r="H24" s="940">
        <v>12</v>
      </c>
      <c r="I24" s="940">
        <v>2</v>
      </c>
      <c r="J24" s="940">
        <v>165</v>
      </c>
      <c r="K24" s="940">
        <v>134</v>
      </c>
      <c r="L24" s="940">
        <v>58</v>
      </c>
      <c r="M24" s="940">
        <v>7</v>
      </c>
      <c r="N24" s="940">
        <v>13</v>
      </c>
      <c r="O24" s="636">
        <v>7</v>
      </c>
      <c r="P24" s="1170"/>
      <c r="Q24" s="4"/>
    </row>
    <row r="25" spans="2:17" ht="15.75" customHeight="1">
      <c r="B25" s="845" t="s">
        <v>75</v>
      </c>
      <c r="C25" s="939">
        <v>3964</v>
      </c>
      <c r="D25" s="940">
        <v>14</v>
      </c>
      <c r="E25" s="940">
        <v>83</v>
      </c>
      <c r="F25" s="940">
        <v>67</v>
      </c>
      <c r="G25" s="940">
        <v>1</v>
      </c>
      <c r="H25" s="940">
        <v>12</v>
      </c>
      <c r="I25" s="940">
        <v>2</v>
      </c>
      <c r="J25" s="940">
        <v>165</v>
      </c>
      <c r="K25" s="940">
        <v>134</v>
      </c>
      <c r="L25" s="940">
        <v>58</v>
      </c>
      <c r="M25" s="940">
        <v>7</v>
      </c>
      <c r="N25" s="940">
        <v>13</v>
      </c>
      <c r="O25" s="636">
        <v>7</v>
      </c>
      <c r="P25" s="1170"/>
      <c r="Q25" s="4"/>
    </row>
    <row r="26" spans="2:17" ht="15.75" customHeight="1">
      <c r="B26" s="845" t="s">
        <v>76</v>
      </c>
      <c r="C26" s="939">
        <v>3964</v>
      </c>
      <c r="D26" s="940">
        <v>15</v>
      </c>
      <c r="E26" s="940">
        <v>88</v>
      </c>
      <c r="F26" s="940">
        <v>67</v>
      </c>
      <c r="G26" s="940">
        <v>1</v>
      </c>
      <c r="H26" s="940">
        <v>12</v>
      </c>
      <c r="I26" s="940">
        <v>2</v>
      </c>
      <c r="J26" s="940">
        <v>165</v>
      </c>
      <c r="K26" s="940">
        <v>134</v>
      </c>
      <c r="L26" s="940">
        <v>58</v>
      </c>
      <c r="M26" s="940">
        <v>7</v>
      </c>
      <c r="N26" s="940">
        <v>13</v>
      </c>
      <c r="O26" s="636">
        <v>7</v>
      </c>
      <c r="P26" s="1170"/>
      <c r="Q26" s="4"/>
    </row>
    <row r="27" spans="2:17" ht="15.75" customHeight="1">
      <c r="B27" s="845" t="s">
        <v>77</v>
      </c>
      <c r="C27" s="939">
        <v>3960</v>
      </c>
      <c r="D27" s="940">
        <v>16</v>
      </c>
      <c r="E27" s="940">
        <v>83</v>
      </c>
      <c r="F27" s="940">
        <v>66</v>
      </c>
      <c r="G27" s="940">
        <v>1</v>
      </c>
      <c r="H27" s="940">
        <v>12</v>
      </c>
      <c r="I27" s="940">
        <v>2</v>
      </c>
      <c r="J27" s="940">
        <v>165</v>
      </c>
      <c r="K27" s="940">
        <v>134</v>
      </c>
      <c r="L27" s="940">
        <v>58</v>
      </c>
      <c r="M27" s="940">
        <v>7</v>
      </c>
      <c r="N27" s="940">
        <v>13</v>
      </c>
      <c r="O27" s="636">
        <v>7</v>
      </c>
      <c r="P27" s="1170"/>
      <c r="Q27" s="4"/>
    </row>
    <row r="28" spans="2:17" ht="15.75" customHeight="1">
      <c r="B28" s="845" t="s">
        <v>78</v>
      </c>
      <c r="C28" s="939">
        <v>3971</v>
      </c>
      <c r="D28" s="940">
        <v>16</v>
      </c>
      <c r="E28" s="940">
        <v>86</v>
      </c>
      <c r="F28" s="940">
        <v>65</v>
      </c>
      <c r="G28" s="940">
        <v>1</v>
      </c>
      <c r="H28" s="940">
        <v>12</v>
      </c>
      <c r="I28" s="940">
        <v>2</v>
      </c>
      <c r="J28" s="940">
        <v>165</v>
      </c>
      <c r="K28" s="940">
        <v>134</v>
      </c>
      <c r="L28" s="940">
        <v>58</v>
      </c>
      <c r="M28" s="940">
        <v>7</v>
      </c>
      <c r="N28" s="940">
        <v>13</v>
      </c>
      <c r="O28" s="636">
        <v>7</v>
      </c>
      <c r="P28" s="1170"/>
      <c r="Q28" s="4"/>
    </row>
    <row r="29" spans="2:17" ht="15.75" customHeight="1">
      <c r="B29" s="845" t="s">
        <v>67</v>
      </c>
      <c r="C29" s="939">
        <v>3983</v>
      </c>
      <c r="D29" s="940">
        <v>15</v>
      </c>
      <c r="E29" s="940">
        <v>85</v>
      </c>
      <c r="F29" s="940">
        <v>65</v>
      </c>
      <c r="G29" s="940">
        <v>1</v>
      </c>
      <c r="H29" s="940">
        <v>12</v>
      </c>
      <c r="I29" s="940">
        <v>2</v>
      </c>
      <c r="J29" s="940">
        <v>165</v>
      </c>
      <c r="K29" s="940">
        <v>134</v>
      </c>
      <c r="L29" s="940">
        <v>58</v>
      </c>
      <c r="M29" s="940">
        <v>7</v>
      </c>
      <c r="N29" s="940">
        <v>13</v>
      </c>
      <c r="O29" s="636">
        <v>7</v>
      </c>
      <c r="P29" s="1170"/>
      <c r="Q29" s="4"/>
    </row>
    <row r="30" spans="2:17" ht="15.75" customHeight="1">
      <c r="B30" s="845" t="s">
        <v>68</v>
      </c>
      <c r="C30" s="939">
        <v>3978</v>
      </c>
      <c r="D30" s="940">
        <v>15</v>
      </c>
      <c r="E30" s="940">
        <v>83</v>
      </c>
      <c r="F30" s="940">
        <v>65</v>
      </c>
      <c r="G30" s="940">
        <v>1</v>
      </c>
      <c r="H30" s="940">
        <v>12</v>
      </c>
      <c r="I30" s="940">
        <v>2</v>
      </c>
      <c r="J30" s="940">
        <v>165</v>
      </c>
      <c r="K30" s="940">
        <v>133</v>
      </c>
      <c r="L30" s="940">
        <v>58</v>
      </c>
      <c r="M30" s="940">
        <v>7</v>
      </c>
      <c r="N30" s="940">
        <v>13</v>
      </c>
      <c r="O30" s="636">
        <v>7</v>
      </c>
      <c r="P30" s="1170"/>
      <c r="Q30" s="4"/>
    </row>
    <row r="31" spans="2:17" ht="15.75" customHeight="1">
      <c r="B31" s="845" t="s">
        <v>69</v>
      </c>
      <c r="C31" s="939">
        <v>3989</v>
      </c>
      <c r="D31" s="940">
        <v>14</v>
      </c>
      <c r="E31" s="940">
        <v>80</v>
      </c>
      <c r="F31" s="940">
        <v>65</v>
      </c>
      <c r="G31" s="940">
        <v>1</v>
      </c>
      <c r="H31" s="940">
        <v>12</v>
      </c>
      <c r="I31" s="940">
        <v>2</v>
      </c>
      <c r="J31" s="940">
        <v>165</v>
      </c>
      <c r="K31" s="940">
        <v>133</v>
      </c>
      <c r="L31" s="940">
        <v>58</v>
      </c>
      <c r="M31" s="940">
        <v>7</v>
      </c>
      <c r="N31" s="940">
        <v>13</v>
      </c>
      <c r="O31" s="636">
        <v>7</v>
      </c>
      <c r="P31" s="1170"/>
      <c r="Q31" s="4"/>
    </row>
    <row r="32" spans="2:17" ht="15.75" customHeight="1">
      <c r="B32" s="845" t="s">
        <v>70</v>
      </c>
      <c r="C32" s="939">
        <v>4001</v>
      </c>
      <c r="D32" s="940">
        <v>11</v>
      </c>
      <c r="E32" s="940">
        <v>83</v>
      </c>
      <c r="F32" s="940">
        <v>65</v>
      </c>
      <c r="G32" s="940">
        <v>1</v>
      </c>
      <c r="H32" s="940">
        <v>12</v>
      </c>
      <c r="I32" s="940">
        <v>2</v>
      </c>
      <c r="J32" s="940">
        <v>165</v>
      </c>
      <c r="K32" s="940">
        <v>133</v>
      </c>
      <c r="L32" s="940">
        <v>58</v>
      </c>
      <c r="M32" s="940">
        <v>7</v>
      </c>
      <c r="N32" s="940">
        <v>13</v>
      </c>
      <c r="O32" s="636">
        <v>7</v>
      </c>
      <c r="P32" s="1170"/>
      <c r="Q32" s="4"/>
    </row>
    <row r="33" spans="2:17" ht="15.75" customHeight="1">
      <c r="B33" s="845" t="s">
        <v>71</v>
      </c>
      <c r="C33" s="939">
        <v>3997</v>
      </c>
      <c r="D33" s="940">
        <v>12</v>
      </c>
      <c r="E33" s="940">
        <v>80</v>
      </c>
      <c r="F33" s="940">
        <v>65</v>
      </c>
      <c r="G33" s="940">
        <v>1</v>
      </c>
      <c r="H33" s="940">
        <v>12</v>
      </c>
      <c r="I33" s="940">
        <v>2</v>
      </c>
      <c r="J33" s="940">
        <v>165</v>
      </c>
      <c r="K33" s="940">
        <v>133</v>
      </c>
      <c r="L33" s="940">
        <v>58</v>
      </c>
      <c r="M33" s="940">
        <v>7</v>
      </c>
      <c r="N33" s="940">
        <v>13</v>
      </c>
      <c r="O33" s="636">
        <v>7</v>
      </c>
      <c r="P33" s="1170"/>
      <c r="Q33" s="4"/>
    </row>
    <row r="34" spans="2:17" ht="15.75" customHeight="1">
      <c r="B34" s="845" t="s">
        <v>72</v>
      </c>
      <c r="C34" s="939">
        <v>4008</v>
      </c>
      <c r="D34" s="940">
        <v>12</v>
      </c>
      <c r="E34" s="940">
        <v>82.00000000000001</v>
      </c>
      <c r="F34" s="940">
        <v>65</v>
      </c>
      <c r="G34" s="940">
        <v>1</v>
      </c>
      <c r="H34" s="940">
        <v>11.999999999999984</v>
      </c>
      <c r="I34" s="940">
        <v>2.000000000000003</v>
      </c>
      <c r="J34" s="940">
        <v>165</v>
      </c>
      <c r="K34" s="940">
        <v>134</v>
      </c>
      <c r="L34" s="940">
        <v>58</v>
      </c>
      <c r="M34" s="940">
        <v>7</v>
      </c>
      <c r="N34" s="940">
        <v>13</v>
      </c>
      <c r="O34" s="636">
        <v>7</v>
      </c>
      <c r="P34" s="1170"/>
      <c r="Q34" s="4"/>
    </row>
    <row r="35" spans="2:17" ht="15.75" customHeight="1">
      <c r="B35" s="845" t="s">
        <v>73</v>
      </c>
      <c r="C35" s="939">
        <v>4014</v>
      </c>
      <c r="D35" s="940">
        <v>13</v>
      </c>
      <c r="E35" s="940">
        <v>78.00000000000001</v>
      </c>
      <c r="F35" s="940">
        <v>65</v>
      </c>
      <c r="G35" s="940">
        <v>1</v>
      </c>
      <c r="H35" s="940">
        <v>12.00000000000001</v>
      </c>
      <c r="I35" s="940">
        <v>2.000000000000003</v>
      </c>
      <c r="J35" s="940">
        <v>164</v>
      </c>
      <c r="K35" s="940">
        <v>135</v>
      </c>
      <c r="L35" s="940">
        <v>58</v>
      </c>
      <c r="M35" s="940">
        <v>7</v>
      </c>
      <c r="N35" s="940">
        <v>13</v>
      </c>
      <c r="O35" s="636">
        <v>7</v>
      </c>
      <c r="P35" s="1170"/>
      <c r="Q35" s="4"/>
    </row>
    <row r="36" spans="2:17" ht="15.75" customHeight="1">
      <c r="B36" s="845" t="s">
        <v>74</v>
      </c>
      <c r="C36" s="939">
        <v>4020</v>
      </c>
      <c r="D36" s="940">
        <v>13</v>
      </c>
      <c r="E36" s="940">
        <v>80</v>
      </c>
      <c r="F36" s="940">
        <v>63</v>
      </c>
      <c r="G36" s="940">
        <v>1</v>
      </c>
      <c r="H36" s="940">
        <v>12</v>
      </c>
      <c r="I36" s="940">
        <v>2.000000000000003</v>
      </c>
      <c r="J36" s="940">
        <v>164</v>
      </c>
      <c r="K36" s="940">
        <v>136</v>
      </c>
      <c r="L36" s="940">
        <v>58</v>
      </c>
      <c r="M36" s="940">
        <v>7</v>
      </c>
      <c r="N36" s="940">
        <v>13</v>
      </c>
      <c r="O36" s="636">
        <v>7</v>
      </c>
      <c r="P36" s="1170"/>
      <c r="Q36" s="4"/>
    </row>
    <row r="37" spans="2:17" ht="15.75" customHeight="1">
      <c r="B37" s="845" t="s">
        <v>75</v>
      </c>
      <c r="C37" s="939">
        <v>4032</v>
      </c>
      <c r="D37" s="940">
        <v>13</v>
      </c>
      <c r="E37" s="940">
        <v>84.99999999999996</v>
      </c>
      <c r="F37" s="940">
        <v>63</v>
      </c>
      <c r="G37" s="940">
        <v>1</v>
      </c>
      <c r="H37" s="940">
        <v>12</v>
      </c>
      <c r="I37" s="940">
        <v>2.000000000000003</v>
      </c>
      <c r="J37" s="940">
        <v>164</v>
      </c>
      <c r="K37" s="940">
        <v>136</v>
      </c>
      <c r="L37" s="940">
        <v>58</v>
      </c>
      <c r="M37" s="940">
        <v>7</v>
      </c>
      <c r="N37" s="940">
        <v>13</v>
      </c>
      <c r="O37" s="636">
        <v>7</v>
      </c>
      <c r="P37" s="1170"/>
      <c r="Q37" s="4"/>
    </row>
    <row r="38" spans="2:17" ht="15.75" customHeight="1">
      <c r="B38" s="845" t="s">
        <v>203</v>
      </c>
      <c r="C38" s="939">
        <v>4030</v>
      </c>
      <c r="D38" s="940">
        <v>13</v>
      </c>
      <c r="E38" s="940">
        <v>83.99999999999996</v>
      </c>
      <c r="F38" s="940">
        <v>63</v>
      </c>
      <c r="G38" s="940">
        <v>1</v>
      </c>
      <c r="H38" s="940">
        <v>11.999999999999973</v>
      </c>
      <c r="I38" s="940">
        <v>2.000000000000003</v>
      </c>
      <c r="J38" s="940">
        <v>163</v>
      </c>
      <c r="K38" s="940">
        <v>136</v>
      </c>
      <c r="L38" s="940">
        <v>58</v>
      </c>
      <c r="M38" s="940">
        <v>7</v>
      </c>
      <c r="N38" s="940">
        <v>13</v>
      </c>
      <c r="O38" s="636">
        <v>7</v>
      </c>
      <c r="P38" s="1170"/>
      <c r="Q38" s="4"/>
    </row>
    <row r="39" spans="2:17" ht="15.75" customHeight="1">
      <c r="B39" s="845" t="s">
        <v>77</v>
      </c>
      <c r="C39" s="939">
        <v>4026</v>
      </c>
      <c r="D39" s="940">
        <v>12</v>
      </c>
      <c r="E39" s="940">
        <v>85.99999999999996</v>
      </c>
      <c r="F39" s="940">
        <v>63</v>
      </c>
      <c r="G39" s="940">
        <v>1</v>
      </c>
      <c r="H39" s="940">
        <v>11.999999999999982</v>
      </c>
      <c r="I39" s="940">
        <v>2.000000000000003</v>
      </c>
      <c r="J39" s="940">
        <v>163</v>
      </c>
      <c r="K39" s="940">
        <v>136</v>
      </c>
      <c r="L39" s="940">
        <v>58</v>
      </c>
      <c r="M39" s="940">
        <v>7</v>
      </c>
      <c r="N39" s="940">
        <v>13</v>
      </c>
      <c r="O39" s="636">
        <v>7</v>
      </c>
      <c r="P39" s="1170"/>
      <c r="Q39" s="4"/>
    </row>
    <row r="40" spans="2:17" ht="15.75" customHeight="1" thickBot="1">
      <c r="B40" s="931" t="s">
        <v>78</v>
      </c>
      <c r="C40" s="962">
        <v>4042</v>
      </c>
      <c r="D40" s="963">
        <v>12</v>
      </c>
      <c r="E40" s="963">
        <v>91</v>
      </c>
      <c r="F40" s="963">
        <v>63</v>
      </c>
      <c r="G40" s="963">
        <v>1</v>
      </c>
      <c r="H40" s="963">
        <v>12.000000000000007</v>
      </c>
      <c r="I40" s="963">
        <v>2.0000000000000027</v>
      </c>
      <c r="J40" s="963">
        <v>163</v>
      </c>
      <c r="K40" s="963">
        <v>136</v>
      </c>
      <c r="L40" s="963">
        <v>58</v>
      </c>
      <c r="M40" s="963">
        <v>7</v>
      </c>
      <c r="N40" s="963">
        <v>13</v>
      </c>
      <c r="O40" s="859">
        <v>7</v>
      </c>
      <c r="P40" s="1170"/>
      <c r="Q40" s="4"/>
    </row>
    <row r="41" spans="2:8" s="29" customFormat="1" ht="12">
      <c r="B41" s="82"/>
      <c r="D41" s="1171"/>
      <c r="E41" s="1171"/>
      <c r="F41" s="1171"/>
      <c r="G41" s="1171"/>
      <c r="H41" s="1171"/>
    </row>
    <row r="42" s="29" customFormat="1" ht="12">
      <c r="B42" s="82"/>
    </row>
    <row r="43" s="29" customFormat="1" ht="12">
      <c r="B43" s="82"/>
    </row>
    <row r="44" s="29" customFormat="1" ht="12">
      <c r="B44" s="82"/>
    </row>
    <row r="45" s="29" customFormat="1" ht="12">
      <c r="B45" s="82"/>
    </row>
    <row r="46" s="29" customFormat="1" ht="12">
      <c r="B46" s="84"/>
    </row>
  </sheetData>
  <sheetProtection/>
  <mergeCells count="10">
    <mergeCell ref="A1:Q1"/>
    <mergeCell ref="A2:Q2"/>
    <mergeCell ref="C5:O5"/>
    <mergeCell ref="C6:I6"/>
    <mergeCell ref="J6:J7"/>
    <mergeCell ref="K6:K7"/>
    <mergeCell ref="L6:L7"/>
    <mergeCell ref="M6:M7"/>
    <mergeCell ref="N6:N7"/>
    <mergeCell ref="O6:O7"/>
  </mergeCells>
  <printOptions/>
  <pageMargins left="0.3937007874015748" right="0.1968503937007874" top="0.2755905511811024" bottom="0.1968503937007874" header="0.5118110236220472" footer="0.2362204724409449"/>
  <pageSetup fitToHeight="2" horizontalDpi="600" verticalDpi="600" orientation="landscape" paperSize="9" scale="84" r:id="rId1"/>
</worksheet>
</file>

<file path=xl/worksheets/sheet64.xml><?xml version="1.0" encoding="utf-8"?>
<worksheet xmlns="http://schemas.openxmlformats.org/spreadsheetml/2006/main" xmlns:r="http://schemas.openxmlformats.org/officeDocument/2006/relationships">
  <dimension ref="A1:Q43"/>
  <sheetViews>
    <sheetView view="pageBreakPreview" zoomScaleNormal="70" zoomScaleSheetLayoutView="100" zoomScalePageLayoutView="0" workbookViewId="0" topLeftCell="A1">
      <selection activeCell="A1" sqref="A1:Q1"/>
    </sheetView>
  </sheetViews>
  <sheetFormatPr defaultColWidth="9.00390625" defaultRowHeight="13.5"/>
  <cols>
    <col min="1" max="1" width="1.625" style="2" customWidth="1"/>
    <col min="2" max="2" width="11.25390625" style="2" bestFit="1" customWidth="1"/>
    <col min="3" max="17" width="7.625" style="2" customWidth="1"/>
    <col min="18" max="16384" width="9.00390625" style="2" customWidth="1"/>
  </cols>
  <sheetData>
    <row r="1" spans="1:17" s="1146" customFormat="1" ht="18.75" customHeight="1">
      <c r="A1" s="1643" t="s">
        <v>782</v>
      </c>
      <c r="B1" s="1643"/>
      <c r="C1" s="1643"/>
      <c r="D1" s="1643"/>
      <c r="E1" s="1643"/>
      <c r="F1" s="1643"/>
      <c r="G1" s="1643"/>
      <c r="H1" s="1643"/>
      <c r="I1" s="1643"/>
      <c r="J1" s="1643"/>
      <c r="K1" s="1643"/>
      <c r="L1" s="1643"/>
      <c r="M1" s="1643"/>
      <c r="N1" s="1643"/>
      <c r="O1" s="1643"/>
      <c r="P1" s="1643"/>
      <c r="Q1" s="1643"/>
    </row>
    <row r="2" spans="1:17" s="1146" customFormat="1" ht="14.25">
      <c r="A2" s="1644" t="s">
        <v>783</v>
      </c>
      <c r="B2" s="1644"/>
      <c r="C2" s="1644"/>
      <c r="D2" s="1644"/>
      <c r="E2" s="1644"/>
      <c r="F2" s="1644"/>
      <c r="G2" s="1644"/>
      <c r="H2" s="1644"/>
      <c r="I2" s="1644"/>
      <c r="J2" s="1644"/>
      <c r="K2" s="1644"/>
      <c r="L2" s="1644"/>
      <c r="M2" s="1644"/>
      <c r="N2" s="1644"/>
      <c r="O2" s="1644"/>
      <c r="P2" s="1644"/>
      <c r="Q2" s="1644"/>
    </row>
    <row r="3" spans="1:17" s="1146" customFormat="1" ht="14.25">
      <c r="A3" s="1147"/>
      <c r="B3" s="1147"/>
      <c r="C3" s="1147"/>
      <c r="D3" s="1147"/>
      <c r="E3" s="1147"/>
      <c r="F3" s="1147"/>
      <c r="G3" s="1147"/>
      <c r="H3" s="1147"/>
      <c r="I3" s="1147"/>
      <c r="J3" s="1147"/>
      <c r="K3" s="1147"/>
      <c r="L3" s="1147"/>
      <c r="M3" s="1147"/>
      <c r="N3" s="1147"/>
      <c r="O3" s="1147"/>
      <c r="P3" s="1147"/>
      <c r="Q3" s="1147"/>
    </row>
    <row r="4" s="1146" customFormat="1" ht="14.25" thickBot="1"/>
    <row r="5" spans="2:17" s="1146" customFormat="1" ht="15" customHeight="1">
      <c r="B5" s="1149"/>
      <c r="C5" s="1623" t="s">
        <v>784</v>
      </c>
      <c r="D5" s="1621"/>
      <c r="E5" s="1621"/>
      <c r="F5" s="1621"/>
      <c r="G5" s="1622"/>
      <c r="H5" s="1623" t="s">
        <v>785</v>
      </c>
      <c r="I5" s="1621"/>
      <c r="J5" s="1621"/>
      <c r="K5" s="1621"/>
      <c r="L5" s="1622"/>
      <c r="M5" s="1623" t="s">
        <v>786</v>
      </c>
      <c r="N5" s="1621"/>
      <c r="O5" s="1621"/>
      <c r="P5" s="1621"/>
      <c r="Q5" s="1622"/>
    </row>
    <row r="6" spans="2:17" s="1146" customFormat="1" ht="30.75" customHeight="1" thickBot="1">
      <c r="B6" s="1154"/>
      <c r="C6" s="1172" t="s">
        <v>772</v>
      </c>
      <c r="D6" s="562" t="s">
        <v>773</v>
      </c>
      <c r="E6" s="562" t="s">
        <v>774</v>
      </c>
      <c r="F6" s="562" t="s">
        <v>775</v>
      </c>
      <c r="G6" s="1173" t="s">
        <v>777</v>
      </c>
      <c r="H6" s="1172" t="s">
        <v>772</v>
      </c>
      <c r="I6" s="562" t="s">
        <v>773</v>
      </c>
      <c r="J6" s="562" t="s">
        <v>774</v>
      </c>
      <c r="K6" s="562" t="s">
        <v>775</v>
      </c>
      <c r="L6" s="1173" t="s">
        <v>777</v>
      </c>
      <c r="M6" s="1172" t="s">
        <v>772</v>
      </c>
      <c r="N6" s="562" t="s">
        <v>773</v>
      </c>
      <c r="O6" s="562" t="s">
        <v>774</v>
      </c>
      <c r="P6" s="562" t="s">
        <v>775</v>
      </c>
      <c r="Q6" s="1173" t="s">
        <v>778</v>
      </c>
    </row>
    <row r="7" spans="2:17" s="29" customFormat="1" ht="15" customHeight="1" thickTop="1">
      <c r="B7" s="74"/>
      <c r="C7" s="831" t="s">
        <v>781</v>
      </c>
      <c r="D7" s="30" t="s">
        <v>781</v>
      </c>
      <c r="E7" s="30" t="s">
        <v>781</v>
      </c>
      <c r="F7" s="30" t="s">
        <v>781</v>
      </c>
      <c r="G7" s="418" t="s">
        <v>781</v>
      </c>
      <c r="H7" s="831" t="s">
        <v>781</v>
      </c>
      <c r="I7" s="30" t="s">
        <v>781</v>
      </c>
      <c r="J7" s="30" t="s">
        <v>781</v>
      </c>
      <c r="K7" s="30" t="s">
        <v>781</v>
      </c>
      <c r="L7" s="418" t="s">
        <v>781</v>
      </c>
      <c r="M7" s="831" t="s">
        <v>781</v>
      </c>
      <c r="N7" s="30" t="s">
        <v>781</v>
      </c>
      <c r="O7" s="30" t="s">
        <v>781</v>
      </c>
      <c r="P7" s="30" t="s">
        <v>781</v>
      </c>
      <c r="Q7" s="418" t="s">
        <v>781</v>
      </c>
    </row>
    <row r="8" spans="2:17" ht="15" customHeight="1">
      <c r="B8" s="624"/>
      <c r="C8" s="633"/>
      <c r="D8" s="629"/>
      <c r="E8" s="629"/>
      <c r="F8" s="629"/>
      <c r="G8" s="632"/>
      <c r="H8" s="633"/>
      <c r="I8" s="629"/>
      <c r="J8" s="629"/>
      <c r="K8" s="629"/>
      <c r="L8" s="632"/>
      <c r="M8" s="633"/>
      <c r="N8" s="629"/>
      <c r="O8" s="629"/>
      <c r="P8" s="629"/>
      <c r="Q8" s="632"/>
    </row>
    <row r="9" spans="2:17" ht="15" customHeight="1">
      <c r="B9" s="832" t="s">
        <v>62</v>
      </c>
      <c r="C9" s="939">
        <v>529</v>
      </c>
      <c r="D9" s="940">
        <v>64</v>
      </c>
      <c r="E9" s="940">
        <v>59</v>
      </c>
      <c r="F9" s="940">
        <v>143</v>
      </c>
      <c r="G9" s="942">
        <v>17</v>
      </c>
      <c r="H9" s="573">
        <v>2899</v>
      </c>
      <c r="I9" s="940">
        <v>86</v>
      </c>
      <c r="J9" s="940">
        <v>444</v>
      </c>
      <c r="K9" s="940">
        <v>143</v>
      </c>
      <c r="L9" s="942">
        <v>191</v>
      </c>
      <c r="M9" s="943">
        <v>101</v>
      </c>
      <c r="N9" s="940">
        <v>172</v>
      </c>
      <c r="O9" s="940">
        <v>625</v>
      </c>
      <c r="P9" s="940">
        <v>44</v>
      </c>
      <c r="Q9" s="942">
        <v>11</v>
      </c>
    </row>
    <row r="10" spans="2:17" ht="15" customHeight="1">
      <c r="B10" s="832" t="s">
        <v>63</v>
      </c>
      <c r="C10" s="939">
        <v>537</v>
      </c>
      <c r="D10" s="940">
        <v>59</v>
      </c>
      <c r="E10" s="940">
        <v>60</v>
      </c>
      <c r="F10" s="940">
        <v>142</v>
      </c>
      <c r="G10" s="942">
        <v>16</v>
      </c>
      <c r="H10" s="573">
        <v>2948</v>
      </c>
      <c r="I10" s="940">
        <v>84</v>
      </c>
      <c r="J10" s="940">
        <v>441</v>
      </c>
      <c r="K10" s="940">
        <v>142</v>
      </c>
      <c r="L10" s="942">
        <v>189</v>
      </c>
      <c r="M10" s="943">
        <v>104</v>
      </c>
      <c r="N10" s="940">
        <v>171</v>
      </c>
      <c r="O10" s="940">
        <v>641</v>
      </c>
      <c r="P10" s="940">
        <v>43</v>
      </c>
      <c r="Q10" s="942">
        <v>10</v>
      </c>
    </row>
    <row r="11" spans="2:17" ht="15" customHeight="1">
      <c r="B11" s="832" t="s">
        <v>64</v>
      </c>
      <c r="C11" s="939">
        <v>545</v>
      </c>
      <c r="D11" s="940">
        <v>56</v>
      </c>
      <c r="E11" s="940">
        <v>63</v>
      </c>
      <c r="F11" s="940">
        <v>141</v>
      </c>
      <c r="G11" s="942">
        <v>16</v>
      </c>
      <c r="H11" s="573">
        <v>2989</v>
      </c>
      <c r="I11" s="940">
        <v>85</v>
      </c>
      <c r="J11" s="940">
        <v>445</v>
      </c>
      <c r="K11" s="940">
        <v>141</v>
      </c>
      <c r="L11" s="942">
        <v>190</v>
      </c>
      <c r="M11" s="943">
        <v>104</v>
      </c>
      <c r="N11" s="940">
        <v>172</v>
      </c>
      <c r="O11" s="940">
        <v>644</v>
      </c>
      <c r="P11" s="940">
        <v>41</v>
      </c>
      <c r="Q11" s="942">
        <v>10</v>
      </c>
    </row>
    <row r="12" spans="2:17" ht="15" customHeight="1">
      <c r="B12" s="832" t="s">
        <v>65</v>
      </c>
      <c r="C12" s="939">
        <v>546</v>
      </c>
      <c r="D12" s="940">
        <v>54</v>
      </c>
      <c r="E12" s="940">
        <v>63</v>
      </c>
      <c r="F12" s="940">
        <v>140</v>
      </c>
      <c r="G12" s="942">
        <v>16</v>
      </c>
      <c r="H12" s="573">
        <v>3030</v>
      </c>
      <c r="I12" s="940">
        <v>85</v>
      </c>
      <c r="J12" s="940">
        <v>444</v>
      </c>
      <c r="K12" s="940">
        <v>140</v>
      </c>
      <c r="L12" s="942">
        <v>193</v>
      </c>
      <c r="M12" s="943">
        <v>103</v>
      </c>
      <c r="N12" s="940">
        <v>171</v>
      </c>
      <c r="O12" s="940">
        <v>646</v>
      </c>
      <c r="P12" s="940">
        <v>41</v>
      </c>
      <c r="Q12" s="942">
        <v>10</v>
      </c>
    </row>
    <row r="13" spans="2:17" ht="15" customHeight="1">
      <c r="B13" s="835" t="s">
        <v>840</v>
      </c>
      <c r="C13" s="945">
        <v>549</v>
      </c>
      <c r="D13" s="946">
        <v>53</v>
      </c>
      <c r="E13" s="946">
        <v>63</v>
      </c>
      <c r="F13" s="946">
        <v>140</v>
      </c>
      <c r="G13" s="948">
        <v>15</v>
      </c>
      <c r="H13" s="641">
        <v>3063</v>
      </c>
      <c r="I13" s="946">
        <v>85</v>
      </c>
      <c r="J13" s="946">
        <v>443</v>
      </c>
      <c r="K13" s="946">
        <v>140</v>
      </c>
      <c r="L13" s="948">
        <v>195</v>
      </c>
      <c r="M13" s="949">
        <v>102</v>
      </c>
      <c r="N13" s="946">
        <v>172</v>
      </c>
      <c r="O13" s="946">
        <v>658</v>
      </c>
      <c r="P13" s="946">
        <v>41</v>
      </c>
      <c r="Q13" s="948">
        <v>11</v>
      </c>
    </row>
    <row r="14" spans="2:17" ht="15" customHeight="1">
      <c r="B14" s="1174"/>
      <c r="C14" s="970"/>
      <c r="D14" s="971"/>
      <c r="E14" s="971"/>
      <c r="F14" s="971"/>
      <c r="G14" s="972"/>
      <c r="H14" s="1175"/>
      <c r="I14" s="971"/>
      <c r="J14" s="971"/>
      <c r="K14" s="971"/>
      <c r="L14" s="972"/>
      <c r="M14" s="973"/>
      <c r="N14" s="971"/>
      <c r="O14" s="971"/>
      <c r="P14" s="971"/>
      <c r="Q14" s="972"/>
    </row>
    <row r="15" spans="2:17" ht="15" customHeight="1">
      <c r="B15" s="845" t="s">
        <v>66</v>
      </c>
      <c r="C15" s="939">
        <v>545</v>
      </c>
      <c r="D15" s="940">
        <v>56</v>
      </c>
      <c r="E15" s="940">
        <v>63</v>
      </c>
      <c r="F15" s="940">
        <v>141</v>
      </c>
      <c r="G15" s="942">
        <v>16</v>
      </c>
      <c r="H15" s="573">
        <v>2989</v>
      </c>
      <c r="I15" s="940">
        <v>85</v>
      </c>
      <c r="J15" s="940">
        <v>445</v>
      </c>
      <c r="K15" s="940">
        <v>141</v>
      </c>
      <c r="L15" s="942">
        <v>190</v>
      </c>
      <c r="M15" s="943">
        <v>104</v>
      </c>
      <c r="N15" s="940">
        <v>172</v>
      </c>
      <c r="O15" s="940">
        <v>644</v>
      </c>
      <c r="P15" s="940">
        <v>41</v>
      </c>
      <c r="Q15" s="942">
        <v>10</v>
      </c>
    </row>
    <row r="16" spans="2:17" ht="15" customHeight="1">
      <c r="B16" s="845" t="s">
        <v>67</v>
      </c>
      <c r="C16" s="939">
        <v>545</v>
      </c>
      <c r="D16" s="940">
        <v>55</v>
      </c>
      <c r="E16" s="940">
        <v>63</v>
      </c>
      <c r="F16" s="940">
        <v>141</v>
      </c>
      <c r="G16" s="942">
        <v>16</v>
      </c>
      <c r="H16" s="573">
        <v>2991</v>
      </c>
      <c r="I16" s="940">
        <v>85</v>
      </c>
      <c r="J16" s="940">
        <v>445</v>
      </c>
      <c r="K16" s="940">
        <v>141</v>
      </c>
      <c r="L16" s="942">
        <v>191</v>
      </c>
      <c r="M16" s="943">
        <v>104</v>
      </c>
      <c r="N16" s="940">
        <v>172</v>
      </c>
      <c r="O16" s="940">
        <v>635</v>
      </c>
      <c r="P16" s="940">
        <v>41</v>
      </c>
      <c r="Q16" s="942">
        <v>10</v>
      </c>
    </row>
    <row r="17" spans="2:17" ht="15" customHeight="1">
      <c r="B17" s="845" t="s">
        <v>68</v>
      </c>
      <c r="C17" s="939">
        <v>544</v>
      </c>
      <c r="D17" s="940">
        <v>55</v>
      </c>
      <c r="E17" s="940">
        <v>63</v>
      </c>
      <c r="F17" s="940">
        <v>141</v>
      </c>
      <c r="G17" s="942">
        <v>16</v>
      </c>
      <c r="H17" s="573">
        <v>2992</v>
      </c>
      <c r="I17" s="940">
        <v>84</v>
      </c>
      <c r="J17" s="940">
        <v>445</v>
      </c>
      <c r="K17" s="940">
        <v>141</v>
      </c>
      <c r="L17" s="942">
        <v>191</v>
      </c>
      <c r="M17" s="943">
        <v>104</v>
      </c>
      <c r="N17" s="940">
        <v>171</v>
      </c>
      <c r="O17" s="940">
        <v>635</v>
      </c>
      <c r="P17" s="940">
        <v>41</v>
      </c>
      <c r="Q17" s="942">
        <v>10</v>
      </c>
    </row>
    <row r="18" spans="2:17" ht="15" customHeight="1">
      <c r="B18" s="845" t="s">
        <v>69</v>
      </c>
      <c r="C18" s="939">
        <v>545</v>
      </c>
      <c r="D18" s="940">
        <v>55</v>
      </c>
      <c r="E18" s="940">
        <v>63</v>
      </c>
      <c r="F18" s="940">
        <v>141</v>
      </c>
      <c r="G18" s="942">
        <v>16</v>
      </c>
      <c r="H18" s="573">
        <v>2993</v>
      </c>
      <c r="I18" s="940">
        <v>84</v>
      </c>
      <c r="J18" s="940">
        <v>445</v>
      </c>
      <c r="K18" s="940">
        <v>141</v>
      </c>
      <c r="L18" s="942">
        <v>191</v>
      </c>
      <c r="M18" s="943">
        <v>104</v>
      </c>
      <c r="N18" s="940">
        <v>171</v>
      </c>
      <c r="O18" s="940">
        <v>635</v>
      </c>
      <c r="P18" s="940">
        <v>41</v>
      </c>
      <c r="Q18" s="942">
        <v>10</v>
      </c>
    </row>
    <row r="19" spans="2:17" ht="15" customHeight="1">
      <c r="B19" s="845" t="s">
        <v>70</v>
      </c>
      <c r="C19" s="939">
        <v>545</v>
      </c>
      <c r="D19" s="940">
        <v>55</v>
      </c>
      <c r="E19" s="940">
        <v>63</v>
      </c>
      <c r="F19" s="940">
        <v>141</v>
      </c>
      <c r="G19" s="942">
        <v>16</v>
      </c>
      <c r="H19" s="573">
        <v>2995</v>
      </c>
      <c r="I19" s="940">
        <v>84</v>
      </c>
      <c r="J19" s="940">
        <v>445</v>
      </c>
      <c r="K19" s="940">
        <v>141</v>
      </c>
      <c r="L19" s="942">
        <v>191</v>
      </c>
      <c r="M19" s="943">
        <v>103</v>
      </c>
      <c r="N19" s="940">
        <v>171</v>
      </c>
      <c r="O19" s="940">
        <v>635</v>
      </c>
      <c r="P19" s="940">
        <v>41</v>
      </c>
      <c r="Q19" s="942">
        <v>10</v>
      </c>
    </row>
    <row r="20" spans="2:17" ht="15" customHeight="1">
      <c r="B20" s="845" t="s">
        <v>71</v>
      </c>
      <c r="C20" s="939">
        <v>545</v>
      </c>
      <c r="D20" s="940">
        <v>55</v>
      </c>
      <c r="E20" s="940">
        <v>63</v>
      </c>
      <c r="F20" s="940">
        <v>141</v>
      </c>
      <c r="G20" s="942">
        <v>16</v>
      </c>
      <c r="H20" s="573">
        <v>3000</v>
      </c>
      <c r="I20" s="940">
        <v>84</v>
      </c>
      <c r="J20" s="940">
        <v>445</v>
      </c>
      <c r="K20" s="940">
        <v>141</v>
      </c>
      <c r="L20" s="942">
        <v>191</v>
      </c>
      <c r="M20" s="943">
        <v>101</v>
      </c>
      <c r="N20" s="940">
        <v>171</v>
      </c>
      <c r="O20" s="940">
        <v>635</v>
      </c>
      <c r="P20" s="940">
        <v>41</v>
      </c>
      <c r="Q20" s="942">
        <v>10</v>
      </c>
    </row>
    <row r="21" spans="2:17" ht="15" customHeight="1">
      <c r="B21" s="845" t="s">
        <v>72</v>
      </c>
      <c r="C21" s="939">
        <v>544</v>
      </c>
      <c r="D21" s="940">
        <v>54</v>
      </c>
      <c r="E21" s="940">
        <v>63</v>
      </c>
      <c r="F21" s="940">
        <v>141</v>
      </c>
      <c r="G21" s="942">
        <v>16</v>
      </c>
      <c r="H21" s="573">
        <v>3004</v>
      </c>
      <c r="I21" s="940">
        <v>84</v>
      </c>
      <c r="J21" s="940">
        <v>445</v>
      </c>
      <c r="K21" s="940">
        <v>141</v>
      </c>
      <c r="L21" s="942">
        <v>192</v>
      </c>
      <c r="M21" s="943">
        <v>101</v>
      </c>
      <c r="N21" s="940">
        <v>171</v>
      </c>
      <c r="O21" s="940">
        <v>638</v>
      </c>
      <c r="P21" s="940">
        <v>41</v>
      </c>
      <c r="Q21" s="942">
        <v>10</v>
      </c>
    </row>
    <row r="22" spans="2:17" ht="15" customHeight="1">
      <c r="B22" s="845" t="s">
        <v>73</v>
      </c>
      <c r="C22" s="939">
        <v>546</v>
      </c>
      <c r="D22" s="940">
        <v>54</v>
      </c>
      <c r="E22" s="940">
        <v>63</v>
      </c>
      <c r="F22" s="940">
        <v>141</v>
      </c>
      <c r="G22" s="942">
        <v>16</v>
      </c>
      <c r="H22" s="573">
        <v>3008</v>
      </c>
      <c r="I22" s="940">
        <v>84</v>
      </c>
      <c r="J22" s="940">
        <v>445</v>
      </c>
      <c r="K22" s="940">
        <v>141</v>
      </c>
      <c r="L22" s="942">
        <v>192</v>
      </c>
      <c r="M22" s="943">
        <v>101</v>
      </c>
      <c r="N22" s="940">
        <v>171</v>
      </c>
      <c r="O22" s="940">
        <v>645</v>
      </c>
      <c r="P22" s="940">
        <v>41</v>
      </c>
      <c r="Q22" s="942">
        <v>10</v>
      </c>
    </row>
    <row r="23" spans="2:17" ht="15" customHeight="1">
      <c r="B23" s="845" t="s">
        <v>74</v>
      </c>
      <c r="C23" s="939">
        <v>548</v>
      </c>
      <c r="D23" s="940">
        <v>54</v>
      </c>
      <c r="E23" s="940">
        <v>63</v>
      </c>
      <c r="F23" s="940">
        <v>141</v>
      </c>
      <c r="G23" s="942">
        <v>16</v>
      </c>
      <c r="H23" s="573">
        <v>3010</v>
      </c>
      <c r="I23" s="940">
        <v>84</v>
      </c>
      <c r="J23" s="940">
        <v>445</v>
      </c>
      <c r="K23" s="940">
        <v>141</v>
      </c>
      <c r="L23" s="942">
        <v>192</v>
      </c>
      <c r="M23" s="943">
        <v>102</v>
      </c>
      <c r="N23" s="940">
        <v>171</v>
      </c>
      <c r="O23" s="940">
        <v>646</v>
      </c>
      <c r="P23" s="940">
        <v>41</v>
      </c>
      <c r="Q23" s="942">
        <v>10</v>
      </c>
    </row>
    <row r="24" spans="2:17" ht="15" customHeight="1">
      <c r="B24" s="845" t="s">
        <v>75</v>
      </c>
      <c r="C24" s="939">
        <v>548</v>
      </c>
      <c r="D24" s="940">
        <v>54</v>
      </c>
      <c r="E24" s="940">
        <v>63</v>
      </c>
      <c r="F24" s="940">
        <v>141</v>
      </c>
      <c r="G24" s="942">
        <v>16</v>
      </c>
      <c r="H24" s="573">
        <v>3015</v>
      </c>
      <c r="I24" s="940">
        <v>85</v>
      </c>
      <c r="J24" s="940">
        <v>445</v>
      </c>
      <c r="K24" s="940">
        <v>141</v>
      </c>
      <c r="L24" s="942">
        <v>193</v>
      </c>
      <c r="M24" s="943">
        <v>102</v>
      </c>
      <c r="N24" s="940">
        <v>171</v>
      </c>
      <c r="O24" s="940">
        <v>647</v>
      </c>
      <c r="P24" s="940">
        <v>41</v>
      </c>
      <c r="Q24" s="942">
        <v>10</v>
      </c>
    </row>
    <row r="25" spans="2:17" ht="15" customHeight="1">
      <c r="B25" s="845" t="s">
        <v>76</v>
      </c>
      <c r="C25" s="939">
        <v>547</v>
      </c>
      <c r="D25" s="940">
        <v>54</v>
      </c>
      <c r="E25" s="940">
        <v>63</v>
      </c>
      <c r="F25" s="940">
        <v>141</v>
      </c>
      <c r="G25" s="942">
        <v>16</v>
      </c>
      <c r="H25" s="573">
        <v>3016</v>
      </c>
      <c r="I25" s="940">
        <v>85</v>
      </c>
      <c r="J25" s="940">
        <v>445</v>
      </c>
      <c r="K25" s="940">
        <v>141</v>
      </c>
      <c r="L25" s="942">
        <v>193</v>
      </c>
      <c r="M25" s="943">
        <v>103</v>
      </c>
      <c r="N25" s="940">
        <v>171</v>
      </c>
      <c r="O25" s="940">
        <v>647</v>
      </c>
      <c r="P25" s="940">
        <v>41</v>
      </c>
      <c r="Q25" s="942">
        <v>10</v>
      </c>
    </row>
    <row r="26" spans="2:17" ht="15" customHeight="1">
      <c r="B26" s="845" t="s">
        <v>77</v>
      </c>
      <c r="C26" s="939">
        <v>547</v>
      </c>
      <c r="D26" s="940">
        <v>54</v>
      </c>
      <c r="E26" s="940">
        <v>63</v>
      </c>
      <c r="F26" s="940">
        <v>140</v>
      </c>
      <c r="G26" s="942">
        <v>16</v>
      </c>
      <c r="H26" s="573">
        <v>3020</v>
      </c>
      <c r="I26" s="940">
        <v>85</v>
      </c>
      <c r="J26" s="940">
        <v>445</v>
      </c>
      <c r="K26" s="940">
        <v>140</v>
      </c>
      <c r="L26" s="942">
        <v>193</v>
      </c>
      <c r="M26" s="943">
        <v>103</v>
      </c>
      <c r="N26" s="940">
        <v>171</v>
      </c>
      <c r="O26" s="940">
        <v>646</v>
      </c>
      <c r="P26" s="940">
        <v>41</v>
      </c>
      <c r="Q26" s="942">
        <v>10</v>
      </c>
    </row>
    <row r="27" spans="2:17" ht="15" customHeight="1">
      <c r="B27" s="845" t="s">
        <v>78</v>
      </c>
      <c r="C27" s="939">
        <v>546</v>
      </c>
      <c r="D27" s="940">
        <v>54</v>
      </c>
      <c r="E27" s="940">
        <v>63</v>
      </c>
      <c r="F27" s="940">
        <v>140</v>
      </c>
      <c r="G27" s="942">
        <v>16</v>
      </c>
      <c r="H27" s="573">
        <v>3030</v>
      </c>
      <c r="I27" s="940">
        <v>85</v>
      </c>
      <c r="J27" s="940">
        <v>444</v>
      </c>
      <c r="K27" s="940">
        <v>140</v>
      </c>
      <c r="L27" s="942">
        <v>193</v>
      </c>
      <c r="M27" s="943">
        <v>103</v>
      </c>
      <c r="N27" s="940">
        <v>171</v>
      </c>
      <c r="O27" s="940">
        <v>646</v>
      </c>
      <c r="P27" s="940">
        <v>41</v>
      </c>
      <c r="Q27" s="942">
        <v>10</v>
      </c>
    </row>
    <row r="28" spans="2:17" ht="15" customHeight="1">
      <c r="B28" s="845" t="s">
        <v>67</v>
      </c>
      <c r="C28" s="939">
        <v>547</v>
      </c>
      <c r="D28" s="940">
        <v>54</v>
      </c>
      <c r="E28" s="940">
        <v>62</v>
      </c>
      <c r="F28" s="940">
        <v>140</v>
      </c>
      <c r="G28" s="942">
        <v>16</v>
      </c>
      <c r="H28" s="573">
        <v>3034</v>
      </c>
      <c r="I28" s="940">
        <v>85</v>
      </c>
      <c r="J28" s="940">
        <v>443</v>
      </c>
      <c r="K28" s="940">
        <v>140</v>
      </c>
      <c r="L28" s="942">
        <v>194</v>
      </c>
      <c r="M28" s="943">
        <v>102</v>
      </c>
      <c r="N28" s="940">
        <v>171</v>
      </c>
      <c r="O28" s="940">
        <v>647</v>
      </c>
      <c r="P28" s="940">
        <v>41</v>
      </c>
      <c r="Q28" s="942">
        <v>10</v>
      </c>
    </row>
    <row r="29" spans="2:17" ht="15" customHeight="1">
      <c r="B29" s="845" t="s">
        <v>68</v>
      </c>
      <c r="C29" s="939">
        <v>547</v>
      </c>
      <c r="D29" s="940">
        <v>54</v>
      </c>
      <c r="E29" s="940">
        <v>61</v>
      </c>
      <c r="F29" s="940">
        <v>140</v>
      </c>
      <c r="G29" s="942">
        <v>16</v>
      </c>
      <c r="H29" s="573">
        <v>3034</v>
      </c>
      <c r="I29" s="940">
        <v>85</v>
      </c>
      <c r="J29" s="940">
        <v>441</v>
      </c>
      <c r="K29" s="940">
        <v>140</v>
      </c>
      <c r="L29" s="942">
        <v>194</v>
      </c>
      <c r="M29" s="943">
        <v>102</v>
      </c>
      <c r="N29" s="940">
        <v>171</v>
      </c>
      <c r="O29" s="940">
        <v>647</v>
      </c>
      <c r="P29" s="940">
        <v>41</v>
      </c>
      <c r="Q29" s="942">
        <v>10</v>
      </c>
    </row>
    <row r="30" spans="2:17" ht="15" customHeight="1">
      <c r="B30" s="845" t="s">
        <v>69</v>
      </c>
      <c r="C30" s="939">
        <v>545</v>
      </c>
      <c r="D30" s="940">
        <v>53</v>
      </c>
      <c r="E30" s="940">
        <v>61</v>
      </c>
      <c r="F30" s="940">
        <v>140</v>
      </c>
      <c r="G30" s="942">
        <v>15</v>
      </c>
      <c r="H30" s="573">
        <v>3034</v>
      </c>
      <c r="I30" s="940">
        <v>85</v>
      </c>
      <c r="J30" s="940">
        <v>441</v>
      </c>
      <c r="K30" s="940">
        <v>140</v>
      </c>
      <c r="L30" s="942">
        <v>194</v>
      </c>
      <c r="M30" s="943">
        <v>103</v>
      </c>
      <c r="N30" s="940">
        <v>171</v>
      </c>
      <c r="O30" s="940">
        <v>648</v>
      </c>
      <c r="P30" s="940">
        <v>41</v>
      </c>
      <c r="Q30" s="942">
        <v>10</v>
      </c>
    </row>
    <row r="31" spans="2:17" ht="15" customHeight="1">
      <c r="B31" s="845" t="s">
        <v>70</v>
      </c>
      <c r="C31" s="939">
        <v>545</v>
      </c>
      <c r="D31" s="940">
        <v>53</v>
      </c>
      <c r="E31" s="940">
        <v>61</v>
      </c>
      <c r="F31" s="940">
        <v>140</v>
      </c>
      <c r="G31" s="942">
        <v>15</v>
      </c>
      <c r="H31" s="573">
        <v>3037</v>
      </c>
      <c r="I31" s="940">
        <v>85</v>
      </c>
      <c r="J31" s="940">
        <v>441</v>
      </c>
      <c r="K31" s="940">
        <v>140</v>
      </c>
      <c r="L31" s="942">
        <v>194</v>
      </c>
      <c r="M31" s="943">
        <v>102</v>
      </c>
      <c r="N31" s="940">
        <v>171</v>
      </c>
      <c r="O31" s="940">
        <v>647</v>
      </c>
      <c r="P31" s="940">
        <v>41</v>
      </c>
      <c r="Q31" s="942">
        <v>10</v>
      </c>
    </row>
    <row r="32" spans="2:17" ht="15" customHeight="1">
      <c r="B32" s="845" t="s">
        <v>71</v>
      </c>
      <c r="C32" s="939">
        <v>546</v>
      </c>
      <c r="D32" s="940">
        <v>53</v>
      </c>
      <c r="E32" s="940">
        <v>61</v>
      </c>
      <c r="F32" s="940">
        <v>140</v>
      </c>
      <c r="G32" s="942">
        <v>15</v>
      </c>
      <c r="H32" s="573">
        <v>3040</v>
      </c>
      <c r="I32" s="940">
        <v>85</v>
      </c>
      <c r="J32" s="940">
        <v>441</v>
      </c>
      <c r="K32" s="940">
        <v>140</v>
      </c>
      <c r="L32" s="942">
        <v>194</v>
      </c>
      <c r="M32" s="943">
        <v>103</v>
      </c>
      <c r="N32" s="940">
        <v>171</v>
      </c>
      <c r="O32" s="940">
        <v>647</v>
      </c>
      <c r="P32" s="940">
        <v>41</v>
      </c>
      <c r="Q32" s="942">
        <v>10</v>
      </c>
    </row>
    <row r="33" spans="2:17" ht="15" customHeight="1">
      <c r="B33" s="845" t="s">
        <v>72</v>
      </c>
      <c r="C33" s="939">
        <v>547</v>
      </c>
      <c r="D33" s="940">
        <v>53</v>
      </c>
      <c r="E33" s="940">
        <v>62</v>
      </c>
      <c r="F33" s="940">
        <v>140</v>
      </c>
      <c r="G33" s="942">
        <v>15</v>
      </c>
      <c r="H33" s="573">
        <v>3044</v>
      </c>
      <c r="I33" s="940">
        <v>85</v>
      </c>
      <c r="J33" s="940">
        <v>442</v>
      </c>
      <c r="K33" s="940">
        <v>140</v>
      </c>
      <c r="L33" s="942">
        <v>194</v>
      </c>
      <c r="M33" s="943">
        <v>104</v>
      </c>
      <c r="N33" s="940">
        <v>172</v>
      </c>
      <c r="O33" s="940">
        <v>648</v>
      </c>
      <c r="P33" s="940">
        <v>41</v>
      </c>
      <c r="Q33" s="942">
        <v>10</v>
      </c>
    </row>
    <row r="34" spans="2:17" ht="15" customHeight="1">
      <c r="B34" s="845" t="s">
        <v>73</v>
      </c>
      <c r="C34" s="939">
        <v>546</v>
      </c>
      <c r="D34" s="940">
        <v>53</v>
      </c>
      <c r="E34" s="940">
        <v>62</v>
      </c>
      <c r="F34" s="940">
        <v>140</v>
      </c>
      <c r="G34" s="942">
        <v>15</v>
      </c>
      <c r="H34" s="573">
        <v>3048</v>
      </c>
      <c r="I34" s="940">
        <v>85</v>
      </c>
      <c r="J34" s="940">
        <v>443</v>
      </c>
      <c r="K34" s="940">
        <v>140</v>
      </c>
      <c r="L34" s="942">
        <v>195</v>
      </c>
      <c r="M34" s="943">
        <v>102</v>
      </c>
      <c r="N34" s="940">
        <v>172</v>
      </c>
      <c r="O34" s="940">
        <v>660</v>
      </c>
      <c r="P34" s="940">
        <v>41</v>
      </c>
      <c r="Q34" s="942">
        <v>11</v>
      </c>
    </row>
    <row r="35" spans="2:17" ht="15" customHeight="1">
      <c r="B35" s="845" t="s">
        <v>74</v>
      </c>
      <c r="C35" s="939">
        <v>547</v>
      </c>
      <c r="D35" s="940">
        <v>53</v>
      </c>
      <c r="E35" s="940">
        <v>63</v>
      </c>
      <c r="F35" s="940">
        <v>140</v>
      </c>
      <c r="G35" s="942">
        <v>15</v>
      </c>
      <c r="H35" s="573">
        <v>3049</v>
      </c>
      <c r="I35" s="940">
        <v>85</v>
      </c>
      <c r="J35" s="940">
        <v>443</v>
      </c>
      <c r="K35" s="940">
        <v>140</v>
      </c>
      <c r="L35" s="942">
        <v>195</v>
      </c>
      <c r="M35" s="943">
        <v>102</v>
      </c>
      <c r="N35" s="940">
        <v>172</v>
      </c>
      <c r="O35" s="940">
        <v>660</v>
      </c>
      <c r="P35" s="940">
        <v>41</v>
      </c>
      <c r="Q35" s="942">
        <v>11</v>
      </c>
    </row>
    <row r="36" spans="2:17" ht="15" customHeight="1">
      <c r="B36" s="845" t="s">
        <v>75</v>
      </c>
      <c r="C36" s="939">
        <v>548</v>
      </c>
      <c r="D36" s="940">
        <v>53</v>
      </c>
      <c r="E36" s="940">
        <v>63</v>
      </c>
      <c r="F36" s="940">
        <v>140</v>
      </c>
      <c r="G36" s="942">
        <v>15</v>
      </c>
      <c r="H36" s="573">
        <v>3053</v>
      </c>
      <c r="I36" s="940">
        <v>85</v>
      </c>
      <c r="J36" s="940">
        <v>443</v>
      </c>
      <c r="K36" s="940">
        <v>140</v>
      </c>
      <c r="L36" s="942">
        <v>195</v>
      </c>
      <c r="M36" s="943">
        <v>102</v>
      </c>
      <c r="N36" s="940">
        <v>172</v>
      </c>
      <c r="O36" s="940">
        <v>660</v>
      </c>
      <c r="P36" s="940">
        <v>41</v>
      </c>
      <c r="Q36" s="942">
        <v>11</v>
      </c>
    </row>
    <row r="37" spans="2:17" ht="15" customHeight="1">
      <c r="B37" s="845" t="s">
        <v>203</v>
      </c>
      <c r="C37" s="939">
        <v>548</v>
      </c>
      <c r="D37" s="940">
        <v>53</v>
      </c>
      <c r="E37" s="940">
        <v>63</v>
      </c>
      <c r="F37" s="940">
        <v>140</v>
      </c>
      <c r="G37" s="942">
        <v>15</v>
      </c>
      <c r="H37" s="573">
        <v>3054</v>
      </c>
      <c r="I37" s="940">
        <v>85</v>
      </c>
      <c r="J37" s="940">
        <v>443</v>
      </c>
      <c r="K37" s="940">
        <v>140</v>
      </c>
      <c r="L37" s="942">
        <v>195</v>
      </c>
      <c r="M37" s="943">
        <v>102</v>
      </c>
      <c r="N37" s="940">
        <v>172</v>
      </c>
      <c r="O37" s="940">
        <v>661</v>
      </c>
      <c r="P37" s="940">
        <v>41</v>
      </c>
      <c r="Q37" s="942">
        <v>11</v>
      </c>
    </row>
    <row r="38" spans="2:17" ht="15" customHeight="1">
      <c r="B38" s="845" t="s">
        <v>77</v>
      </c>
      <c r="C38" s="939">
        <v>549</v>
      </c>
      <c r="D38" s="940">
        <v>53</v>
      </c>
      <c r="E38" s="940">
        <v>63</v>
      </c>
      <c r="F38" s="940">
        <v>140</v>
      </c>
      <c r="G38" s="942">
        <v>15</v>
      </c>
      <c r="H38" s="573">
        <v>3058</v>
      </c>
      <c r="I38" s="940">
        <v>85</v>
      </c>
      <c r="J38" s="940">
        <v>443</v>
      </c>
      <c r="K38" s="940">
        <v>140</v>
      </c>
      <c r="L38" s="942">
        <v>195</v>
      </c>
      <c r="M38" s="943">
        <v>102</v>
      </c>
      <c r="N38" s="940">
        <v>172</v>
      </c>
      <c r="O38" s="940">
        <v>659</v>
      </c>
      <c r="P38" s="940">
        <v>41</v>
      </c>
      <c r="Q38" s="942">
        <v>11</v>
      </c>
    </row>
    <row r="39" spans="2:17" ht="15" customHeight="1" thickBot="1">
      <c r="B39" s="931" t="s">
        <v>78</v>
      </c>
      <c r="C39" s="962">
        <v>549</v>
      </c>
      <c r="D39" s="963">
        <v>53</v>
      </c>
      <c r="E39" s="963">
        <v>63</v>
      </c>
      <c r="F39" s="963">
        <v>140</v>
      </c>
      <c r="G39" s="965">
        <v>15</v>
      </c>
      <c r="H39" s="584">
        <v>3063</v>
      </c>
      <c r="I39" s="963">
        <v>85</v>
      </c>
      <c r="J39" s="963">
        <v>443</v>
      </c>
      <c r="K39" s="963">
        <v>140</v>
      </c>
      <c r="L39" s="965">
        <v>195</v>
      </c>
      <c r="M39" s="966">
        <v>102</v>
      </c>
      <c r="N39" s="963">
        <v>172</v>
      </c>
      <c r="O39" s="963">
        <v>658</v>
      </c>
      <c r="P39" s="963">
        <v>41</v>
      </c>
      <c r="Q39" s="965">
        <v>11</v>
      </c>
    </row>
    <row r="40" spans="2:15" ht="13.5">
      <c r="B40" s="82" t="s">
        <v>787</v>
      </c>
      <c r="O40" s="29"/>
    </row>
    <row r="41" ht="13.5">
      <c r="B41" s="282"/>
    </row>
    <row r="42" ht="13.5">
      <c r="B42" s="282"/>
    </row>
    <row r="43" ht="13.5">
      <c r="B43" s="282"/>
    </row>
  </sheetData>
  <sheetProtection/>
  <mergeCells count="5">
    <mergeCell ref="A1:Q1"/>
    <mergeCell ref="A2:Q2"/>
    <mergeCell ref="C5:G5"/>
    <mergeCell ref="H5:L5"/>
    <mergeCell ref="M5:Q5"/>
  </mergeCells>
  <printOptions/>
  <pageMargins left="0.3937007874015748" right="0.3937007874015748" top="0.3937007874015748" bottom="0.1968503937007874" header="0.5118110236220472" footer="0.2362204724409449"/>
  <pageSetup fitToHeight="2" horizontalDpi="600" verticalDpi="600" orientation="landscape" paperSize="9" scale="89" r:id="rId1"/>
</worksheet>
</file>

<file path=xl/worksheets/sheet65.xml><?xml version="1.0" encoding="utf-8"?>
<worksheet xmlns="http://schemas.openxmlformats.org/spreadsheetml/2006/main" xmlns:r="http://schemas.openxmlformats.org/officeDocument/2006/relationships">
  <dimension ref="A1:R47"/>
  <sheetViews>
    <sheetView view="pageBreakPreview" zoomScaleNormal="85" zoomScaleSheetLayoutView="100" zoomScalePageLayoutView="0" workbookViewId="0" topLeftCell="A1">
      <selection activeCell="A1" sqref="A1:R1"/>
    </sheetView>
  </sheetViews>
  <sheetFormatPr defaultColWidth="9.00390625" defaultRowHeight="13.5"/>
  <cols>
    <col min="1" max="1" width="1.625" style="2" customWidth="1"/>
    <col min="2" max="2" width="12.50390625" style="2" customWidth="1"/>
    <col min="3" max="18" width="9.375" style="2" customWidth="1"/>
    <col min="19" max="16384" width="9.00390625" style="2" customWidth="1"/>
  </cols>
  <sheetData>
    <row r="1" spans="1:18" ht="18.75" customHeight="1">
      <c r="A1" s="1643" t="s">
        <v>788</v>
      </c>
      <c r="B1" s="1643"/>
      <c r="C1" s="1643"/>
      <c r="D1" s="1643"/>
      <c r="E1" s="1643"/>
      <c r="F1" s="1643"/>
      <c r="G1" s="1643"/>
      <c r="H1" s="1643"/>
      <c r="I1" s="1643"/>
      <c r="J1" s="1643"/>
      <c r="K1" s="1643"/>
      <c r="L1" s="1643"/>
      <c r="M1" s="1643"/>
      <c r="N1" s="1643"/>
      <c r="O1" s="1643"/>
      <c r="P1" s="1643"/>
      <c r="Q1" s="1643"/>
      <c r="R1" s="1643"/>
    </row>
    <row r="2" spans="1:18" ht="14.25">
      <c r="A2" s="1644" t="s">
        <v>789</v>
      </c>
      <c r="B2" s="1652"/>
      <c r="C2" s="1652"/>
      <c r="D2" s="1652"/>
      <c r="E2" s="1652"/>
      <c r="F2" s="1652"/>
      <c r="G2" s="1652"/>
      <c r="H2" s="1652"/>
      <c r="I2" s="1652"/>
      <c r="J2" s="1652"/>
      <c r="K2" s="1652"/>
      <c r="L2" s="1652"/>
      <c r="M2" s="1652"/>
      <c r="N2" s="1652"/>
      <c r="O2" s="1652"/>
      <c r="P2" s="1652"/>
      <c r="Q2" s="1652"/>
      <c r="R2" s="1652"/>
    </row>
    <row r="3" spans="2:18" ht="14.25">
      <c r="B3" s="1147"/>
      <c r="C3" s="1147"/>
      <c r="D3" s="1147"/>
      <c r="E3" s="1147"/>
      <c r="F3" s="1147"/>
      <c r="G3" s="1147"/>
      <c r="H3" s="1147"/>
      <c r="I3" s="1147"/>
      <c r="J3" s="1147"/>
      <c r="K3" s="1147"/>
      <c r="L3" s="1147"/>
      <c r="M3" s="1147"/>
      <c r="N3" s="1147"/>
      <c r="O3" s="1147"/>
      <c r="P3" s="1147"/>
      <c r="Q3" s="1147"/>
      <c r="R3" s="1147"/>
    </row>
    <row r="4" spans="2:18" ht="15" thickBot="1">
      <c r="B4" s="1147"/>
      <c r="C4" s="1147"/>
      <c r="D4" s="1147"/>
      <c r="E4" s="1147"/>
      <c r="F4" s="1147"/>
      <c r="G4" s="1147"/>
      <c r="H4" s="1147"/>
      <c r="I4" s="1147"/>
      <c r="J4" s="1147"/>
      <c r="K4" s="1147"/>
      <c r="L4" s="1147"/>
      <c r="M4" s="1147"/>
      <c r="N4" s="1147"/>
      <c r="O4" s="1147"/>
      <c r="P4" s="1147"/>
      <c r="Q4" s="1147"/>
      <c r="R4" s="1147"/>
    </row>
    <row r="5" spans="2:18" ht="13.5">
      <c r="B5" s="1653"/>
      <c r="C5" s="1620" t="s">
        <v>790</v>
      </c>
      <c r="D5" s="1621"/>
      <c r="E5" s="1621"/>
      <c r="F5" s="1622"/>
      <c r="G5" s="1623" t="s">
        <v>791</v>
      </c>
      <c r="H5" s="1621"/>
      <c r="I5" s="1621"/>
      <c r="J5" s="1621"/>
      <c r="K5" s="1621"/>
      <c r="L5" s="1622"/>
      <c r="M5" s="1623" t="s">
        <v>792</v>
      </c>
      <c r="N5" s="1621"/>
      <c r="O5" s="1621"/>
      <c r="P5" s="1621"/>
      <c r="Q5" s="1621"/>
      <c r="R5" s="1622"/>
    </row>
    <row r="6" spans="2:18" ht="13.5" customHeight="1">
      <c r="B6" s="1654"/>
      <c r="C6" s="1656" t="s">
        <v>772</v>
      </c>
      <c r="D6" s="1657"/>
      <c r="E6" s="1660" t="s">
        <v>793</v>
      </c>
      <c r="F6" s="1661"/>
      <c r="G6" s="1664" t="s">
        <v>794</v>
      </c>
      <c r="H6" s="1665"/>
      <c r="I6" s="1665"/>
      <c r="J6" s="1665"/>
      <c r="K6" s="1665"/>
      <c r="L6" s="1661"/>
      <c r="M6" s="1666" t="s">
        <v>795</v>
      </c>
      <c r="N6" s="1667"/>
      <c r="O6" s="1667"/>
      <c r="P6" s="1668"/>
      <c r="Q6" s="1669" t="s">
        <v>796</v>
      </c>
      <c r="R6" s="1670"/>
    </row>
    <row r="7" spans="2:18" ht="14.25" customHeight="1" thickBot="1">
      <c r="B7" s="1655"/>
      <c r="C7" s="1658"/>
      <c r="D7" s="1659"/>
      <c r="E7" s="1662"/>
      <c r="F7" s="1663"/>
      <c r="G7" s="1671"/>
      <c r="H7" s="1659"/>
      <c r="I7" s="1672" t="s">
        <v>797</v>
      </c>
      <c r="J7" s="1673"/>
      <c r="K7" s="1672" t="s">
        <v>798</v>
      </c>
      <c r="L7" s="1674"/>
      <c r="M7" s="1671"/>
      <c r="N7" s="1675"/>
      <c r="O7" s="1676" t="s">
        <v>799</v>
      </c>
      <c r="P7" s="1677"/>
      <c r="Q7" s="1662"/>
      <c r="R7" s="1663"/>
    </row>
    <row r="8" spans="2:18" ht="14.25" thickTop="1">
      <c r="B8" s="1176"/>
      <c r="C8" s="1678" t="s">
        <v>781</v>
      </c>
      <c r="D8" s="1679"/>
      <c r="E8" s="1680" t="s">
        <v>781</v>
      </c>
      <c r="F8" s="1681"/>
      <c r="G8" s="1682" t="s">
        <v>781</v>
      </c>
      <c r="H8" s="1679"/>
      <c r="I8" s="1680" t="s">
        <v>781</v>
      </c>
      <c r="J8" s="1679"/>
      <c r="K8" s="1683" t="s">
        <v>781</v>
      </c>
      <c r="L8" s="1684"/>
      <c r="M8" s="1682" t="s">
        <v>781</v>
      </c>
      <c r="N8" s="1679"/>
      <c r="O8" s="1685" t="s">
        <v>781</v>
      </c>
      <c r="P8" s="1679"/>
      <c r="Q8" s="1680" t="s">
        <v>781</v>
      </c>
      <c r="R8" s="1681"/>
    </row>
    <row r="9" spans="2:18" ht="13.5">
      <c r="B9" s="1177"/>
      <c r="C9" s="1686"/>
      <c r="D9" s="1687"/>
      <c r="E9" s="1513"/>
      <c r="F9" s="1454"/>
      <c r="G9" s="1453"/>
      <c r="H9" s="1497"/>
      <c r="I9" s="1513"/>
      <c r="J9" s="1497"/>
      <c r="K9" s="1513"/>
      <c r="L9" s="1454"/>
      <c r="M9" s="1453"/>
      <c r="N9" s="1497"/>
      <c r="O9" s="1513"/>
      <c r="P9" s="1497"/>
      <c r="Q9" s="1513"/>
      <c r="R9" s="1454"/>
    </row>
    <row r="10" spans="2:18" ht="13.5">
      <c r="B10" s="832" t="s">
        <v>62</v>
      </c>
      <c r="C10" s="1688">
        <v>10</v>
      </c>
      <c r="D10" s="1689"/>
      <c r="E10" s="1690">
        <v>128</v>
      </c>
      <c r="F10" s="1691"/>
      <c r="G10" s="1692">
        <v>696</v>
      </c>
      <c r="H10" s="1689"/>
      <c r="I10" s="1690">
        <v>694</v>
      </c>
      <c r="J10" s="1689"/>
      <c r="K10" s="1690">
        <v>44</v>
      </c>
      <c r="L10" s="1693"/>
      <c r="M10" s="1692">
        <v>50</v>
      </c>
      <c r="N10" s="1689"/>
      <c r="O10" s="1690">
        <v>24</v>
      </c>
      <c r="P10" s="1689"/>
      <c r="Q10" s="1690">
        <v>4</v>
      </c>
      <c r="R10" s="1691"/>
    </row>
    <row r="11" spans="2:18" ht="13.5">
      <c r="B11" s="832" t="s">
        <v>63</v>
      </c>
      <c r="C11" s="1688">
        <v>10</v>
      </c>
      <c r="D11" s="1689"/>
      <c r="E11" s="1690">
        <v>125</v>
      </c>
      <c r="F11" s="1691"/>
      <c r="G11" s="1692">
        <v>691</v>
      </c>
      <c r="H11" s="1689"/>
      <c r="I11" s="1690">
        <v>689</v>
      </c>
      <c r="J11" s="1689"/>
      <c r="K11" s="1690">
        <v>44</v>
      </c>
      <c r="L11" s="1693"/>
      <c r="M11" s="1692">
        <v>49</v>
      </c>
      <c r="N11" s="1689"/>
      <c r="O11" s="1690">
        <v>23</v>
      </c>
      <c r="P11" s="1689"/>
      <c r="Q11" s="1690">
        <v>4</v>
      </c>
      <c r="R11" s="1691"/>
    </row>
    <row r="12" spans="2:18" ht="13.5">
      <c r="B12" s="832" t="s">
        <v>64</v>
      </c>
      <c r="C12" s="1688">
        <v>10</v>
      </c>
      <c r="D12" s="1689"/>
      <c r="E12" s="1690">
        <v>126</v>
      </c>
      <c r="F12" s="1691"/>
      <c r="G12" s="1692">
        <v>694</v>
      </c>
      <c r="H12" s="1689"/>
      <c r="I12" s="1690">
        <v>692</v>
      </c>
      <c r="J12" s="1689"/>
      <c r="K12" s="1690">
        <v>47</v>
      </c>
      <c r="L12" s="1693"/>
      <c r="M12" s="1692">
        <v>48</v>
      </c>
      <c r="N12" s="1689"/>
      <c r="O12" s="1690">
        <v>22</v>
      </c>
      <c r="P12" s="1689"/>
      <c r="Q12" s="1690">
        <v>4</v>
      </c>
      <c r="R12" s="1691"/>
    </row>
    <row r="13" spans="2:18" ht="13.5">
      <c r="B13" s="832" t="s">
        <v>65</v>
      </c>
      <c r="C13" s="1688">
        <v>10</v>
      </c>
      <c r="D13" s="1689"/>
      <c r="E13" s="1690">
        <v>128</v>
      </c>
      <c r="F13" s="1691"/>
      <c r="G13" s="1692">
        <v>690</v>
      </c>
      <c r="H13" s="1689"/>
      <c r="I13" s="1690">
        <v>689</v>
      </c>
      <c r="J13" s="1689"/>
      <c r="K13" s="1690">
        <v>47</v>
      </c>
      <c r="L13" s="1693"/>
      <c r="M13" s="1692">
        <v>48</v>
      </c>
      <c r="N13" s="1689"/>
      <c r="O13" s="1690">
        <v>23</v>
      </c>
      <c r="P13" s="1689"/>
      <c r="Q13" s="1690">
        <v>4</v>
      </c>
      <c r="R13" s="1691"/>
    </row>
    <row r="14" spans="2:18" ht="13.5">
      <c r="B14" s="835" t="s">
        <v>840</v>
      </c>
      <c r="C14" s="1694">
        <v>10</v>
      </c>
      <c r="D14" s="1695"/>
      <c r="E14" s="1696">
        <v>127</v>
      </c>
      <c r="F14" s="1697"/>
      <c r="G14" s="1698">
        <v>684</v>
      </c>
      <c r="H14" s="1695"/>
      <c r="I14" s="1696">
        <v>683</v>
      </c>
      <c r="J14" s="1695"/>
      <c r="K14" s="1696">
        <v>47</v>
      </c>
      <c r="L14" s="1699"/>
      <c r="M14" s="1698">
        <v>48</v>
      </c>
      <c r="N14" s="1695"/>
      <c r="O14" s="1696">
        <v>23</v>
      </c>
      <c r="P14" s="1695"/>
      <c r="Q14" s="1696">
        <v>4</v>
      </c>
      <c r="R14" s="1697"/>
    </row>
    <row r="15" spans="2:18" ht="13.5">
      <c r="B15" s="1178"/>
      <c r="C15" s="1700"/>
      <c r="D15" s="1701"/>
      <c r="E15" s="1702"/>
      <c r="F15" s="1703"/>
      <c r="G15" s="1704"/>
      <c r="H15" s="1705"/>
      <c r="I15" s="1702"/>
      <c r="J15" s="1705"/>
      <c r="K15" s="1702"/>
      <c r="L15" s="1706"/>
      <c r="M15" s="1704"/>
      <c r="N15" s="1705"/>
      <c r="O15" s="1702"/>
      <c r="P15" s="1705"/>
      <c r="Q15" s="1702"/>
      <c r="R15" s="1703"/>
    </row>
    <row r="16" spans="2:18" ht="13.5">
      <c r="B16" s="845" t="s">
        <v>66</v>
      </c>
      <c r="C16" s="1688">
        <v>10</v>
      </c>
      <c r="D16" s="1689"/>
      <c r="E16" s="1690">
        <v>126</v>
      </c>
      <c r="F16" s="1691"/>
      <c r="G16" s="1692">
        <v>694</v>
      </c>
      <c r="H16" s="1689"/>
      <c r="I16" s="1690">
        <v>692</v>
      </c>
      <c r="J16" s="1689"/>
      <c r="K16" s="1690">
        <v>47</v>
      </c>
      <c r="L16" s="1693"/>
      <c r="M16" s="1692">
        <v>48</v>
      </c>
      <c r="N16" s="1689"/>
      <c r="O16" s="1690">
        <v>22</v>
      </c>
      <c r="P16" s="1689"/>
      <c r="Q16" s="1690">
        <v>4</v>
      </c>
      <c r="R16" s="1691"/>
    </row>
    <row r="17" spans="2:18" ht="13.5">
      <c r="B17" s="845" t="s">
        <v>67</v>
      </c>
      <c r="C17" s="1688">
        <v>10</v>
      </c>
      <c r="D17" s="1689"/>
      <c r="E17" s="1690">
        <v>126</v>
      </c>
      <c r="F17" s="1691"/>
      <c r="G17" s="1692">
        <v>694</v>
      </c>
      <c r="H17" s="1689"/>
      <c r="I17" s="1690">
        <v>692</v>
      </c>
      <c r="J17" s="1689"/>
      <c r="K17" s="1690">
        <v>47</v>
      </c>
      <c r="L17" s="1693"/>
      <c r="M17" s="1692">
        <v>48</v>
      </c>
      <c r="N17" s="1689"/>
      <c r="O17" s="1690">
        <v>22</v>
      </c>
      <c r="P17" s="1689"/>
      <c r="Q17" s="1690">
        <v>4</v>
      </c>
      <c r="R17" s="1691"/>
    </row>
    <row r="18" spans="2:18" ht="13.5">
      <c r="B18" s="845" t="s">
        <v>68</v>
      </c>
      <c r="C18" s="1688">
        <v>10</v>
      </c>
      <c r="D18" s="1689"/>
      <c r="E18" s="1690">
        <v>125</v>
      </c>
      <c r="F18" s="1691"/>
      <c r="G18" s="1692">
        <v>693</v>
      </c>
      <c r="H18" s="1689"/>
      <c r="I18" s="1690">
        <v>691</v>
      </c>
      <c r="J18" s="1689"/>
      <c r="K18" s="1690">
        <v>47</v>
      </c>
      <c r="L18" s="1693"/>
      <c r="M18" s="1692">
        <v>48</v>
      </c>
      <c r="N18" s="1689"/>
      <c r="O18" s="1690">
        <v>22</v>
      </c>
      <c r="P18" s="1689"/>
      <c r="Q18" s="1690">
        <v>4</v>
      </c>
      <c r="R18" s="1691"/>
    </row>
    <row r="19" spans="2:18" ht="13.5">
      <c r="B19" s="845" t="s">
        <v>69</v>
      </c>
      <c r="C19" s="1688">
        <v>10</v>
      </c>
      <c r="D19" s="1689"/>
      <c r="E19" s="1690">
        <v>125</v>
      </c>
      <c r="F19" s="1691"/>
      <c r="G19" s="1692">
        <v>693</v>
      </c>
      <c r="H19" s="1689"/>
      <c r="I19" s="1690">
        <v>691</v>
      </c>
      <c r="J19" s="1689"/>
      <c r="K19" s="1690">
        <v>47</v>
      </c>
      <c r="L19" s="1693"/>
      <c r="M19" s="1692">
        <v>48</v>
      </c>
      <c r="N19" s="1689"/>
      <c r="O19" s="1690">
        <v>22</v>
      </c>
      <c r="P19" s="1689"/>
      <c r="Q19" s="1690">
        <v>4</v>
      </c>
      <c r="R19" s="1691"/>
    </row>
    <row r="20" spans="2:18" ht="13.5">
      <c r="B20" s="845" t="s">
        <v>70</v>
      </c>
      <c r="C20" s="1688">
        <v>10</v>
      </c>
      <c r="D20" s="1689"/>
      <c r="E20" s="1690">
        <v>125</v>
      </c>
      <c r="F20" s="1691"/>
      <c r="G20" s="1692">
        <v>692</v>
      </c>
      <c r="H20" s="1689"/>
      <c r="I20" s="1690">
        <v>690</v>
      </c>
      <c r="J20" s="1689"/>
      <c r="K20" s="1690">
        <v>47</v>
      </c>
      <c r="L20" s="1693"/>
      <c r="M20" s="1692">
        <v>48</v>
      </c>
      <c r="N20" s="1689"/>
      <c r="O20" s="1690">
        <v>22</v>
      </c>
      <c r="P20" s="1689"/>
      <c r="Q20" s="1690">
        <v>4</v>
      </c>
      <c r="R20" s="1691"/>
    </row>
    <row r="21" spans="2:18" ht="13.5">
      <c r="B21" s="845" t="s">
        <v>71</v>
      </c>
      <c r="C21" s="1688">
        <v>10</v>
      </c>
      <c r="D21" s="1689"/>
      <c r="E21" s="1690">
        <v>128</v>
      </c>
      <c r="F21" s="1691"/>
      <c r="G21" s="1692">
        <v>693</v>
      </c>
      <c r="H21" s="1689"/>
      <c r="I21" s="1690">
        <v>691</v>
      </c>
      <c r="J21" s="1689"/>
      <c r="K21" s="1690">
        <v>47</v>
      </c>
      <c r="L21" s="1693"/>
      <c r="M21" s="1692">
        <v>48</v>
      </c>
      <c r="N21" s="1689"/>
      <c r="O21" s="1690">
        <v>22</v>
      </c>
      <c r="P21" s="1689"/>
      <c r="Q21" s="1690">
        <v>4</v>
      </c>
      <c r="R21" s="1691"/>
    </row>
    <row r="22" spans="2:18" ht="13.5">
      <c r="B22" s="845" t="s">
        <v>72</v>
      </c>
      <c r="C22" s="1688">
        <v>10</v>
      </c>
      <c r="D22" s="1689"/>
      <c r="E22" s="1690">
        <v>128</v>
      </c>
      <c r="F22" s="1691"/>
      <c r="G22" s="1692">
        <v>693</v>
      </c>
      <c r="H22" s="1689"/>
      <c r="I22" s="1690">
        <v>692</v>
      </c>
      <c r="J22" s="1689"/>
      <c r="K22" s="1690">
        <v>47</v>
      </c>
      <c r="L22" s="1693"/>
      <c r="M22" s="1692">
        <v>48</v>
      </c>
      <c r="N22" s="1689"/>
      <c r="O22" s="1690">
        <v>22</v>
      </c>
      <c r="P22" s="1689"/>
      <c r="Q22" s="1690">
        <v>4</v>
      </c>
      <c r="R22" s="1691"/>
    </row>
    <row r="23" spans="2:18" ht="13.5">
      <c r="B23" s="845" t="s">
        <v>73</v>
      </c>
      <c r="C23" s="1688">
        <v>10</v>
      </c>
      <c r="D23" s="1689"/>
      <c r="E23" s="1690">
        <v>128</v>
      </c>
      <c r="F23" s="1691"/>
      <c r="G23" s="1692">
        <v>692</v>
      </c>
      <c r="H23" s="1689"/>
      <c r="I23" s="1690">
        <v>691</v>
      </c>
      <c r="J23" s="1689"/>
      <c r="K23" s="1690">
        <v>47</v>
      </c>
      <c r="L23" s="1693"/>
      <c r="M23" s="1692">
        <v>48</v>
      </c>
      <c r="N23" s="1689"/>
      <c r="O23" s="1690">
        <v>22</v>
      </c>
      <c r="P23" s="1689"/>
      <c r="Q23" s="1690">
        <v>4</v>
      </c>
      <c r="R23" s="1691"/>
    </row>
    <row r="24" spans="2:18" ht="13.5">
      <c r="B24" s="845" t="s">
        <v>74</v>
      </c>
      <c r="C24" s="1688">
        <v>10</v>
      </c>
      <c r="D24" s="1689"/>
      <c r="E24" s="1690">
        <v>128</v>
      </c>
      <c r="F24" s="1691"/>
      <c r="G24" s="1692">
        <v>692</v>
      </c>
      <c r="H24" s="1689"/>
      <c r="I24" s="1690">
        <v>691</v>
      </c>
      <c r="J24" s="1689"/>
      <c r="K24" s="1690">
        <v>47</v>
      </c>
      <c r="L24" s="1693"/>
      <c r="M24" s="1692">
        <v>48</v>
      </c>
      <c r="N24" s="1689"/>
      <c r="O24" s="1690">
        <v>22</v>
      </c>
      <c r="P24" s="1689"/>
      <c r="Q24" s="1690">
        <v>4</v>
      </c>
      <c r="R24" s="1691"/>
    </row>
    <row r="25" spans="2:18" ht="13.5">
      <c r="B25" s="845" t="s">
        <v>75</v>
      </c>
      <c r="C25" s="1688">
        <v>10</v>
      </c>
      <c r="D25" s="1689"/>
      <c r="E25" s="1690">
        <v>128</v>
      </c>
      <c r="F25" s="1691"/>
      <c r="G25" s="1692">
        <v>693</v>
      </c>
      <c r="H25" s="1689"/>
      <c r="I25" s="1690">
        <v>692</v>
      </c>
      <c r="J25" s="1689"/>
      <c r="K25" s="1690">
        <v>47</v>
      </c>
      <c r="L25" s="1693"/>
      <c r="M25" s="1692">
        <v>48</v>
      </c>
      <c r="N25" s="1689"/>
      <c r="O25" s="1690">
        <v>22</v>
      </c>
      <c r="P25" s="1689"/>
      <c r="Q25" s="1690">
        <v>4</v>
      </c>
      <c r="R25" s="1691"/>
    </row>
    <row r="26" spans="2:18" ht="13.5">
      <c r="B26" s="845" t="s">
        <v>76</v>
      </c>
      <c r="C26" s="1688">
        <v>10</v>
      </c>
      <c r="D26" s="1689"/>
      <c r="E26" s="1690">
        <v>128</v>
      </c>
      <c r="F26" s="1691"/>
      <c r="G26" s="1692">
        <v>693</v>
      </c>
      <c r="H26" s="1689"/>
      <c r="I26" s="1690">
        <v>692</v>
      </c>
      <c r="J26" s="1689"/>
      <c r="K26" s="1690">
        <v>47</v>
      </c>
      <c r="L26" s="1693"/>
      <c r="M26" s="1692">
        <v>48</v>
      </c>
      <c r="N26" s="1689"/>
      <c r="O26" s="1690">
        <v>22</v>
      </c>
      <c r="P26" s="1689"/>
      <c r="Q26" s="1690">
        <v>4</v>
      </c>
      <c r="R26" s="1691"/>
    </row>
    <row r="27" spans="2:18" ht="13.5">
      <c r="B27" s="845" t="s">
        <v>77</v>
      </c>
      <c r="C27" s="1688">
        <v>10</v>
      </c>
      <c r="D27" s="1689"/>
      <c r="E27" s="1690">
        <v>128</v>
      </c>
      <c r="F27" s="1691"/>
      <c r="G27" s="1692">
        <v>692</v>
      </c>
      <c r="H27" s="1689"/>
      <c r="I27" s="1690">
        <v>691</v>
      </c>
      <c r="J27" s="1689"/>
      <c r="K27" s="1690">
        <v>47</v>
      </c>
      <c r="L27" s="1693"/>
      <c r="M27" s="1692">
        <v>48</v>
      </c>
      <c r="N27" s="1689"/>
      <c r="O27" s="1690">
        <v>22</v>
      </c>
      <c r="P27" s="1689"/>
      <c r="Q27" s="1690">
        <v>4</v>
      </c>
      <c r="R27" s="1691"/>
    </row>
    <row r="28" spans="2:18" ht="13.5">
      <c r="B28" s="845" t="s">
        <v>78</v>
      </c>
      <c r="C28" s="1688">
        <v>10</v>
      </c>
      <c r="D28" s="1689"/>
      <c r="E28" s="1690">
        <v>128</v>
      </c>
      <c r="F28" s="1691"/>
      <c r="G28" s="1692">
        <v>690</v>
      </c>
      <c r="H28" s="1689"/>
      <c r="I28" s="1690">
        <v>689</v>
      </c>
      <c r="J28" s="1689"/>
      <c r="K28" s="1690">
        <v>47</v>
      </c>
      <c r="L28" s="1693"/>
      <c r="M28" s="1692">
        <v>48</v>
      </c>
      <c r="N28" s="1689"/>
      <c r="O28" s="1690">
        <v>23</v>
      </c>
      <c r="P28" s="1689"/>
      <c r="Q28" s="1690">
        <v>4</v>
      </c>
      <c r="R28" s="1691"/>
    </row>
    <row r="29" spans="2:18" ht="13.5">
      <c r="B29" s="845" t="s">
        <v>67</v>
      </c>
      <c r="C29" s="1688">
        <v>10</v>
      </c>
      <c r="D29" s="1689"/>
      <c r="E29" s="1690">
        <v>128</v>
      </c>
      <c r="F29" s="1691"/>
      <c r="G29" s="1692">
        <v>688</v>
      </c>
      <c r="H29" s="1689"/>
      <c r="I29" s="1690">
        <v>687</v>
      </c>
      <c r="J29" s="1689"/>
      <c r="K29" s="1690">
        <v>47</v>
      </c>
      <c r="L29" s="1693"/>
      <c r="M29" s="1692">
        <v>48</v>
      </c>
      <c r="N29" s="1689"/>
      <c r="O29" s="1690">
        <v>23</v>
      </c>
      <c r="P29" s="1689"/>
      <c r="Q29" s="1690">
        <v>4</v>
      </c>
      <c r="R29" s="1691"/>
    </row>
    <row r="30" spans="2:18" ht="13.5">
      <c r="B30" s="845" t="s">
        <v>68</v>
      </c>
      <c r="C30" s="1688">
        <v>10</v>
      </c>
      <c r="D30" s="1689"/>
      <c r="E30" s="1690">
        <v>128</v>
      </c>
      <c r="F30" s="1691"/>
      <c r="G30" s="1692">
        <v>688</v>
      </c>
      <c r="H30" s="1689"/>
      <c r="I30" s="1690">
        <v>687</v>
      </c>
      <c r="J30" s="1689"/>
      <c r="K30" s="1690">
        <v>47</v>
      </c>
      <c r="L30" s="1693"/>
      <c r="M30" s="1692">
        <v>48</v>
      </c>
      <c r="N30" s="1689"/>
      <c r="O30" s="1690">
        <v>23</v>
      </c>
      <c r="P30" s="1689"/>
      <c r="Q30" s="1690">
        <v>4</v>
      </c>
      <c r="R30" s="1691"/>
    </row>
    <row r="31" spans="2:18" ht="13.5">
      <c r="B31" s="845" t="s">
        <v>69</v>
      </c>
      <c r="C31" s="1688">
        <v>10</v>
      </c>
      <c r="D31" s="1689"/>
      <c r="E31" s="1690">
        <v>128</v>
      </c>
      <c r="F31" s="1691"/>
      <c r="G31" s="1692">
        <v>688</v>
      </c>
      <c r="H31" s="1689"/>
      <c r="I31" s="1690">
        <v>687</v>
      </c>
      <c r="J31" s="1689"/>
      <c r="K31" s="1690">
        <v>47</v>
      </c>
      <c r="L31" s="1693"/>
      <c r="M31" s="1692">
        <v>48</v>
      </c>
      <c r="N31" s="1689"/>
      <c r="O31" s="1690">
        <v>23</v>
      </c>
      <c r="P31" s="1689"/>
      <c r="Q31" s="1690">
        <v>4</v>
      </c>
      <c r="R31" s="1691"/>
    </row>
    <row r="32" spans="2:18" ht="13.5">
      <c r="B32" s="845" t="s">
        <v>70</v>
      </c>
      <c r="C32" s="1688">
        <v>10</v>
      </c>
      <c r="D32" s="1689"/>
      <c r="E32" s="1690">
        <v>128</v>
      </c>
      <c r="F32" s="1691"/>
      <c r="G32" s="1692">
        <v>688</v>
      </c>
      <c r="H32" s="1689"/>
      <c r="I32" s="1690">
        <v>687</v>
      </c>
      <c r="J32" s="1689"/>
      <c r="K32" s="1690">
        <v>47</v>
      </c>
      <c r="L32" s="1693"/>
      <c r="M32" s="1692">
        <v>48</v>
      </c>
      <c r="N32" s="1689"/>
      <c r="O32" s="1690">
        <v>23</v>
      </c>
      <c r="P32" s="1689"/>
      <c r="Q32" s="1690">
        <v>4</v>
      </c>
      <c r="R32" s="1691"/>
    </row>
    <row r="33" spans="2:18" ht="13.5">
      <c r="B33" s="845" t="s">
        <v>71</v>
      </c>
      <c r="C33" s="1688">
        <v>10</v>
      </c>
      <c r="D33" s="1689"/>
      <c r="E33" s="1690">
        <v>128</v>
      </c>
      <c r="F33" s="1691"/>
      <c r="G33" s="1692">
        <v>688</v>
      </c>
      <c r="H33" s="1689"/>
      <c r="I33" s="1690">
        <v>687</v>
      </c>
      <c r="J33" s="1689"/>
      <c r="K33" s="1690">
        <v>47</v>
      </c>
      <c r="L33" s="1693"/>
      <c r="M33" s="1692">
        <v>48</v>
      </c>
      <c r="N33" s="1689"/>
      <c r="O33" s="1690">
        <v>23</v>
      </c>
      <c r="P33" s="1689"/>
      <c r="Q33" s="1690">
        <v>4</v>
      </c>
      <c r="R33" s="1691"/>
    </row>
    <row r="34" spans="2:18" ht="13.5">
      <c r="B34" s="845" t="s">
        <v>72</v>
      </c>
      <c r="C34" s="1688">
        <v>10</v>
      </c>
      <c r="D34" s="1689"/>
      <c r="E34" s="1690">
        <v>128</v>
      </c>
      <c r="F34" s="1691"/>
      <c r="G34" s="1692">
        <v>688</v>
      </c>
      <c r="H34" s="1689"/>
      <c r="I34" s="1690">
        <v>687</v>
      </c>
      <c r="J34" s="1689"/>
      <c r="K34" s="1690">
        <v>47</v>
      </c>
      <c r="L34" s="1693"/>
      <c r="M34" s="1692">
        <v>48</v>
      </c>
      <c r="N34" s="1689"/>
      <c r="O34" s="1690">
        <v>23</v>
      </c>
      <c r="P34" s="1689"/>
      <c r="Q34" s="1690">
        <v>4</v>
      </c>
      <c r="R34" s="1691"/>
    </row>
    <row r="35" spans="2:18" ht="13.5">
      <c r="B35" s="845" t="s">
        <v>73</v>
      </c>
      <c r="C35" s="1688">
        <v>10</v>
      </c>
      <c r="D35" s="1689"/>
      <c r="E35" s="1690">
        <v>128</v>
      </c>
      <c r="F35" s="1691"/>
      <c r="G35" s="1692">
        <v>686</v>
      </c>
      <c r="H35" s="1689"/>
      <c r="I35" s="1690">
        <v>685</v>
      </c>
      <c r="J35" s="1689"/>
      <c r="K35" s="1690">
        <v>47</v>
      </c>
      <c r="L35" s="1693"/>
      <c r="M35" s="1692">
        <v>48</v>
      </c>
      <c r="N35" s="1689"/>
      <c r="O35" s="1690">
        <v>23</v>
      </c>
      <c r="P35" s="1689"/>
      <c r="Q35" s="1690">
        <v>4</v>
      </c>
      <c r="R35" s="1691"/>
    </row>
    <row r="36" spans="2:18" ht="13.5">
      <c r="B36" s="845" t="s">
        <v>74</v>
      </c>
      <c r="C36" s="1688">
        <v>10</v>
      </c>
      <c r="D36" s="1689"/>
      <c r="E36" s="1690">
        <v>128</v>
      </c>
      <c r="F36" s="1691"/>
      <c r="G36" s="1692">
        <v>685</v>
      </c>
      <c r="H36" s="1689"/>
      <c r="I36" s="1690">
        <v>684</v>
      </c>
      <c r="J36" s="1689"/>
      <c r="K36" s="1690">
        <v>47</v>
      </c>
      <c r="L36" s="1693"/>
      <c r="M36" s="1692">
        <v>48</v>
      </c>
      <c r="N36" s="1689"/>
      <c r="O36" s="1690">
        <v>23</v>
      </c>
      <c r="P36" s="1689"/>
      <c r="Q36" s="1690">
        <v>4</v>
      </c>
      <c r="R36" s="1691"/>
    </row>
    <row r="37" spans="2:18" ht="13.5">
      <c r="B37" s="845" t="s">
        <v>75</v>
      </c>
      <c r="C37" s="1688">
        <v>10</v>
      </c>
      <c r="D37" s="1689"/>
      <c r="E37" s="1690">
        <v>128</v>
      </c>
      <c r="F37" s="1691"/>
      <c r="G37" s="1692">
        <v>684</v>
      </c>
      <c r="H37" s="1689"/>
      <c r="I37" s="1690">
        <v>683</v>
      </c>
      <c r="J37" s="1689"/>
      <c r="K37" s="1690">
        <v>47</v>
      </c>
      <c r="L37" s="1693"/>
      <c r="M37" s="1692">
        <v>48</v>
      </c>
      <c r="N37" s="1689"/>
      <c r="O37" s="1690">
        <v>23</v>
      </c>
      <c r="P37" s="1689"/>
      <c r="Q37" s="1690">
        <v>4</v>
      </c>
      <c r="R37" s="1691"/>
    </row>
    <row r="38" spans="2:18" ht="13.5">
      <c r="B38" s="845" t="s">
        <v>203</v>
      </c>
      <c r="C38" s="1688">
        <v>10</v>
      </c>
      <c r="D38" s="1689"/>
      <c r="E38" s="1690">
        <v>127</v>
      </c>
      <c r="F38" s="1691"/>
      <c r="G38" s="1692">
        <v>684</v>
      </c>
      <c r="H38" s="1689"/>
      <c r="I38" s="1690">
        <v>683</v>
      </c>
      <c r="J38" s="1689"/>
      <c r="K38" s="1690">
        <v>47</v>
      </c>
      <c r="L38" s="1693"/>
      <c r="M38" s="1692">
        <v>48</v>
      </c>
      <c r="N38" s="1689"/>
      <c r="O38" s="1690">
        <v>23</v>
      </c>
      <c r="P38" s="1689"/>
      <c r="Q38" s="1690">
        <v>4</v>
      </c>
      <c r="R38" s="1691"/>
    </row>
    <row r="39" spans="2:18" ht="13.5">
      <c r="B39" s="845" t="s">
        <v>77</v>
      </c>
      <c r="C39" s="1688">
        <v>10</v>
      </c>
      <c r="D39" s="1689"/>
      <c r="E39" s="1690">
        <v>127</v>
      </c>
      <c r="F39" s="1691"/>
      <c r="G39" s="1692">
        <v>684</v>
      </c>
      <c r="H39" s="1689"/>
      <c r="I39" s="1690">
        <v>683</v>
      </c>
      <c r="J39" s="1689"/>
      <c r="K39" s="1690">
        <v>47</v>
      </c>
      <c r="L39" s="1693"/>
      <c r="M39" s="1692">
        <v>48</v>
      </c>
      <c r="N39" s="1689"/>
      <c r="O39" s="1690">
        <v>23</v>
      </c>
      <c r="P39" s="1689"/>
      <c r="Q39" s="1690">
        <v>4</v>
      </c>
      <c r="R39" s="1691"/>
    </row>
    <row r="40" spans="2:18" ht="14.25" thickBot="1">
      <c r="B40" s="931" t="s">
        <v>78</v>
      </c>
      <c r="C40" s="1710">
        <v>10</v>
      </c>
      <c r="D40" s="1708"/>
      <c r="E40" s="1707">
        <v>127</v>
      </c>
      <c r="F40" s="1709"/>
      <c r="G40" s="1711">
        <v>684</v>
      </c>
      <c r="H40" s="1708"/>
      <c r="I40" s="1707">
        <v>683</v>
      </c>
      <c r="J40" s="1708"/>
      <c r="K40" s="1707">
        <v>47</v>
      </c>
      <c r="L40" s="1712"/>
      <c r="M40" s="1711">
        <v>48</v>
      </c>
      <c r="N40" s="1708"/>
      <c r="O40" s="1707">
        <v>23</v>
      </c>
      <c r="P40" s="1708"/>
      <c r="Q40" s="1707">
        <v>4</v>
      </c>
      <c r="R40" s="1709"/>
    </row>
    <row r="41" s="29" customFormat="1" ht="12">
      <c r="B41" s="82" t="s">
        <v>800</v>
      </c>
    </row>
    <row r="42" s="29" customFormat="1" ht="13.5" customHeight="1">
      <c r="B42" s="82"/>
    </row>
    <row r="43" s="29" customFormat="1" ht="13.5" customHeight="1">
      <c r="B43" s="82"/>
    </row>
    <row r="44" s="29" customFormat="1" ht="12">
      <c r="B44" s="84"/>
    </row>
    <row r="45" s="29" customFormat="1" ht="12">
      <c r="B45" s="84"/>
    </row>
    <row r="46" s="29" customFormat="1" ht="13.5" customHeight="1">
      <c r="B46" s="82"/>
    </row>
    <row r="47" s="29" customFormat="1" ht="12">
      <c r="B47" s="84"/>
    </row>
  </sheetData>
  <sheetProtection/>
  <mergeCells count="280">
    <mergeCell ref="O40:P40"/>
    <mergeCell ref="Q40:R40"/>
    <mergeCell ref="C40:D40"/>
    <mergeCell ref="E40:F40"/>
    <mergeCell ref="G40:H40"/>
    <mergeCell ref="I40:J40"/>
    <mergeCell ref="K40:L40"/>
    <mergeCell ref="M40:N40"/>
    <mergeCell ref="O38:P38"/>
    <mergeCell ref="Q38:R38"/>
    <mergeCell ref="C39:D39"/>
    <mergeCell ref="E39:F39"/>
    <mergeCell ref="G39:H39"/>
    <mergeCell ref="I39:J39"/>
    <mergeCell ref="K39:L39"/>
    <mergeCell ref="M39:N39"/>
    <mergeCell ref="O39:P39"/>
    <mergeCell ref="Q39:R39"/>
    <mergeCell ref="C38:D38"/>
    <mergeCell ref="E38:F38"/>
    <mergeCell ref="G38:H38"/>
    <mergeCell ref="I38:J38"/>
    <mergeCell ref="K38:L38"/>
    <mergeCell ref="M38:N38"/>
    <mergeCell ref="O36:P36"/>
    <mergeCell ref="Q36:R36"/>
    <mergeCell ref="C37:D37"/>
    <mergeCell ref="E37:F37"/>
    <mergeCell ref="G37:H37"/>
    <mergeCell ref="I37:J37"/>
    <mergeCell ref="K37:L37"/>
    <mergeCell ref="M37:N37"/>
    <mergeCell ref="O37:P37"/>
    <mergeCell ref="Q37:R37"/>
    <mergeCell ref="C36:D36"/>
    <mergeCell ref="E36:F36"/>
    <mergeCell ref="G36:H36"/>
    <mergeCell ref="I36:J36"/>
    <mergeCell ref="K36:L36"/>
    <mergeCell ref="M36:N36"/>
    <mergeCell ref="O34:P34"/>
    <mergeCell ref="Q34:R34"/>
    <mergeCell ref="C35:D35"/>
    <mergeCell ref="E35:F35"/>
    <mergeCell ref="G35:H35"/>
    <mergeCell ref="I35:J35"/>
    <mergeCell ref="K35:L35"/>
    <mergeCell ref="M35:N35"/>
    <mergeCell ref="O35:P35"/>
    <mergeCell ref="Q35:R35"/>
    <mergeCell ref="C34:D34"/>
    <mergeCell ref="E34:F34"/>
    <mergeCell ref="G34:H34"/>
    <mergeCell ref="I34:J34"/>
    <mergeCell ref="K34:L34"/>
    <mergeCell ref="M34:N34"/>
    <mergeCell ref="O32:P32"/>
    <mergeCell ref="Q32:R32"/>
    <mergeCell ref="C33:D33"/>
    <mergeCell ref="E33:F33"/>
    <mergeCell ref="G33:H33"/>
    <mergeCell ref="I33:J33"/>
    <mergeCell ref="K33:L33"/>
    <mergeCell ref="M33:N33"/>
    <mergeCell ref="O33:P33"/>
    <mergeCell ref="Q33:R33"/>
    <mergeCell ref="C32:D32"/>
    <mergeCell ref="E32:F32"/>
    <mergeCell ref="G32:H32"/>
    <mergeCell ref="I32:J32"/>
    <mergeCell ref="K32:L32"/>
    <mergeCell ref="M32:N32"/>
    <mergeCell ref="O30:P30"/>
    <mergeCell ref="Q30:R30"/>
    <mergeCell ref="C31:D31"/>
    <mergeCell ref="E31:F31"/>
    <mergeCell ref="G31:H31"/>
    <mergeCell ref="I31:J31"/>
    <mergeCell ref="K31:L31"/>
    <mergeCell ref="M31:N31"/>
    <mergeCell ref="O31:P31"/>
    <mergeCell ref="Q31:R31"/>
    <mergeCell ref="C30:D30"/>
    <mergeCell ref="E30:F30"/>
    <mergeCell ref="G30:H30"/>
    <mergeCell ref="I30:J30"/>
    <mergeCell ref="K30:L30"/>
    <mergeCell ref="M30:N30"/>
    <mergeCell ref="O28:P28"/>
    <mergeCell ref="Q28:R28"/>
    <mergeCell ref="C29:D29"/>
    <mergeCell ref="E29:F29"/>
    <mergeCell ref="G29:H29"/>
    <mergeCell ref="I29:J29"/>
    <mergeCell ref="K29:L29"/>
    <mergeCell ref="M29:N29"/>
    <mergeCell ref="O29:P29"/>
    <mergeCell ref="Q29:R29"/>
    <mergeCell ref="C28:D28"/>
    <mergeCell ref="E28:F28"/>
    <mergeCell ref="G28:H28"/>
    <mergeCell ref="I28:J28"/>
    <mergeCell ref="K28:L28"/>
    <mergeCell ref="M28:N28"/>
    <mergeCell ref="O26:P26"/>
    <mergeCell ref="Q26:R26"/>
    <mergeCell ref="C27:D27"/>
    <mergeCell ref="E27:F27"/>
    <mergeCell ref="G27:H27"/>
    <mergeCell ref="I27:J27"/>
    <mergeCell ref="K27:L27"/>
    <mergeCell ref="M27:N27"/>
    <mergeCell ref="O27:P27"/>
    <mergeCell ref="Q27:R27"/>
    <mergeCell ref="C26:D26"/>
    <mergeCell ref="E26:F26"/>
    <mergeCell ref="G26:H26"/>
    <mergeCell ref="I26:J26"/>
    <mergeCell ref="K26:L26"/>
    <mergeCell ref="M26:N26"/>
    <mergeCell ref="O24:P24"/>
    <mergeCell ref="Q24:R24"/>
    <mergeCell ref="C25:D25"/>
    <mergeCell ref="E25:F25"/>
    <mergeCell ref="G25:H25"/>
    <mergeCell ref="I25:J25"/>
    <mergeCell ref="K25:L25"/>
    <mergeCell ref="M25:N25"/>
    <mergeCell ref="O25:P25"/>
    <mergeCell ref="Q25:R25"/>
    <mergeCell ref="C24:D24"/>
    <mergeCell ref="E24:F24"/>
    <mergeCell ref="G24:H24"/>
    <mergeCell ref="I24:J24"/>
    <mergeCell ref="K24:L24"/>
    <mergeCell ref="M24:N24"/>
    <mergeCell ref="O22:P22"/>
    <mergeCell ref="Q22:R22"/>
    <mergeCell ref="C23:D23"/>
    <mergeCell ref="E23:F23"/>
    <mergeCell ref="G23:H23"/>
    <mergeCell ref="I23:J23"/>
    <mergeCell ref="K23:L23"/>
    <mergeCell ref="M23:N23"/>
    <mergeCell ref="O23:P23"/>
    <mergeCell ref="Q23:R23"/>
    <mergeCell ref="C22:D22"/>
    <mergeCell ref="E22:F22"/>
    <mergeCell ref="G22:H22"/>
    <mergeCell ref="I22:J22"/>
    <mergeCell ref="K22:L22"/>
    <mergeCell ref="M22:N22"/>
    <mergeCell ref="O20:P20"/>
    <mergeCell ref="Q20:R20"/>
    <mergeCell ref="C21:D21"/>
    <mergeCell ref="E21:F21"/>
    <mergeCell ref="G21:H21"/>
    <mergeCell ref="I21:J21"/>
    <mergeCell ref="K21:L21"/>
    <mergeCell ref="M21:N21"/>
    <mergeCell ref="O21:P21"/>
    <mergeCell ref="Q21:R21"/>
    <mergeCell ref="C20:D20"/>
    <mergeCell ref="E20:F20"/>
    <mergeCell ref="G20:H20"/>
    <mergeCell ref="I20:J20"/>
    <mergeCell ref="K20:L20"/>
    <mergeCell ref="M20:N20"/>
    <mergeCell ref="O18:P18"/>
    <mergeCell ref="Q18:R18"/>
    <mergeCell ref="C19:D19"/>
    <mergeCell ref="E19:F19"/>
    <mergeCell ref="G19:H19"/>
    <mergeCell ref="I19:J19"/>
    <mergeCell ref="K19:L19"/>
    <mergeCell ref="M19:N19"/>
    <mergeCell ref="O19:P19"/>
    <mergeCell ref="Q19:R19"/>
    <mergeCell ref="C18:D18"/>
    <mergeCell ref="E18:F18"/>
    <mergeCell ref="G18:H18"/>
    <mergeCell ref="I18:J18"/>
    <mergeCell ref="K18:L18"/>
    <mergeCell ref="M18:N18"/>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M16:N16"/>
    <mergeCell ref="O14:P14"/>
    <mergeCell ref="Q14:R14"/>
    <mergeCell ref="C15:D15"/>
    <mergeCell ref="E15:F15"/>
    <mergeCell ref="G15:H15"/>
    <mergeCell ref="I15:J15"/>
    <mergeCell ref="K15:L15"/>
    <mergeCell ref="M15:N15"/>
    <mergeCell ref="O15:P15"/>
    <mergeCell ref="Q15:R15"/>
    <mergeCell ref="C14:D14"/>
    <mergeCell ref="E14:F14"/>
    <mergeCell ref="G14:H14"/>
    <mergeCell ref="I14:J14"/>
    <mergeCell ref="K14:L14"/>
    <mergeCell ref="M14:N14"/>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0:P10"/>
    <mergeCell ref="Q10:R10"/>
    <mergeCell ref="C11:D11"/>
    <mergeCell ref="E11:F11"/>
    <mergeCell ref="G11:H11"/>
    <mergeCell ref="I11:J11"/>
    <mergeCell ref="K11:L11"/>
    <mergeCell ref="M11:N11"/>
    <mergeCell ref="O11:P11"/>
    <mergeCell ref="Q11:R11"/>
    <mergeCell ref="C10:D10"/>
    <mergeCell ref="E10:F10"/>
    <mergeCell ref="G10:H10"/>
    <mergeCell ref="I10:J10"/>
    <mergeCell ref="K10:L10"/>
    <mergeCell ref="M10:N10"/>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Q6:R7"/>
    <mergeCell ref="G7:H7"/>
    <mergeCell ref="I7:J7"/>
    <mergeCell ref="K7:L7"/>
    <mergeCell ref="M7:N7"/>
    <mergeCell ref="O7:P7"/>
    <mergeCell ref="A1:R1"/>
    <mergeCell ref="A2:R2"/>
    <mergeCell ref="B5:B7"/>
    <mergeCell ref="C5:F5"/>
    <mergeCell ref="G5:L5"/>
    <mergeCell ref="M5:R5"/>
    <mergeCell ref="C6:D7"/>
    <mergeCell ref="E6:F7"/>
    <mergeCell ref="G6:L6"/>
    <mergeCell ref="M6:P6"/>
  </mergeCells>
  <printOptions/>
  <pageMargins left="0.3937007874015748" right="0.2" top="0.39" bottom="0.2" header="0.5118110236220472" footer="0.22"/>
  <pageSetup fitToHeight="2" horizontalDpi="600" verticalDpi="600" orientation="landscape" paperSize="9" scale="84" r:id="rId1"/>
</worksheet>
</file>

<file path=xl/worksheets/sheet66.xml><?xml version="1.0" encoding="utf-8"?>
<worksheet xmlns="http://schemas.openxmlformats.org/spreadsheetml/2006/main" xmlns:r="http://schemas.openxmlformats.org/officeDocument/2006/relationships">
  <sheetPr>
    <pageSetUpPr fitToPage="1"/>
  </sheetPr>
  <dimension ref="A1:H50"/>
  <sheetViews>
    <sheetView view="pageBreakPreview" zoomScaleNormal="80" zoomScaleSheetLayoutView="100" zoomScalePageLayoutView="0" workbookViewId="0" topLeftCell="A1">
      <selection activeCell="A1" sqref="A1:H1"/>
    </sheetView>
  </sheetViews>
  <sheetFormatPr defaultColWidth="8.875" defaultRowHeight="18" customHeight="1"/>
  <cols>
    <col min="1" max="1" width="32.50390625" style="1179" customWidth="1"/>
    <col min="2" max="2" width="46.375" style="1179" customWidth="1"/>
    <col min="3" max="4" width="22.50390625" style="1179" customWidth="1"/>
    <col min="5" max="5" width="23.00390625" style="1179" customWidth="1"/>
    <col min="6" max="6" width="22.50390625" style="1179" customWidth="1"/>
    <col min="7" max="8" width="22.375" style="1179" customWidth="1"/>
    <col min="9" max="16384" width="8.875" style="1179" customWidth="1"/>
  </cols>
  <sheetData>
    <row r="1" spans="1:8" ht="24">
      <c r="A1" s="1713" t="s">
        <v>801</v>
      </c>
      <c r="B1" s="1713"/>
      <c r="C1" s="1713"/>
      <c r="D1" s="1713"/>
      <c r="E1" s="1713"/>
      <c r="F1" s="1713"/>
      <c r="G1" s="1713"/>
      <c r="H1" s="1713"/>
    </row>
    <row r="2" spans="1:8" ht="18" customHeight="1">
      <c r="A2" s="1714"/>
      <c r="B2" s="1714"/>
      <c r="C2" s="1714"/>
      <c r="D2" s="1714"/>
      <c r="E2" s="1714"/>
      <c r="F2" s="1714"/>
      <c r="G2" s="1714"/>
      <c r="H2" s="1714"/>
    </row>
    <row r="3" ht="18" thickBot="1">
      <c r="A3" s="1180" t="s">
        <v>94</v>
      </c>
    </row>
    <row r="4" spans="1:8" ht="18" customHeight="1">
      <c r="A4" s="1715" t="s">
        <v>802</v>
      </c>
      <c r="B4" s="1718" t="s">
        <v>803</v>
      </c>
      <c r="C4" s="1721" t="s">
        <v>804</v>
      </c>
      <c r="D4" s="1724" t="s">
        <v>805</v>
      </c>
      <c r="E4" s="1181"/>
      <c r="F4" s="1182"/>
      <c r="G4" s="1182"/>
      <c r="H4" s="1183"/>
    </row>
    <row r="5" spans="1:8" ht="18" customHeight="1">
      <c r="A5" s="1716"/>
      <c r="B5" s="1719"/>
      <c r="C5" s="1722"/>
      <c r="D5" s="1725"/>
      <c r="E5" s="1727" t="s">
        <v>806</v>
      </c>
      <c r="F5" s="1729" t="s">
        <v>807</v>
      </c>
      <c r="G5" s="1729" t="s">
        <v>808</v>
      </c>
      <c r="H5" s="1731" t="s">
        <v>809</v>
      </c>
    </row>
    <row r="6" spans="1:8" ht="18" customHeight="1" thickBot="1">
      <c r="A6" s="1717"/>
      <c r="B6" s="1720"/>
      <c r="C6" s="1723"/>
      <c r="D6" s="1726"/>
      <c r="E6" s="1728"/>
      <c r="F6" s="1730"/>
      <c r="G6" s="1730"/>
      <c r="H6" s="1732"/>
    </row>
    <row r="7" spans="1:8" s="1191" customFormat="1" ht="18" customHeight="1" thickTop="1">
      <c r="A7" s="1184"/>
      <c r="B7" s="1185"/>
      <c r="C7" s="1186"/>
      <c r="D7" s="1187" t="s">
        <v>97</v>
      </c>
      <c r="E7" s="1188" t="s">
        <v>97</v>
      </c>
      <c r="F7" s="1189" t="s">
        <v>97</v>
      </c>
      <c r="G7" s="1189" t="s">
        <v>97</v>
      </c>
      <c r="H7" s="1190" t="s">
        <v>97</v>
      </c>
    </row>
    <row r="8" spans="1:8" ht="21.75" customHeight="1">
      <c r="A8" s="1733" t="s">
        <v>771</v>
      </c>
      <c r="B8" s="1192" t="s">
        <v>717</v>
      </c>
      <c r="C8" s="1193">
        <v>4044</v>
      </c>
      <c r="D8" s="1194">
        <f>QUOTIENT(981307440961128,1000000)</f>
        <v>981307440</v>
      </c>
      <c r="E8" s="1194">
        <f>QUOTIENT(355420586719204,1000000)</f>
        <v>355420586</v>
      </c>
      <c r="F8" s="1195">
        <f>QUOTIENT(313655045656349,1000000)</f>
        <v>313655045</v>
      </c>
      <c r="G8" s="1195">
        <f>QUOTIENT(298138939289290,1000000)</f>
        <v>298138939</v>
      </c>
      <c r="H8" s="1196">
        <f>QUOTIENT(14092869296285,1000000)</f>
        <v>14092869</v>
      </c>
    </row>
    <row r="9" spans="1:8" ht="21.75" customHeight="1">
      <c r="A9" s="1733"/>
      <c r="B9" s="1197" t="s">
        <v>718</v>
      </c>
      <c r="C9" s="1198">
        <v>12</v>
      </c>
      <c r="D9" s="1199">
        <f>QUOTIENT(33154500,1000000)</f>
        <v>33</v>
      </c>
      <c r="E9" s="1199">
        <f>QUOTIENT(33154500,1000000)</f>
        <v>33</v>
      </c>
      <c r="F9" s="1200">
        <f aca="true" t="shared" si="0" ref="F9:H10">QUOTIENT(0,1000000)</f>
        <v>0</v>
      </c>
      <c r="G9" s="1200">
        <f t="shared" si="0"/>
        <v>0</v>
      </c>
      <c r="H9" s="1201">
        <f t="shared" si="0"/>
        <v>0</v>
      </c>
    </row>
    <row r="10" spans="1:8" ht="21.75" customHeight="1">
      <c r="A10" s="1733"/>
      <c r="B10" s="1197" t="s">
        <v>719</v>
      </c>
      <c r="C10" s="1198">
        <v>137</v>
      </c>
      <c r="D10" s="1199">
        <f>QUOTIENT(0,1000000)</f>
        <v>0</v>
      </c>
      <c r="E10" s="1199">
        <f>QUOTIENT(0,1000000)</f>
        <v>0</v>
      </c>
      <c r="F10" s="1200">
        <f t="shared" si="0"/>
        <v>0</v>
      </c>
      <c r="G10" s="1200">
        <f t="shared" si="0"/>
        <v>0</v>
      </c>
      <c r="H10" s="1201">
        <f t="shared" si="0"/>
        <v>0</v>
      </c>
    </row>
    <row r="11" spans="1:8" ht="21.75" customHeight="1">
      <c r="A11" s="1733"/>
      <c r="B11" s="1202" t="s">
        <v>779</v>
      </c>
      <c r="C11" s="1203">
        <v>1</v>
      </c>
      <c r="D11" s="1204">
        <f>QUOTIENT(189874318200,1000000)</f>
        <v>189874</v>
      </c>
      <c r="E11" s="1204">
        <f>QUOTIENT(145228161400,1000000)</f>
        <v>145228</v>
      </c>
      <c r="F11" s="1205">
        <f>QUOTIENT(8353191700,1000000)</f>
        <v>8353</v>
      </c>
      <c r="G11" s="1205">
        <f>QUOTIENT(34821096100,1000000)</f>
        <v>34821</v>
      </c>
      <c r="H11" s="1206">
        <f>QUOTIENT(1471869000,1000000)</f>
        <v>1471</v>
      </c>
    </row>
    <row r="12" spans="1:8" ht="21.75" customHeight="1">
      <c r="A12" s="1733"/>
      <c r="B12" s="1197" t="s">
        <v>727</v>
      </c>
      <c r="C12" s="1198">
        <v>63</v>
      </c>
      <c r="D12" s="1199">
        <f>QUOTIENT(15527260515200,1000000)</f>
        <v>15527260</v>
      </c>
      <c r="E12" s="1199">
        <f>QUOTIENT(3820677374400,1000000)</f>
        <v>3820677</v>
      </c>
      <c r="F12" s="1200">
        <f>QUOTIENT(4380864136750,1000000)</f>
        <v>4380864</v>
      </c>
      <c r="G12" s="1200">
        <f>QUOTIENT(7158834971700,1000000)</f>
        <v>7158834</v>
      </c>
      <c r="H12" s="1201">
        <f>QUOTIENT(166884032350,1000000)</f>
        <v>166884</v>
      </c>
    </row>
    <row r="13" spans="1:8" ht="21.75" customHeight="1">
      <c r="A13" s="1733"/>
      <c r="B13" s="1207" t="s">
        <v>810</v>
      </c>
      <c r="C13" s="1198">
        <v>295</v>
      </c>
      <c r="D13" s="1199">
        <f>QUOTIENT(89797296073840,1000000)</f>
        <v>89797296</v>
      </c>
      <c r="E13" s="1199">
        <f>QUOTIENT(6489529620107,1000000)</f>
        <v>6489529</v>
      </c>
      <c r="F13" s="1200">
        <f>QUOTIENT(3619098701472,1000000)</f>
        <v>3619098</v>
      </c>
      <c r="G13" s="1200">
        <f>QUOTIENT(79466296766171,1000000)</f>
        <v>79466296</v>
      </c>
      <c r="H13" s="1201">
        <f>QUOTIENT(222370986089,1000000)</f>
        <v>222370</v>
      </c>
    </row>
    <row r="14" spans="1:8" ht="21.75" customHeight="1">
      <c r="A14" s="1734"/>
      <c r="B14" s="1208" t="s">
        <v>729</v>
      </c>
      <c r="C14" s="1203">
        <v>36</v>
      </c>
      <c r="D14" s="1204">
        <f>QUOTIENT(635120843930,1000000)</f>
        <v>635120</v>
      </c>
      <c r="E14" s="1204">
        <f>QUOTIENT(400451295716,1000000)</f>
        <v>400451</v>
      </c>
      <c r="F14" s="1205">
        <f>QUOTIENT(7247349717,1000000)</f>
        <v>7247</v>
      </c>
      <c r="G14" s="1205">
        <f>QUOTIENT(211372991492,1000000)</f>
        <v>211372</v>
      </c>
      <c r="H14" s="1206">
        <f>QUOTIENT(16049207005,1000000)</f>
        <v>16049</v>
      </c>
    </row>
    <row r="15" spans="1:8" ht="21.75" customHeight="1">
      <c r="A15" s="1209" t="s">
        <v>790</v>
      </c>
      <c r="B15" s="1210" t="s">
        <v>730</v>
      </c>
      <c r="C15" s="1211">
        <v>26</v>
      </c>
      <c r="D15" s="1212">
        <f>QUOTIENT(179961644264,1000000)</f>
        <v>179961</v>
      </c>
      <c r="E15" s="1212">
        <f>QUOTIENT(163561952753,1000000)</f>
        <v>163561</v>
      </c>
      <c r="F15" s="1213">
        <f>QUOTIENT(666606849,1000000)</f>
        <v>666</v>
      </c>
      <c r="G15" s="1213">
        <f>QUOTIENT(369344000,1000000)</f>
        <v>369</v>
      </c>
      <c r="H15" s="1214">
        <f>QUOTIENT(15363740662,1000000)</f>
        <v>15363</v>
      </c>
    </row>
    <row r="16" spans="1:8" ht="21.75" customHeight="1">
      <c r="A16" s="1735" t="s">
        <v>785</v>
      </c>
      <c r="B16" s="1215" t="s">
        <v>811</v>
      </c>
      <c r="C16" s="1216">
        <v>3551</v>
      </c>
      <c r="D16" s="1217">
        <f>QUOTIENT(64826200000000,1000000)</f>
        <v>64826200</v>
      </c>
      <c r="E16" s="1217">
        <f>QUOTIENT(11058650210000,1000000)</f>
        <v>11058650</v>
      </c>
      <c r="F16" s="1218">
        <f>QUOTIENT(29127342630000,1000000)</f>
        <v>29127342</v>
      </c>
      <c r="G16" s="1218">
        <f>QUOTIENT(24475277630000,1000000)</f>
        <v>24475277</v>
      </c>
      <c r="H16" s="1219">
        <f>QUOTIENT(164929530000,1000000)</f>
        <v>164929</v>
      </c>
    </row>
    <row r="17" spans="1:8" ht="21.75" customHeight="1">
      <c r="A17" s="1733"/>
      <c r="B17" s="1220" t="s">
        <v>812</v>
      </c>
      <c r="C17" s="1221">
        <v>3382</v>
      </c>
      <c r="D17" s="1199">
        <f>QUOTIENT(14675988527000,1000000)</f>
        <v>14675988</v>
      </c>
      <c r="E17" s="1199">
        <f>QUOTIENT(503104236000,1000000)</f>
        <v>503104</v>
      </c>
      <c r="F17" s="1200">
        <f>QUOTIENT(9550486652000,1000000)</f>
        <v>9550486</v>
      </c>
      <c r="G17" s="1200">
        <f>QUOTIENT(4584369639000,1000000)</f>
        <v>4584369</v>
      </c>
      <c r="H17" s="1201">
        <f>QUOTIENT(38028000000,1000000)</f>
        <v>38028</v>
      </c>
    </row>
    <row r="18" spans="1:8" ht="21.75" customHeight="1">
      <c r="A18" s="1733"/>
      <c r="B18" s="1222" t="s">
        <v>813</v>
      </c>
      <c r="C18" s="1221">
        <v>553</v>
      </c>
      <c r="D18" s="1199">
        <f>QUOTIENT(17813200000000,1000000)</f>
        <v>17813200</v>
      </c>
      <c r="E18" s="1199">
        <f>QUOTIENT(1359313200000,1000000)</f>
        <v>1359313</v>
      </c>
      <c r="F18" s="1200">
        <f>QUOTIENT(6506215700000,1000000)</f>
        <v>6506215</v>
      </c>
      <c r="G18" s="1200">
        <f>QUOTIENT(9842929100000,1000000)</f>
        <v>9842929</v>
      </c>
      <c r="H18" s="1201">
        <f>QUOTIENT(104742000000,1000000)</f>
        <v>104742</v>
      </c>
    </row>
    <row r="19" spans="1:8" ht="21.75" customHeight="1">
      <c r="A19" s="1733"/>
      <c r="B19" s="1220" t="s">
        <v>814</v>
      </c>
      <c r="C19" s="1221">
        <v>2122</v>
      </c>
      <c r="D19" s="1199">
        <f>QUOTIENT(54431400000000,1000000)</f>
        <v>54431400</v>
      </c>
      <c r="E19" s="1199">
        <f>QUOTIENT(8157075560000,1000000)</f>
        <v>8157075</v>
      </c>
      <c r="F19" s="1200">
        <f>QUOTIENT(19064607440000,1000000)</f>
        <v>19064607</v>
      </c>
      <c r="G19" s="1200">
        <f>QUOTIENT(27198870000000,1000000)</f>
        <v>27198870</v>
      </c>
      <c r="H19" s="1201">
        <f>QUOTIENT(10847000000,1000000)</f>
        <v>10847</v>
      </c>
    </row>
    <row r="20" spans="1:8" ht="21.75" customHeight="1">
      <c r="A20" s="1733"/>
      <c r="B20" s="1220" t="s">
        <v>815</v>
      </c>
      <c r="C20" s="1221">
        <v>531</v>
      </c>
      <c r="D20" s="1199">
        <f>QUOTIENT(5281553000000,1000000)</f>
        <v>5281553</v>
      </c>
      <c r="E20" s="1199">
        <f>QUOTIENT(258873300000,1000000)</f>
        <v>258873</v>
      </c>
      <c r="F20" s="1200">
        <f>QUOTIENT(78755400000,1000000)</f>
        <v>78755</v>
      </c>
      <c r="G20" s="1200">
        <f>QUOTIENT(4943924300000,1000000)</f>
        <v>4943924</v>
      </c>
      <c r="H20" s="1201">
        <f>QUOTIENT(0,1000000)</f>
        <v>0</v>
      </c>
    </row>
    <row r="21" spans="1:8" ht="21.75" customHeight="1">
      <c r="A21" s="1733"/>
      <c r="B21" s="1220" t="s">
        <v>816</v>
      </c>
      <c r="C21" s="1221">
        <v>181</v>
      </c>
      <c r="D21" s="1199">
        <f>QUOTIENT(1299000000000,1000000)</f>
        <v>1299000</v>
      </c>
      <c r="E21" s="1199">
        <f>QUOTIENT(344540000000,1000000)</f>
        <v>344540</v>
      </c>
      <c r="F21" s="1200">
        <f>QUOTIENT(462430000000,1000000)</f>
        <v>462430</v>
      </c>
      <c r="G21" s="1200">
        <f>QUOTIENT(491930000000,1000000)</f>
        <v>491930</v>
      </c>
      <c r="H21" s="1201">
        <f>QUOTIENT(100000000,1000000)</f>
        <v>100</v>
      </c>
    </row>
    <row r="22" spans="1:8" ht="21.75" customHeight="1">
      <c r="A22" s="1733"/>
      <c r="B22" s="1220" t="s">
        <v>817</v>
      </c>
      <c r="C22" s="1221">
        <v>17</v>
      </c>
      <c r="D22" s="1199">
        <f>QUOTIENT(111369000000,1000000)</f>
        <v>111369</v>
      </c>
      <c r="E22" s="1199">
        <f>QUOTIENT(108079000000,1000000)</f>
        <v>108079</v>
      </c>
      <c r="F22" s="1200">
        <f>QUOTIENT(1515000000,1000000)</f>
        <v>1515</v>
      </c>
      <c r="G22" s="1200">
        <f>QUOTIENT(1775000000,1000000)</f>
        <v>1775</v>
      </c>
      <c r="H22" s="1201">
        <f>QUOTIENT(0,1000000)</f>
        <v>0</v>
      </c>
    </row>
    <row r="23" spans="1:8" ht="21.75" customHeight="1">
      <c r="A23" s="1733"/>
      <c r="B23" s="1220" t="s">
        <v>818</v>
      </c>
      <c r="C23" s="1221">
        <v>0</v>
      </c>
      <c r="D23" s="1199">
        <f>QUOTIENT(0,1000000)</f>
        <v>0</v>
      </c>
      <c r="E23" s="1199">
        <f>QUOTIENT(0,1000000)</f>
        <v>0</v>
      </c>
      <c r="F23" s="1200">
        <f>QUOTIENT(0,1000000)</f>
        <v>0</v>
      </c>
      <c r="G23" s="1200">
        <f>QUOTIENT(0,1000000)</f>
        <v>0</v>
      </c>
      <c r="H23" s="1201">
        <f>QUOTIENT(0,1000000)</f>
        <v>0</v>
      </c>
    </row>
    <row r="24" spans="1:8" ht="21.75" customHeight="1">
      <c r="A24" s="1733"/>
      <c r="B24" s="1220" t="s">
        <v>819</v>
      </c>
      <c r="C24" s="1221">
        <v>197</v>
      </c>
      <c r="D24" s="1199">
        <f>QUOTIENT(4598570000000,1000000)</f>
        <v>4598570</v>
      </c>
      <c r="E24" s="1199">
        <f>QUOTIENT(437910000000,1000000)</f>
        <v>437910</v>
      </c>
      <c r="F24" s="1200">
        <f>QUOTIENT(2306330000000,1000000)</f>
        <v>2306330</v>
      </c>
      <c r="G24" s="1200">
        <f>QUOTIENT(1790020000000,1000000)</f>
        <v>1790020</v>
      </c>
      <c r="H24" s="1201">
        <f>QUOTIENT(64310000000,1000000)</f>
        <v>64310</v>
      </c>
    </row>
    <row r="25" spans="1:8" ht="21.75" customHeight="1">
      <c r="A25" s="1733"/>
      <c r="B25" s="1220" t="s">
        <v>820</v>
      </c>
      <c r="C25" s="1221">
        <v>4175</v>
      </c>
      <c r="D25" s="1199">
        <f>QUOTIENT(91160110000000,1000000)</f>
        <v>91160110</v>
      </c>
      <c r="E25" s="1199">
        <f>QUOTIENT(24532501800000,1000000)</f>
        <v>24532501</v>
      </c>
      <c r="F25" s="1200">
        <f>QUOTIENT(29146269700000,1000000)</f>
        <v>29146269</v>
      </c>
      <c r="G25" s="1200">
        <f>QUOTIENT(36805197000000,1000000)</f>
        <v>36805197</v>
      </c>
      <c r="H25" s="1201">
        <f>QUOTIENT(676141500000,1000000)</f>
        <v>676141</v>
      </c>
    </row>
    <row r="26" spans="1:8" ht="21.75" customHeight="1">
      <c r="A26" s="1733"/>
      <c r="B26" s="1220" t="s">
        <v>821</v>
      </c>
      <c r="C26" s="1221">
        <v>808</v>
      </c>
      <c r="D26" s="1199">
        <f>QUOTIENT(18558860000000,1000000)</f>
        <v>18558860</v>
      </c>
      <c r="E26" s="1199">
        <f>QUOTIENT(5061333700000,1000000)</f>
        <v>5061333</v>
      </c>
      <c r="F26" s="1200">
        <f>QUOTIENT(5984526100000,1000000)</f>
        <v>5984526</v>
      </c>
      <c r="G26" s="1200">
        <f>QUOTIENT(7424709100000,1000000)</f>
        <v>7424709</v>
      </c>
      <c r="H26" s="1201">
        <f>QUOTIENT(88291100000,1000000)</f>
        <v>88291</v>
      </c>
    </row>
    <row r="27" spans="1:8" ht="21.75" customHeight="1">
      <c r="A27" s="1733"/>
      <c r="B27" s="1220" t="s">
        <v>822</v>
      </c>
      <c r="C27" s="1221">
        <v>60857</v>
      </c>
      <c r="D27" s="1199">
        <f>QUOTIENT(14706686262000,1000000)</f>
        <v>14706686</v>
      </c>
      <c r="E27" s="1199">
        <f>QUOTIENT(3852470888000,1000000)</f>
        <v>3852470</v>
      </c>
      <c r="F27" s="1200">
        <f>QUOTIENT(4545936764000,1000000)</f>
        <v>4545936</v>
      </c>
      <c r="G27" s="1200">
        <f>QUOTIENT(6280273010000,1000000)</f>
        <v>6280273</v>
      </c>
      <c r="H27" s="1201">
        <f>QUOTIENT(28005600000,1000000)</f>
        <v>28005</v>
      </c>
    </row>
    <row r="28" spans="1:8" ht="21.75" customHeight="1">
      <c r="A28" s="1733"/>
      <c r="B28" s="1220" t="s">
        <v>823</v>
      </c>
      <c r="C28" s="1221">
        <v>413</v>
      </c>
      <c r="D28" s="1199">
        <f>QUOTIENT(3406366812000,1000000)</f>
        <v>3406366</v>
      </c>
      <c r="E28" s="1199">
        <f>QUOTIENT(2860947288000,1000000)</f>
        <v>2860947</v>
      </c>
      <c r="F28" s="1200">
        <f>QUOTIENT(462980784000,1000000)</f>
        <v>462980</v>
      </c>
      <c r="G28" s="1200">
        <f>QUOTIENT(82193740000,1000000)</f>
        <v>82193</v>
      </c>
      <c r="H28" s="1201">
        <f>QUOTIENT(245000000,1000000)</f>
        <v>245</v>
      </c>
    </row>
    <row r="29" spans="1:8" ht="21.75" customHeight="1">
      <c r="A29" s="1733"/>
      <c r="B29" s="1220" t="s">
        <v>824</v>
      </c>
      <c r="C29" s="1221">
        <v>29</v>
      </c>
      <c r="D29" s="1199">
        <f>QUOTIENT(79200000000,1000000)</f>
        <v>79200</v>
      </c>
      <c r="E29" s="1199">
        <f>QUOTIENT(13900000000,1000000)</f>
        <v>13900</v>
      </c>
      <c r="F29" s="1200">
        <f>QUOTIENT(47700000000,1000000)</f>
        <v>47700</v>
      </c>
      <c r="G29" s="1200">
        <f>QUOTIENT(17500000000,1000000)</f>
        <v>17500</v>
      </c>
      <c r="H29" s="1201">
        <f>QUOTIENT(100000000,1000000)</f>
        <v>100</v>
      </c>
    </row>
    <row r="30" spans="1:8" ht="21.75" customHeight="1">
      <c r="A30" s="1733"/>
      <c r="B30" s="1220" t="s">
        <v>825</v>
      </c>
      <c r="C30" s="1221">
        <v>860</v>
      </c>
      <c r="D30" s="1199">
        <f>QUOTIENT(2927050864000,1000000)</f>
        <v>2927050</v>
      </c>
      <c r="E30" s="1199">
        <f>QUOTIENT(116150340000,1000000)</f>
        <v>116150</v>
      </c>
      <c r="F30" s="1200">
        <f>QUOTIENT(1636782914000,1000000)</f>
        <v>1636782</v>
      </c>
      <c r="G30" s="1200">
        <f>QUOTIENT(1174017610000,1000000)</f>
        <v>1174017</v>
      </c>
      <c r="H30" s="1201">
        <f>QUOTIENT(100000000,1000000)</f>
        <v>100</v>
      </c>
    </row>
    <row r="31" spans="1:8" ht="21.75" customHeight="1">
      <c r="A31" s="1733"/>
      <c r="B31" s="1220" t="s">
        <v>826</v>
      </c>
      <c r="C31" s="1221">
        <v>301</v>
      </c>
      <c r="D31" s="1199">
        <f>QUOTIENT(6584000000000,1000000)</f>
        <v>6584000</v>
      </c>
      <c r="E31" s="1199">
        <f>QUOTIENT(1135336000000,1000000)</f>
        <v>1135336</v>
      </c>
      <c r="F31" s="1200">
        <f>QUOTIENT(2046892000000,1000000)</f>
        <v>2046892</v>
      </c>
      <c r="G31" s="1200">
        <f>QUOTIENT(3381162000000,1000000)</f>
        <v>3381162</v>
      </c>
      <c r="H31" s="1201">
        <f>QUOTIENT(20610000000,1000000)</f>
        <v>20610</v>
      </c>
    </row>
    <row r="32" spans="1:8" ht="21.75" customHeight="1">
      <c r="A32" s="1733"/>
      <c r="B32" s="1220" t="s">
        <v>827</v>
      </c>
      <c r="C32" s="1221">
        <v>64</v>
      </c>
      <c r="D32" s="1199">
        <f>QUOTIENT(1096150000000,1000000)</f>
        <v>1096150</v>
      </c>
      <c r="E32" s="1199">
        <f>QUOTIENT(111600000000,1000000)</f>
        <v>111600</v>
      </c>
      <c r="F32" s="1200">
        <f>QUOTIENT(480650000000,1000000)</f>
        <v>480650</v>
      </c>
      <c r="G32" s="1200">
        <f>QUOTIENT(503900000000,1000000)</f>
        <v>503900</v>
      </c>
      <c r="H32" s="1201">
        <f>QUOTIENT(0,1000000)</f>
        <v>0</v>
      </c>
    </row>
    <row r="33" spans="1:8" ht="21.75" customHeight="1">
      <c r="A33" s="1733"/>
      <c r="B33" s="1220" t="s">
        <v>828</v>
      </c>
      <c r="C33" s="1221">
        <v>0</v>
      </c>
      <c r="D33" s="1199">
        <f aca="true" t="shared" si="1" ref="D33:G35">QUOTIENT(0,1000000)</f>
        <v>0</v>
      </c>
      <c r="E33" s="1199">
        <f t="shared" si="1"/>
        <v>0</v>
      </c>
      <c r="F33" s="1200">
        <f t="shared" si="1"/>
        <v>0</v>
      </c>
      <c r="G33" s="1200">
        <f t="shared" si="1"/>
        <v>0</v>
      </c>
      <c r="H33" s="1201">
        <f>QUOTIENT(0,1000000)</f>
        <v>0</v>
      </c>
    </row>
    <row r="34" spans="1:8" ht="21.75" customHeight="1">
      <c r="A34" s="1733"/>
      <c r="B34" s="1220" t="s">
        <v>829</v>
      </c>
      <c r="C34" s="1221">
        <v>0</v>
      </c>
      <c r="D34" s="1199">
        <f t="shared" si="1"/>
        <v>0</v>
      </c>
      <c r="E34" s="1199">
        <f t="shared" si="1"/>
        <v>0</v>
      </c>
      <c r="F34" s="1200">
        <f t="shared" si="1"/>
        <v>0</v>
      </c>
      <c r="G34" s="1200">
        <f t="shared" si="1"/>
        <v>0</v>
      </c>
      <c r="H34" s="1201">
        <f>QUOTIENT(0,1000000)</f>
        <v>0</v>
      </c>
    </row>
    <row r="35" spans="1:8" ht="21.75" customHeight="1">
      <c r="A35" s="1733"/>
      <c r="B35" s="1220" t="s">
        <v>830</v>
      </c>
      <c r="C35" s="1221">
        <v>0</v>
      </c>
      <c r="D35" s="1199">
        <f t="shared" si="1"/>
        <v>0</v>
      </c>
      <c r="E35" s="1199">
        <f t="shared" si="1"/>
        <v>0</v>
      </c>
      <c r="F35" s="1200">
        <f t="shared" si="1"/>
        <v>0</v>
      </c>
      <c r="G35" s="1200">
        <f t="shared" si="1"/>
        <v>0</v>
      </c>
      <c r="H35" s="1201">
        <f>QUOTIENT(0,1000000)</f>
        <v>0</v>
      </c>
    </row>
    <row r="36" spans="1:8" ht="21.75" customHeight="1">
      <c r="A36" s="1734"/>
      <c r="B36" s="1220" t="s">
        <v>831</v>
      </c>
      <c r="C36" s="1221">
        <v>115</v>
      </c>
      <c r="D36" s="1199">
        <f>QUOTIENT(9060000000,1000000)</f>
        <v>9060</v>
      </c>
      <c r="E36" s="1199">
        <f>QUOTIENT(0,1000000)</f>
        <v>0</v>
      </c>
      <c r="F36" s="1200">
        <f>QUOTIENT(0,1000000)</f>
        <v>0</v>
      </c>
      <c r="G36" s="1200">
        <f>QUOTIENT(9060000000,1000000)</f>
        <v>9060</v>
      </c>
      <c r="H36" s="1201">
        <f>QUOTIENT(0,1000000)</f>
        <v>0</v>
      </c>
    </row>
    <row r="37" spans="1:8" ht="21.75" customHeight="1">
      <c r="A37" s="1223" t="s">
        <v>784</v>
      </c>
      <c r="B37" s="1215" t="s">
        <v>832</v>
      </c>
      <c r="C37" s="1216">
        <v>2909</v>
      </c>
      <c r="D37" s="1212">
        <v>19738974</v>
      </c>
      <c r="E37" s="1212">
        <v>993500</v>
      </c>
      <c r="F37" s="1213">
        <v>8043005</v>
      </c>
      <c r="G37" s="1213">
        <v>9032348</v>
      </c>
      <c r="H37" s="1214">
        <v>1670121</v>
      </c>
    </row>
    <row r="38" spans="1:8" ht="21.75" customHeight="1">
      <c r="A38" s="1735" t="s">
        <v>786</v>
      </c>
      <c r="B38" s="1224" t="s">
        <v>833</v>
      </c>
      <c r="C38" s="1225">
        <v>5624</v>
      </c>
      <c r="D38" s="1226">
        <f>QUOTIENT(137726339668435,1000000)</f>
        <v>137726339</v>
      </c>
      <c r="E38" s="1226">
        <f>QUOTIENT(89083735931833,1000000)</f>
        <v>89083735</v>
      </c>
      <c r="F38" s="1227">
        <f>QUOTIENT(22447578989902,1000000)</f>
        <v>22447578</v>
      </c>
      <c r="G38" s="1227">
        <f>QUOTIENT(15301651472308,1000000)</f>
        <v>15301651</v>
      </c>
      <c r="H38" s="1228">
        <f>QUOTIENT(10893373274392,1000000)</f>
        <v>10893373</v>
      </c>
    </row>
    <row r="39" spans="1:8" ht="21.75" customHeight="1" thickBot="1">
      <c r="A39" s="1736"/>
      <c r="B39" s="1229" t="s">
        <v>834</v>
      </c>
      <c r="C39" s="1230">
        <v>8366</v>
      </c>
      <c r="D39" s="1231" t="s">
        <v>1287</v>
      </c>
      <c r="E39" s="1231" t="s">
        <v>1287</v>
      </c>
      <c r="F39" s="1231" t="s">
        <v>1287</v>
      </c>
      <c r="G39" s="1231" t="s">
        <v>1287</v>
      </c>
      <c r="H39" s="1232" t="s">
        <v>1287</v>
      </c>
    </row>
    <row r="40" spans="1:8" ht="18" customHeight="1">
      <c r="A40" s="1233" t="s">
        <v>835</v>
      </c>
      <c r="B40" s="1234"/>
      <c r="C40" s="1234"/>
      <c r="D40" s="1234"/>
      <c r="E40" s="1234"/>
      <c r="F40" s="1234"/>
      <c r="G40" s="1234"/>
      <c r="H40" s="1234"/>
    </row>
    <row r="41" spans="1:8" ht="18" customHeight="1">
      <c r="A41" s="1233" t="s">
        <v>836</v>
      </c>
      <c r="B41" s="1234"/>
      <c r="C41" s="1234"/>
      <c r="D41" s="1234"/>
      <c r="E41" s="1234"/>
      <c r="F41" s="1234"/>
      <c r="G41" s="1234"/>
      <c r="H41" s="1234"/>
    </row>
    <row r="42" spans="1:8" ht="18" customHeight="1">
      <c r="A42" s="1233" t="s">
        <v>837</v>
      </c>
      <c r="B42" s="1234"/>
      <c r="C42" s="1234"/>
      <c r="D42" s="1234"/>
      <c r="E42" s="1234"/>
      <c r="F42" s="1234"/>
      <c r="G42" s="1234"/>
      <c r="H42" s="1234"/>
    </row>
    <row r="43" spans="1:8" ht="18" customHeight="1">
      <c r="A43" s="1233" t="s">
        <v>1288</v>
      </c>
      <c r="B43" s="1234"/>
      <c r="C43" s="1234"/>
      <c r="D43" s="1234"/>
      <c r="E43" s="1234"/>
      <c r="F43" s="1234"/>
      <c r="G43" s="1234"/>
      <c r="H43" s="1234"/>
    </row>
    <row r="44" spans="1:8" ht="18" customHeight="1">
      <c r="A44" s="1233"/>
      <c r="B44" s="1234"/>
      <c r="C44" s="1234"/>
      <c r="D44" s="1234"/>
      <c r="E44" s="1234"/>
      <c r="F44" s="1234"/>
      <c r="G44" s="1234"/>
      <c r="H44" s="1234"/>
    </row>
    <row r="45" spans="1:8" ht="18" customHeight="1">
      <c r="A45" s="1233"/>
      <c r="B45" s="1234"/>
      <c r="C45" s="1234"/>
      <c r="D45" s="1234"/>
      <c r="E45" s="1234"/>
      <c r="F45" s="1234"/>
      <c r="G45" s="1234"/>
      <c r="H45" s="1234"/>
    </row>
    <row r="46" spans="1:8" ht="18" customHeight="1">
      <c r="A46" s="1233"/>
      <c r="B46" s="1234"/>
      <c r="C46" s="1234"/>
      <c r="D46" s="1234"/>
      <c r="E46" s="1234"/>
      <c r="F46" s="1234"/>
      <c r="G46" s="1234"/>
      <c r="H46" s="1234"/>
    </row>
    <row r="47" spans="1:8" ht="18" customHeight="1">
      <c r="A47" s="1233"/>
      <c r="B47" s="1234"/>
      <c r="C47" s="1234"/>
      <c r="D47" s="1234"/>
      <c r="E47" s="1234"/>
      <c r="F47" s="1234"/>
      <c r="G47" s="1234"/>
      <c r="H47" s="1234"/>
    </row>
    <row r="48" spans="1:8" ht="18" customHeight="1">
      <c r="A48" s="1233"/>
      <c r="B48" s="1234"/>
      <c r="C48" s="1234"/>
      <c r="D48" s="1234"/>
      <c r="E48" s="1234"/>
      <c r="F48" s="1234"/>
      <c r="G48" s="1234"/>
      <c r="H48" s="1234"/>
    </row>
    <row r="49" spans="1:8" ht="18" customHeight="1">
      <c r="A49" s="1233"/>
      <c r="B49" s="1234"/>
      <c r="C49" s="1234"/>
      <c r="D49" s="1234"/>
      <c r="E49" s="1234"/>
      <c r="F49" s="1234"/>
      <c r="G49" s="1234"/>
      <c r="H49" s="1234"/>
    </row>
    <row r="50" spans="1:8" ht="18" customHeight="1">
      <c r="A50" s="1233"/>
      <c r="B50" s="1234"/>
      <c r="C50" s="1234"/>
      <c r="D50" s="1234"/>
      <c r="E50" s="1234"/>
      <c r="F50" s="1234"/>
      <c r="G50" s="1234"/>
      <c r="H50" s="1234"/>
    </row>
  </sheetData>
  <sheetProtection/>
  <mergeCells count="13">
    <mergeCell ref="A8:A14"/>
    <mergeCell ref="A16:A36"/>
    <mergeCell ref="A38:A39"/>
    <mergeCell ref="A1:H1"/>
    <mergeCell ref="A2:H2"/>
    <mergeCell ref="A4:A6"/>
    <mergeCell ref="B4:B6"/>
    <mergeCell ref="C4:C6"/>
    <mergeCell ref="D4:D6"/>
    <mergeCell ref="E5:E6"/>
    <mergeCell ref="F5:F6"/>
    <mergeCell ref="G5:G6"/>
    <mergeCell ref="H5:H6"/>
  </mergeCells>
  <printOptions/>
  <pageMargins left="1.06" right="0.7874015748031497" top="0.27" bottom="0.2" header="0.44" footer="0.23"/>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view="pageBreakPreview" zoomScaleSheetLayoutView="100" zoomScalePageLayoutView="0" workbookViewId="0" topLeftCell="A1">
      <selection activeCell="A1" sqref="A1:K1"/>
    </sheetView>
  </sheetViews>
  <sheetFormatPr defaultColWidth="17.50390625" defaultRowHeight="18.75" customHeight="1"/>
  <cols>
    <col min="1" max="1" width="24.375" style="0" customWidth="1"/>
    <col min="2" max="2" width="17.50390625" style="0" customWidth="1"/>
    <col min="3" max="11" width="18.125" style="0" customWidth="1"/>
  </cols>
  <sheetData>
    <row r="1" spans="1:11" ht="18.75" customHeight="1">
      <c r="A1" s="1286" t="s">
        <v>139</v>
      </c>
      <c r="B1" s="1286"/>
      <c r="C1" s="1286"/>
      <c r="D1" s="1286"/>
      <c r="E1" s="1286"/>
      <c r="F1" s="1286"/>
      <c r="G1" s="1286"/>
      <c r="H1" s="1286"/>
      <c r="I1" s="1286"/>
      <c r="J1" s="1286"/>
      <c r="K1" s="1286"/>
    </row>
    <row r="2" spans="1:11" ht="18.75" customHeight="1">
      <c r="A2" s="1287" t="s">
        <v>140</v>
      </c>
      <c r="B2" s="1287"/>
      <c r="C2" s="1287"/>
      <c r="D2" s="1287"/>
      <c r="E2" s="1287"/>
      <c r="F2" s="1287"/>
      <c r="G2" s="1287"/>
      <c r="H2" s="1287"/>
      <c r="I2" s="1287"/>
      <c r="J2" s="1287"/>
      <c r="K2" s="1287"/>
    </row>
    <row r="3" spans="1:11" ht="18.75" customHeight="1">
      <c r="A3" s="144"/>
      <c r="B3" s="144"/>
      <c r="C3" s="144"/>
      <c r="D3" s="144"/>
      <c r="E3" s="144"/>
      <c r="F3" s="144"/>
      <c r="G3" s="144"/>
      <c r="H3" s="144"/>
      <c r="I3" s="144"/>
      <c r="J3" s="144"/>
      <c r="K3" s="144"/>
    </row>
    <row r="4" spans="1:11" ht="18.75" customHeight="1" thickBot="1">
      <c r="A4" s="2" t="s">
        <v>141</v>
      </c>
      <c r="B4" s="2"/>
      <c r="C4" s="2"/>
      <c r="D4" s="2"/>
      <c r="E4" s="2"/>
      <c r="F4" s="2"/>
      <c r="G4" s="2"/>
      <c r="H4" s="2"/>
      <c r="I4" s="2"/>
      <c r="J4" s="2"/>
      <c r="K4" s="2"/>
    </row>
    <row r="5" spans="1:11" s="25" customFormat="1" ht="26.25" customHeight="1" thickBot="1">
      <c r="A5" s="120" t="s">
        <v>107</v>
      </c>
      <c r="B5" s="121" t="s">
        <v>108</v>
      </c>
      <c r="C5" s="122" t="s">
        <v>142</v>
      </c>
      <c r="D5" s="123" t="s">
        <v>143</v>
      </c>
      <c r="E5" s="123" t="s">
        <v>144</v>
      </c>
      <c r="F5" s="123" t="s">
        <v>145</v>
      </c>
      <c r="G5" s="123" t="s">
        <v>146</v>
      </c>
      <c r="H5" s="123" t="s">
        <v>147</v>
      </c>
      <c r="I5" s="123" t="s">
        <v>148</v>
      </c>
      <c r="J5" s="123" t="s">
        <v>149</v>
      </c>
      <c r="K5" s="124" t="s">
        <v>150</v>
      </c>
    </row>
    <row r="6" spans="1:11" ht="18.75" customHeight="1" thickTop="1">
      <c r="A6" s="125"/>
      <c r="B6" s="126"/>
      <c r="C6" s="176" t="s">
        <v>129</v>
      </c>
      <c r="D6" s="152" t="s">
        <v>129</v>
      </c>
      <c r="E6" s="152" t="s">
        <v>129</v>
      </c>
      <c r="F6" s="152" t="s">
        <v>129</v>
      </c>
      <c r="G6" s="152" t="s">
        <v>129</v>
      </c>
      <c r="H6" s="152" t="s">
        <v>129</v>
      </c>
      <c r="I6" s="152" t="s">
        <v>129</v>
      </c>
      <c r="J6" s="152" t="s">
        <v>129</v>
      </c>
      <c r="K6" s="151" t="s">
        <v>129</v>
      </c>
    </row>
    <row r="7" spans="1:11" ht="18.75" customHeight="1">
      <c r="A7" s="130" t="s">
        <v>842</v>
      </c>
      <c r="B7" s="153">
        <v>45</v>
      </c>
      <c r="C7" s="154">
        <v>8984</v>
      </c>
      <c r="D7" s="155">
        <v>15888</v>
      </c>
      <c r="E7" s="155">
        <v>54609</v>
      </c>
      <c r="F7" s="177">
        <v>92945</v>
      </c>
      <c r="G7" s="177">
        <v>101076</v>
      </c>
      <c r="H7" s="155">
        <v>80599</v>
      </c>
      <c r="I7" s="155">
        <v>71350</v>
      </c>
      <c r="J7" s="155">
        <v>33101</v>
      </c>
      <c r="K7" s="178">
        <v>1681</v>
      </c>
    </row>
    <row r="8" spans="1:11" ht="18.75" customHeight="1">
      <c r="A8" s="130" t="s">
        <v>841</v>
      </c>
      <c r="B8" s="153">
        <v>71</v>
      </c>
      <c r="C8" s="154">
        <v>10944</v>
      </c>
      <c r="D8" s="155">
        <v>23964</v>
      </c>
      <c r="E8" s="155">
        <v>86508</v>
      </c>
      <c r="F8" s="177">
        <v>126294</v>
      </c>
      <c r="G8" s="177">
        <v>124944</v>
      </c>
      <c r="H8" s="155">
        <v>97453</v>
      </c>
      <c r="I8" s="155">
        <v>81107</v>
      </c>
      <c r="J8" s="155">
        <v>34844</v>
      </c>
      <c r="K8" s="178">
        <v>4649</v>
      </c>
    </row>
    <row r="9" spans="1:11" ht="18.75" customHeight="1">
      <c r="A9" s="130" t="s">
        <v>843</v>
      </c>
      <c r="B9" s="153">
        <v>94</v>
      </c>
      <c r="C9" s="154">
        <v>17689</v>
      </c>
      <c r="D9" s="155">
        <v>24834</v>
      </c>
      <c r="E9" s="155">
        <v>88463</v>
      </c>
      <c r="F9" s="177">
        <v>138432</v>
      </c>
      <c r="G9" s="177">
        <v>131856</v>
      </c>
      <c r="H9" s="155">
        <v>98606</v>
      </c>
      <c r="I9" s="155">
        <v>81732</v>
      </c>
      <c r="J9" s="155">
        <v>40674</v>
      </c>
      <c r="K9" s="178">
        <v>6218</v>
      </c>
    </row>
    <row r="10" spans="1:11" ht="18.75" customHeight="1">
      <c r="A10" s="130" t="s">
        <v>841</v>
      </c>
      <c r="B10" s="153">
        <v>70</v>
      </c>
      <c r="C10" s="154">
        <v>10070</v>
      </c>
      <c r="D10" s="155">
        <v>16365</v>
      </c>
      <c r="E10" s="155">
        <v>58864</v>
      </c>
      <c r="F10" s="177">
        <v>96708</v>
      </c>
      <c r="G10" s="177">
        <v>109081</v>
      </c>
      <c r="H10" s="155">
        <v>92553</v>
      </c>
      <c r="I10" s="155">
        <v>78647</v>
      </c>
      <c r="J10" s="155">
        <v>40587</v>
      </c>
      <c r="K10" s="178">
        <v>10318</v>
      </c>
    </row>
    <row r="11" spans="1:11" ht="18.75" customHeight="1">
      <c r="A11" s="130" t="s">
        <v>844</v>
      </c>
      <c r="B11" s="153">
        <v>167</v>
      </c>
      <c r="C11" s="154">
        <v>19649</v>
      </c>
      <c r="D11" s="155">
        <v>34316</v>
      </c>
      <c r="E11" s="155">
        <v>120826</v>
      </c>
      <c r="F11" s="177">
        <v>184440</v>
      </c>
      <c r="G11" s="177">
        <v>182828</v>
      </c>
      <c r="H11" s="155">
        <v>142838</v>
      </c>
      <c r="I11" s="155">
        <v>120150</v>
      </c>
      <c r="J11" s="155">
        <v>52729</v>
      </c>
      <c r="K11" s="178">
        <v>3243</v>
      </c>
    </row>
    <row r="12" spans="1:11" ht="18.75" customHeight="1">
      <c r="A12" s="130" t="s">
        <v>841</v>
      </c>
      <c r="B12" s="153">
        <v>560</v>
      </c>
      <c r="C12" s="154">
        <v>99357</v>
      </c>
      <c r="D12" s="155">
        <v>187515</v>
      </c>
      <c r="E12" s="155">
        <v>563423</v>
      </c>
      <c r="F12" s="177">
        <v>819946</v>
      </c>
      <c r="G12" s="177">
        <v>914314</v>
      </c>
      <c r="H12" s="155">
        <v>816740</v>
      </c>
      <c r="I12" s="155">
        <v>799836</v>
      </c>
      <c r="J12" s="155">
        <v>477345</v>
      </c>
      <c r="K12" s="178">
        <v>157968</v>
      </c>
    </row>
    <row r="13" spans="1:11" ht="18.75" customHeight="1">
      <c r="A13" s="130" t="s">
        <v>845</v>
      </c>
      <c r="B13" s="153">
        <v>62</v>
      </c>
      <c r="C13" s="154">
        <v>7466</v>
      </c>
      <c r="D13" s="155">
        <v>15341</v>
      </c>
      <c r="E13" s="155">
        <v>55202</v>
      </c>
      <c r="F13" s="177">
        <v>85744</v>
      </c>
      <c r="G13" s="177">
        <v>84852</v>
      </c>
      <c r="H13" s="155">
        <v>62412</v>
      </c>
      <c r="I13" s="155">
        <v>50144</v>
      </c>
      <c r="J13" s="155">
        <v>21294</v>
      </c>
      <c r="K13" s="178">
        <v>632</v>
      </c>
    </row>
    <row r="14" spans="1:11" ht="18.75" customHeight="1">
      <c r="A14" s="130" t="s">
        <v>841</v>
      </c>
      <c r="B14" s="153">
        <v>70</v>
      </c>
      <c r="C14" s="154">
        <v>12867</v>
      </c>
      <c r="D14" s="155">
        <v>24306</v>
      </c>
      <c r="E14" s="155">
        <v>82497</v>
      </c>
      <c r="F14" s="177">
        <v>115506</v>
      </c>
      <c r="G14" s="177">
        <v>116643</v>
      </c>
      <c r="H14" s="155">
        <v>100080</v>
      </c>
      <c r="I14" s="155">
        <v>86820</v>
      </c>
      <c r="J14" s="155">
        <v>43439</v>
      </c>
      <c r="K14" s="178">
        <v>8803</v>
      </c>
    </row>
    <row r="15" spans="1:11" ht="18.75" customHeight="1">
      <c r="A15" s="130" t="s">
        <v>846</v>
      </c>
      <c r="B15" s="153">
        <v>100</v>
      </c>
      <c r="C15" s="154">
        <v>42932</v>
      </c>
      <c r="D15" s="155">
        <v>50692</v>
      </c>
      <c r="E15" s="155">
        <v>159201</v>
      </c>
      <c r="F15" s="177">
        <v>238423</v>
      </c>
      <c r="G15" s="177">
        <v>214973</v>
      </c>
      <c r="H15" s="155">
        <v>143471</v>
      </c>
      <c r="I15" s="155">
        <v>105709</v>
      </c>
      <c r="J15" s="155">
        <v>44793</v>
      </c>
      <c r="K15" s="178">
        <v>1399</v>
      </c>
    </row>
    <row r="16" spans="1:11" ht="18.75" customHeight="1">
      <c r="A16" s="130" t="s">
        <v>841</v>
      </c>
      <c r="B16" s="153">
        <v>222</v>
      </c>
      <c r="C16" s="154">
        <v>65105</v>
      </c>
      <c r="D16" s="155">
        <v>94632</v>
      </c>
      <c r="E16" s="155">
        <v>326170</v>
      </c>
      <c r="F16" s="177">
        <v>527961</v>
      </c>
      <c r="G16" s="177">
        <v>589222</v>
      </c>
      <c r="H16" s="155">
        <v>509333</v>
      </c>
      <c r="I16" s="155">
        <v>448588</v>
      </c>
      <c r="J16" s="155">
        <v>219746</v>
      </c>
      <c r="K16" s="178">
        <v>36406</v>
      </c>
    </row>
    <row r="17" spans="1:11" ht="18.75" customHeight="1">
      <c r="A17" s="130" t="s">
        <v>1282</v>
      </c>
      <c r="B17" s="153">
        <v>203</v>
      </c>
      <c r="C17" s="154">
        <v>23503</v>
      </c>
      <c r="D17" s="155">
        <v>47551</v>
      </c>
      <c r="E17" s="155">
        <v>166770</v>
      </c>
      <c r="F17" s="177">
        <v>240861</v>
      </c>
      <c r="G17" s="177">
        <v>227488</v>
      </c>
      <c r="H17" s="155">
        <v>170944</v>
      </c>
      <c r="I17" s="155">
        <v>145271</v>
      </c>
      <c r="J17" s="155">
        <v>67746</v>
      </c>
      <c r="K17" s="178">
        <v>5047</v>
      </c>
    </row>
    <row r="18" spans="1:11" ht="18.75" customHeight="1" thickBot="1">
      <c r="A18" s="133" t="s">
        <v>841</v>
      </c>
      <c r="B18" s="158">
        <v>2360</v>
      </c>
      <c r="C18" s="159">
        <v>236845</v>
      </c>
      <c r="D18" s="160">
        <v>450423</v>
      </c>
      <c r="E18" s="160">
        <v>1159273</v>
      </c>
      <c r="F18" s="179">
        <v>1726031</v>
      </c>
      <c r="G18" s="179">
        <v>2245822</v>
      </c>
      <c r="H18" s="160">
        <v>2182185</v>
      </c>
      <c r="I18" s="160">
        <v>2201693</v>
      </c>
      <c r="J18" s="160">
        <v>1635354</v>
      </c>
      <c r="K18" s="180">
        <v>1926414</v>
      </c>
    </row>
    <row r="19" spans="1:7" s="29" customFormat="1" ht="15" customHeight="1">
      <c r="A19" s="84" t="s">
        <v>873</v>
      </c>
      <c r="F19" s="181"/>
      <c r="G19" s="181"/>
    </row>
    <row r="20" spans="1:7" s="29" customFormat="1" ht="15" customHeight="1">
      <c r="A20" s="84" t="s">
        <v>874</v>
      </c>
      <c r="F20" s="181"/>
      <c r="G20" s="181"/>
    </row>
    <row r="21" s="29" customFormat="1" ht="15" customHeight="1">
      <c r="A21" s="84" t="s">
        <v>875</v>
      </c>
    </row>
    <row r="22" s="29" customFormat="1" ht="19.5" customHeight="1">
      <c r="A22" s="84" t="s">
        <v>151</v>
      </c>
    </row>
    <row r="23" spans="1:11" s="29" customFormat="1" ht="60" customHeight="1" thickBot="1">
      <c r="A23" s="182" t="s">
        <v>152</v>
      </c>
      <c r="B23" s="2"/>
      <c r="C23" s="2"/>
      <c r="D23" s="2"/>
      <c r="E23" s="2"/>
      <c r="F23" s="2"/>
      <c r="G23" s="2"/>
      <c r="H23" s="2"/>
      <c r="I23" s="2"/>
      <c r="J23" s="2"/>
      <c r="K23" s="2"/>
    </row>
    <row r="24" spans="1:11" s="29" customFormat="1" ht="26.25" customHeight="1" thickBot="1">
      <c r="A24" s="120" t="s">
        <v>107</v>
      </c>
      <c r="B24" s="121" t="s">
        <v>108</v>
      </c>
      <c r="C24" s="122" t="s">
        <v>142</v>
      </c>
      <c r="D24" s="123" t="s">
        <v>143</v>
      </c>
      <c r="E24" s="123" t="s">
        <v>144</v>
      </c>
      <c r="F24" s="123" t="s">
        <v>145</v>
      </c>
      <c r="G24" s="123" t="s">
        <v>146</v>
      </c>
      <c r="H24" s="123" t="s">
        <v>147</v>
      </c>
      <c r="I24" s="123" t="s">
        <v>148</v>
      </c>
      <c r="J24" s="123" t="s">
        <v>149</v>
      </c>
      <c r="K24" s="124" t="s">
        <v>150</v>
      </c>
    </row>
    <row r="25" spans="1:11" s="29" customFormat="1" ht="18.75" customHeight="1" thickTop="1">
      <c r="A25" s="183"/>
      <c r="B25" s="184"/>
      <c r="C25" s="127" t="s">
        <v>129</v>
      </c>
      <c r="D25" s="128" t="s">
        <v>129</v>
      </c>
      <c r="E25" s="128" t="s">
        <v>129</v>
      </c>
      <c r="F25" s="128" t="s">
        <v>129</v>
      </c>
      <c r="G25" s="128" t="s">
        <v>129</v>
      </c>
      <c r="H25" s="128" t="s">
        <v>129</v>
      </c>
      <c r="I25" s="128" t="s">
        <v>129</v>
      </c>
      <c r="J25" s="128" t="s">
        <v>129</v>
      </c>
      <c r="K25" s="151" t="s">
        <v>129</v>
      </c>
    </row>
    <row r="26" spans="1:11" s="29" customFormat="1" ht="18.75" customHeight="1">
      <c r="A26" s="140" t="s">
        <v>847</v>
      </c>
      <c r="B26" s="153">
        <v>3976</v>
      </c>
      <c r="C26" s="154">
        <v>234601</v>
      </c>
      <c r="D26" s="155">
        <v>489171</v>
      </c>
      <c r="E26" s="155">
        <v>1290300</v>
      </c>
      <c r="F26" s="177">
        <v>1930899</v>
      </c>
      <c r="G26" s="177">
        <v>2428347</v>
      </c>
      <c r="H26" s="155">
        <v>2343087</v>
      </c>
      <c r="I26" s="155">
        <v>2389011</v>
      </c>
      <c r="J26" s="155">
        <v>1716851</v>
      </c>
      <c r="K26" s="178">
        <v>2138173</v>
      </c>
    </row>
    <row r="27" spans="1:11" s="29" customFormat="1" ht="18.75" customHeight="1">
      <c r="A27" s="140" t="s">
        <v>848</v>
      </c>
      <c r="B27" s="153">
        <v>3982</v>
      </c>
      <c r="C27" s="154">
        <v>233821</v>
      </c>
      <c r="D27" s="155">
        <v>483914</v>
      </c>
      <c r="E27" s="155">
        <v>1284879</v>
      </c>
      <c r="F27" s="177">
        <v>1925400</v>
      </c>
      <c r="G27" s="177">
        <v>2430537</v>
      </c>
      <c r="H27" s="155">
        <v>2346794</v>
      </c>
      <c r="I27" s="155">
        <v>2389085</v>
      </c>
      <c r="J27" s="155">
        <v>1732723</v>
      </c>
      <c r="K27" s="178">
        <v>2136650</v>
      </c>
    </row>
    <row r="28" spans="1:11" s="29" customFormat="1" ht="18.75" customHeight="1">
      <c r="A28" s="140" t="s">
        <v>849</v>
      </c>
      <c r="B28" s="153">
        <v>4007</v>
      </c>
      <c r="C28" s="154">
        <v>241251</v>
      </c>
      <c r="D28" s="155">
        <v>486004</v>
      </c>
      <c r="E28" s="155">
        <v>1288309</v>
      </c>
      <c r="F28" s="177">
        <v>1929474</v>
      </c>
      <c r="G28" s="177">
        <v>2440896</v>
      </c>
      <c r="H28" s="155">
        <v>2352629</v>
      </c>
      <c r="I28" s="155">
        <v>2388551</v>
      </c>
      <c r="J28" s="155">
        <v>1741614</v>
      </c>
      <c r="K28" s="178">
        <v>2134394</v>
      </c>
    </row>
    <row r="29" spans="1:11" ht="18.75" customHeight="1">
      <c r="A29" s="140" t="s">
        <v>850</v>
      </c>
      <c r="B29" s="153">
        <v>4011</v>
      </c>
      <c r="C29" s="154">
        <v>240527</v>
      </c>
      <c r="D29" s="155">
        <v>481530</v>
      </c>
      <c r="E29" s="155">
        <v>1284824</v>
      </c>
      <c r="F29" s="177">
        <v>1924844</v>
      </c>
      <c r="G29" s="177">
        <v>2442930</v>
      </c>
      <c r="H29" s="155">
        <v>2354940</v>
      </c>
      <c r="I29" s="155">
        <v>2391645</v>
      </c>
      <c r="J29" s="155">
        <v>1757323</v>
      </c>
      <c r="K29" s="178">
        <v>2132470</v>
      </c>
    </row>
    <row r="30" spans="1:11" ht="18.75" customHeight="1">
      <c r="A30" s="140" t="s">
        <v>851</v>
      </c>
      <c r="B30" s="153">
        <v>4018</v>
      </c>
      <c r="C30" s="154">
        <v>244283</v>
      </c>
      <c r="D30" s="155">
        <v>485264</v>
      </c>
      <c r="E30" s="155">
        <v>1296351</v>
      </c>
      <c r="F30" s="177">
        <v>1933601</v>
      </c>
      <c r="G30" s="177">
        <v>2453874</v>
      </c>
      <c r="H30" s="155">
        <v>2360122</v>
      </c>
      <c r="I30" s="155">
        <v>2393694</v>
      </c>
      <c r="J30" s="155">
        <v>1777911</v>
      </c>
      <c r="K30" s="178">
        <v>2130030</v>
      </c>
    </row>
    <row r="31" spans="1:11" ht="18.75" customHeight="1" thickBot="1">
      <c r="A31" s="141" t="s">
        <v>1283</v>
      </c>
      <c r="B31" s="158">
        <v>4024</v>
      </c>
      <c r="C31" s="159">
        <v>268387</v>
      </c>
      <c r="D31" s="160">
        <v>535398</v>
      </c>
      <c r="E31" s="160">
        <v>1360863</v>
      </c>
      <c r="F31" s="179">
        <v>2000236</v>
      </c>
      <c r="G31" s="179">
        <v>2509577</v>
      </c>
      <c r="H31" s="160">
        <v>2379189</v>
      </c>
      <c r="I31" s="160">
        <v>2372108</v>
      </c>
      <c r="J31" s="160">
        <v>1738018</v>
      </c>
      <c r="K31" s="180">
        <v>2095377</v>
      </c>
    </row>
    <row r="32" spans="1:11" ht="15" customHeight="1">
      <c r="A32" s="84" t="s">
        <v>876</v>
      </c>
      <c r="B32" s="29"/>
      <c r="C32" s="29"/>
      <c r="D32" s="29"/>
      <c r="E32" s="29"/>
      <c r="F32" s="181"/>
      <c r="G32" s="181"/>
      <c r="H32" s="29"/>
      <c r="I32" s="29"/>
      <c r="J32" s="29"/>
      <c r="K32" s="29"/>
    </row>
    <row r="33" spans="1:11" ht="15" customHeight="1">
      <c r="A33" s="84" t="s">
        <v>874</v>
      </c>
      <c r="B33" s="29"/>
      <c r="C33" s="29"/>
      <c r="D33" s="29"/>
      <c r="E33" s="29"/>
      <c r="F33" s="181"/>
      <c r="G33" s="181"/>
      <c r="H33" s="29"/>
      <c r="I33" s="29"/>
      <c r="J33" s="29"/>
      <c r="K33" s="29"/>
    </row>
    <row r="34" spans="1:11" ht="15" customHeight="1">
      <c r="A34" s="84" t="s">
        <v>861</v>
      </c>
      <c r="B34" s="29"/>
      <c r="C34" s="29"/>
      <c r="D34" s="29"/>
      <c r="E34" s="29"/>
      <c r="F34" s="29"/>
      <c r="G34" s="29"/>
      <c r="H34" s="29"/>
      <c r="I34" s="29"/>
      <c r="J34" s="29"/>
      <c r="K34" s="29"/>
    </row>
    <row r="35" spans="1:11" ht="15" customHeight="1">
      <c r="A35" s="84" t="s">
        <v>877</v>
      </c>
      <c r="B35" s="29"/>
      <c r="C35" s="29"/>
      <c r="D35" s="29"/>
      <c r="E35" s="29"/>
      <c r="F35" s="29"/>
      <c r="G35" s="29"/>
      <c r="H35" s="29"/>
      <c r="I35" s="29"/>
      <c r="J35" s="29"/>
      <c r="K35" s="29"/>
    </row>
    <row r="36" spans="1:11" ht="15" customHeight="1">
      <c r="A36" s="84" t="s">
        <v>862</v>
      </c>
      <c r="B36" s="29"/>
      <c r="C36" s="29"/>
      <c r="D36" s="29"/>
      <c r="E36" s="29"/>
      <c r="F36" s="29"/>
      <c r="G36" s="29"/>
      <c r="H36" s="29"/>
      <c r="I36" s="29"/>
      <c r="J36" s="29"/>
      <c r="K36" s="29"/>
    </row>
    <row r="37" ht="18.75" customHeight="1">
      <c r="A37" s="84" t="s">
        <v>878</v>
      </c>
    </row>
    <row r="38" ht="18.75" customHeight="1">
      <c r="A38" s="84" t="s">
        <v>879</v>
      </c>
    </row>
  </sheetData>
  <sheetProtection/>
  <mergeCells count="2">
    <mergeCell ref="A1:K1"/>
    <mergeCell ref="A2:K2"/>
  </mergeCells>
  <printOptions/>
  <pageMargins left="0.7874015748031497" right="0.7874015748031497" top="0.5118110236220472" bottom="0.984251968503937" header="0.5118110236220472" footer="0.5118110236220472"/>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1:K37"/>
  <sheetViews>
    <sheetView view="pageBreakPreview" zoomScaleSheetLayoutView="100" zoomScalePageLayoutView="0" workbookViewId="0" topLeftCell="A1">
      <selection activeCell="A1" sqref="A1:K1"/>
    </sheetView>
  </sheetViews>
  <sheetFormatPr defaultColWidth="16.875" defaultRowHeight="13.5"/>
  <cols>
    <col min="1" max="1" width="24.375" style="27" customWidth="1"/>
    <col min="2" max="11" width="17.50390625" style="27" customWidth="1"/>
    <col min="12" max="16384" width="16.875" style="27" customWidth="1"/>
  </cols>
  <sheetData>
    <row r="1" spans="1:11" ht="18.75" customHeight="1">
      <c r="A1" s="1286" t="s">
        <v>153</v>
      </c>
      <c r="B1" s="1286"/>
      <c r="C1" s="1286"/>
      <c r="D1" s="1286"/>
      <c r="E1" s="1286"/>
      <c r="F1" s="1286"/>
      <c r="G1" s="1286"/>
      <c r="H1" s="1286"/>
      <c r="I1" s="1286"/>
      <c r="J1" s="1286"/>
      <c r="K1" s="1286"/>
    </row>
    <row r="2" spans="1:11" ht="18.75" customHeight="1">
      <c r="A2" s="1287" t="s">
        <v>154</v>
      </c>
      <c r="B2" s="1287"/>
      <c r="C2" s="1287"/>
      <c r="D2" s="1287"/>
      <c r="E2" s="1287"/>
      <c r="F2" s="1287"/>
      <c r="G2" s="1287"/>
      <c r="H2" s="1287"/>
      <c r="I2" s="1287"/>
      <c r="J2" s="1287"/>
      <c r="K2" s="1287"/>
    </row>
    <row r="3" spans="1:11" ht="18.75" customHeight="1">
      <c r="A3" s="144"/>
      <c r="B3" s="144"/>
      <c r="C3" s="144"/>
      <c r="D3" s="144"/>
      <c r="E3" s="144"/>
      <c r="F3" s="144"/>
      <c r="G3" s="144"/>
      <c r="H3" s="144"/>
      <c r="I3" s="144"/>
      <c r="J3" s="144"/>
      <c r="K3" s="144"/>
    </row>
    <row r="4" spans="1:11" ht="18.75" customHeight="1" thickBot="1">
      <c r="A4" s="2" t="s">
        <v>155</v>
      </c>
      <c r="B4" s="2"/>
      <c r="C4" s="2"/>
      <c r="D4" s="2"/>
      <c r="E4" s="2"/>
      <c r="F4" s="2"/>
      <c r="G4" s="2"/>
      <c r="H4" s="2"/>
      <c r="I4" s="2"/>
      <c r="J4" s="2"/>
      <c r="K4" s="2"/>
    </row>
    <row r="5" spans="1:11" s="25" customFormat="1" ht="26.25" customHeight="1" thickBot="1">
      <c r="A5" s="120" t="s">
        <v>107</v>
      </c>
      <c r="B5" s="121" t="s">
        <v>108</v>
      </c>
      <c r="C5" s="122" t="s">
        <v>142</v>
      </c>
      <c r="D5" s="123" t="s">
        <v>156</v>
      </c>
      <c r="E5" s="123" t="s">
        <v>157</v>
      </c>
      <c r="F5" s="123" t="s">
        <v>158</v>
      </c>
      <c r="G5" s="123" t="s">
        <v>159</v>
      </c>
      <c r="H5" s="123" t="s">
        <v>160</v>
      </c>
      <c r="I5" s="123" t="s">
        <v>161</v>
      </c>
      <c r="J5" s="123" t="s">
        <v>149</v>
      </c>
      <c r="K5" s="124" t="s">
        <v>150</v>
      </c>
    </row>
    <row r="6" spans="1:11" ht="18.75" customHeight="1" thickTop="1">
      <c r="A6" s="185"/>
      <c r="B6" s="186"/>
      <c r="C6" s="127" t="s">
        <v>97</v>
      </c>
      <c r="D6" s="128" t="s">
        <v>97</v>
      </c>
      <c r="E6" s="128" t="s">
        <v>97</v>
      </c>
      <c r="F6" s="128" t="s">
        <v>97</v>
      </c>
      <c r="G6" s="128" t="s">
        <v>97</v>
      </c>
      <c r="H6" s="128" t="s">
        <v>97</v>
      </c>
      <c r="I6" s="128" t="s">
        <v>97</v>
      </c>
      <c r="J6" s="128" t="s">
        <v>97</v>
      </c>
      <c r="K6" s="151" t="s">
        <v>97</v>
      </c>
    </row>
    <row r="7" spans="1:11" ht="18.75" customHeight="1">
      <c r="A7" s="130" t="s">
        <v>842</v>
      </c>
      <c r="B7" s="153">
        <v>45</v>
      </c>
      <c r="C7" s="154">
        <v>2534</v>
      </c>
      <c r="D7" s="155">
        <v>100163</v>
      </c>
      <c r="E7" s="155">
        <v>36471</v>
      </c>
      <c r="F7" s="177">
        <v>100155</v>
      </c>
      <c r="G7" s="177">
        <v>107832</v>
      </c>
      <c r="H7" s="155">
        <v>87407</v>
      </c>
      <c r="I7" s="155">
        <v>108539</v>
      </c>
      <c r="J7" s="155">
        <v>73639</v>
      </c>
      <c r="K7" s="178">
        <v>965</v>
      </c>
    </row>
    <row r="8" spans="1:11" ht="18.75" customHeight="1">
      <c r="A8" s="130" t="s">
        <v>841</v>
      </c>
      <c r="B8" s="153">
        <v>71</v>
      </c>
      <c r="C8" s="154">
        <v>6284</v>
      </c>
      <c r="D8" s="155">
        <v>9480</v>
      </c>
      <c r="E8" s="155">
        <v>59427</v>
      </c>
      <c r="F8" s="177">
        <v>175134</v>
      </c>
      <c r="G8" s="177">
        <v>171732</v>
      </c>
      <c r="H8" s="155">
        <v>153387</v>
      </c>
      <c r="I8" s="155">
        <v>178521</v>
      </c>
      <c r="J8" s="155">
        <v>86417</v>
      </c>
      <c r="K8" s="178">
        <v>3908</v>
      </c>
    </row>
    <row r="9" spans="1:11" ht="18.75" customHeight="1">
      <c r="A9" s="130" t="s">
        <v>843</v>
      </c>
      <c r="B9" s="153">
        <v>94</v>
      </c>
      <c r="C9" s="154">
        <v>6372</v>
      </c>
      <c r="D9" s="155">
        <v>9652</v>
      </c>
      <c r="E9" s="155">
        <v>56084</v>
      </c>
      <c r="F9" s="177">
        <v>272814</v>
      </c>
      <c r="G9" s="177">
        <v>185189</v>
      </c>
      <c r="H9" s="155">
        <v>180842</v>
      </c>
      <c r="I9" s="155">
        <v>256426</v>
      </c>
      <c r="J9" s="155">
        <v>137824</v>
      </c>
      <c r="K9" s="178">
        <v>4904</v>
      </c>
    </row>
    <row r="10" spans="1:11" ht="18.75" customHeight="1">
      <c r="A10" s="130" t="s">
        <v>841</v>
      </c>
      <c r="B10" s="153">
        <v>70</v>
      </c>
      <c r="C10" s="154">
        <v>3891</v>
      </c>
      <c r="D10" s="155">
        <v>7793</v>
      </c>
      <c r="E10" s="155">
        <v>41519</v>
      </c>
      <c r="F10" s="177">
        <v>132131</v>
      </c>
      <c r="G10" s="177">
        <v>164193</v>
      </c>
      <c r="H10" s="155">
        <v>150888</v>
      </c>
      <c r="I10" s="155">
        <v>113996</v>
      </c>
      <c r="J10" s="155">
        <v>83096</v>
      </c>
      <c r="K10" s="178">
        <v>5631</v>
      </c>
    </row>
    <row r="11" spans="1:11" ht="18.75" customHeight="1">
      <c r="A11" s="130" t="s">
        <v>844</v>
      </c>
      <c r="B11" s="153">
        <v>167</v>
      </c>
      <c r="C11" s="154">
        <v>14843</v>
      </c>
      <c r="D11" s="155">
        <v>23714</v>
      </c>
      <c r="E11" s="155">
        <v>105037</v>
      </c>
      <c r="F11" s="177">
        <v>550186</v>
      </c>
      <c r="G11" s="177">
        <v>759201</v>
      </c>
      <c r="H11" s="155">
        <v>408284</v>
      </c>
      <c r="I11" s="155">
        <v>396659</v>
      </c>
      <c r="J11" s="155">
        <v>265228</v>
      </c>
      <c r="K11" s="178">
        <v>8927</v>
      </c>
    </row>
    <row r="12" spans="1:11" ht="18.75" customHeight="1">
      <c r="A12" s="130" t="s">
        <v>841</v>
      </c>
      <c r="B12" s="153">
        <v>560</v>
      </c>
      <c r="C12" s="154">
        <v>79787</v>
      </c>
      <c r="D12" s="155">
        <v>145692</v>
      </c>
      <c r="E12" s="155">
        <v>752540</v>
      </c>
      <c r="F12" s="177">
        <v>1715499</v>
      </c>
      <c r="G12" s="177">
        <v>3213990</v>
      </c>
      <c r="H12" s="155">
        <v>3605371</v>
      </c>
      <c r="I12" s="155">
        <v>3683991</v>
      </c>
      <c r="J12" s="155">
        <v>2496545</v>
      </c>
      <c r="K12" s="178">
        <v>3136879</v>
      </c>
    </row>
    <row r="13" spans="1:11" ht="18.75" customHeight="1">
      <c r="A13" s="130" t="s">
        <v>845</v>
      </c>
      <c r="B13" s="153">
        <v>62</v>
      </c>
      <c r="C13" s="154">
        <v>2048</v>
      </c>
      <c r="D13" s="155">
        <v>4964</v>
      </c>
      <c r="E13" s="155">
        <v>42324</v>
      </c>
      <c r="F13" s="177">
        <v>239316</v>
      </c>
      <c r="G13" s="177">
        <v>109097</v>
      </c>
      <c r="H13" s="155">
        <v>92089</v>
      </c>
      <c r="I13" s="155">
        <v>58696</v>
      </c>
      <c r="J13" s="155">
        <v>27313</v>
      </c>
      <c r="K13" s="178">
        <v>782</v>
      </c>
    </row>
    <row r="14" spans="1:11" ht="18.75" customHeight="1">
      <c r="A14" s="130" t="s">
        <v>841</v>
      </c>
      <c r="B14" s="153">
        <v>70</v>
      </c>
      <c r="C14" s="154">
        <v>3994</v>
      </c>
      <c r="D14" s="155">
        <v>6846</v>
      </c>
      <c r="E14" s="155">
        <v>42888</v>
      </c>
      <c r="F14" s="177">
        <v>110084</v>
      </c>
      <c r="G14" s="177">
        <v>184681</v>
      </c>
      <c r="H14" s="155">
        <v>176831</v>
      </c>
      <c r="I14" s="155">
        <v>153288</v>
      </c>
      <c r="J14" s="155">
        <v>114420</v>
      </c>
      <c r="K14" s="178">
        <v>7683</v>
      </c>
    </row>
    <row r="15" spans="1:11" ht="18.75" customHeight="1">
      <c r="A15" s="130" t="s">
        <v>846</v>
      </c>
      <c r="B15" s="153">
        <v>100</v>
      </c>
      <c r="C15" s="154">
        <v>23143</v>
      </c>
      <c r="D15" s="155">
        <v>27295</v>
      </c>
      <c r="E15" s="155">
        <v>135225</v>
      </c>
      <c r="F15" s="177">
        <v>1627336</v>
      </c>
      <c r="G15" s="177">
        <v>277995</v>
      </c>
      <c r="H15" s="155">
        <v>289993</v>
      </c>
      <c r="I15" s="155">
        <v>3052828</v>
      </c>
      <c r="J15" s="155">
        <v>111435</v>
      </c>
      <c r="K15" s="178">
        <v>5479</v>
      </c>
    </row>
    <row r="16" spans="1:11" ht="18.75" customHeight="1">
      <c r="A16" s="130" t="s">
        <v>841</v>
      </c>
      <c r="B16" s="153">
        <v>222</v>
      </c>
      <c r="C16" s="154">
        <v>48175</v>
      </c>
      <c r="D16" s="155">
        <v>54678</v>
      </c>
      <c r="E16" s="155">
        <v>279149</v>
      </c>
      <c r="F16" s="177">
        <v>646123</v>
      </c>
      <c r="G16" s="177">
        <v>930108</v>
      </c>
      <c r="H16" s="155">
        <v>1126481</v>
      </c>
      <c r="I16" s="155">
        <v>1092920</v>
      </c>
      <c r="J16" s="155">
        <v>677121</v>
      </c>
      <c r="K16" s="178">
        <v>28908</v>
      </c>
    </row>
    <row r="17" spans="1:11" ht="18.75" customHeight="1">
      <c r="A17" s="130" t="s">
        <v>1282</v>
      </c>
      <c r="B17" s="153">
        <v>203</v>
      </c>
      <c r="C17" s="154">
        <v>12596</v>
      </c>
      <c r="D17" s="155">
        <v>17620</v>
      </c>
      <c r="E17" s="155">
        <v>339377</v>
      </c>
      <c r="F17" s="177">
        <v>483917</v>
      </c>
      <c r="G17" s="177">
        <v>812613</v>
      </c>
      <c r="H17" s="155">
        <v>372992</v>
      </c>
      <c r="I17" s="155">
        <v>324811</v>
      </c>
      <c r="J17" s="155">
        <v>183521</v>
      </c>
      <c r="K17" s="178">
        <v>6267</v>
      </c>
    </row>
    <row r="18" spans="1:11" ht="18.75" customHeight="1" thickBot="1">
      <c r="A18" s="133" t="s">
        <v>841</v>
      </c>
      <c r="B18" s="158">
        <v>2360</v>
      </c>
      <c r="C18" s="159">
        <v>432238</v>
      </c>
      <c r="D18" s="160">
        <v>805614</v>
      </c>
      <c r="E18" s="160">
        <v>3331067</v>
      </c>
      <c r="F18" s="179">
        <v>8635362</v>
      </c>
      <c r="G18" s="179">
        <v>17483462</v>
      </c>
      <c r="H18" s="160">
        <v>27809628</v>
      </c>
      <c r="I18" s="160">
        <v>29285855</v>
      </c>
      <c r="J18" s="160">
        <v>23693667</v>
      </c>
      <c r="K18" s="180">
        <v>7328267</v>
      </c>
    </row>
    <row r="19" spans="1:11" s="12" customFormat="1" ht="11.25" customHeight="1">
      <c r="A19" s="84" t="s">
        <v>880</v>
      </c>
      <c r="B19" s="29"/>
      <c r="C19" s="29"/>
      <c r="D19" s="29"/>
      <c r="E19" s="29"/>
      <c r="F19" s="181"/>
      <c r="G19" s="181"/>
      <c r="H19" s="29"/>
      <c r="I19" s="29"/>
      <c r="J19" s="29"/>
      <c r="K19" s="29"/>
    </row>
    <row r="20" spans="1:11" s="12" customFormat="1" ht="11.25" customHeight="1">
      <c r="A20" s="84" t="s">
        <v>874</v>
      </c>
      <c r="B20" s="29"/>
      <c r="C20" s="29"/>
      <c r="D20" s="29"/>
      <c r="E20" s="29"/>
      <c r="F20" s="181"/>
      <c r="G20" s="181"/>
      <c r="H20" s="29"/>
      <c r="I20" s="29"/>
      <c r="J20" s="29"/>
      <c r="K20" s="29"/>
    </row>
    <row r="21" spans="1:11" s="12" customFormat="1" ht="57" customHeight="1">
      <c r="A21" s="1337" t="s">
        <v>881</v>
      </c>
      <c r="B21" s="1337"/>
      <c r="C21" s="1337"/>
      <c r="D21" s="1337"/>
      <c r="E21" s="1337"/>
      <c r="F21" s="1337"/>
      <c r="G21" s="1337"/>
      <c r="H21" s="1337"/>
      <c r="I21" s="1337"/>
      <c r="J21" s="1337"/>
      <c r="K21" s="1337"/>
    </row>
    <row r="22" spans="1:11" s="12" customFormat="1" ht="18.75" customHeight="1">
      <c r="A22" s="84" t="s">
        <v>151</v>
      </c>
      <c r="B22" s="29"/>
      <c r="C22" s="29"/>
      <c r="D22" s="29"/>
      <c r="E22" s="29"/>
      <c r="F22" s="29"/>
      <c r="G22" s="29"/>
      <c r="H22" s="29"/>
      <c r="I22" s="29"/>
      <c r="J22" s="29"/>
      <c r="K22" s="29"/>
    </row>
    <row r="23" spans="1:11" s="12" customFormat="1" ht="60" customHeight="1" thickBot="1">
      <c r="A23" s="187" t="s">
        <v>162</v>
      </c>
      <c r="B23" s="2"/>
      <c r="C23" s="2"/>
      <c r="D23" s="2"/>
      <c r="E23" s="2"/>
      <c r="F23" s="2"/>
      <c r="G23" s="2"/>
      <c r="H23" s="2"/>
      <c r="I23" s="2"/>
      <c r="J23" s="2"/>
      <c r="K23" s="2"/>
    </row>
    <row r="24" spans="1:11" s="12" customFormat="1" ht="26.25" customHeight="1" thickBot="1">
      <c r="A24" s="120" t="s">
        <v>107</v>
      </c>
      <c r="B24" s="121" t="s">
        <v>108</v>
      </c>
      <c r="C24" s="122" t="s">
        <v>142</v>
      </c>
      <c r="D24" s="123" t="s">
        <v>156</v>
      </c>
      <c r="E24" s="123" t="s">
        <v>157</v>
      </c>
      <c r="F24" s="123" t="s">
        <v>158</v>
      </c>
      <c r="G24" s="123" t="s">
        <v>159</v>
      </c>
      <c r="H24" s="123" t="s">
        <v>160</v>
      </c>
      <c r="I24" s="123" t="s">
        <v>161</v>
      </c>
      <c r="J24" s="123" t="s">
        <v>149</v>
      </c>
      <c r="K24" s="124" t="s">
        <v>150</v>
      </c>
    </row>
    <row r="25" spans="1:11" s="12" customFormat="1" ht="18.75" customHeight="1" thickTop="1">
      <c r="A25" s="188"/>
      <c r="B25" s="189"/>
      <c r="C25" s="127" t="s">
        <v>97</v>
      </c>
      <c r="D25" s="128" t="s">
        <v>97</v>
      </c>
      <c r="E25" s="128" t="s">
        <v>97</v>
      </c>
      <c r="F25" s="128" t="s">
        <v>97</v>
      </c>
      <c r="G25" s="128" t="s">
        <v>97</v>
      </c>
      <c r="H25" s="128" t="s">
        <v>97</v>
      </c>
      <c r="I25" s="128" t="s">
        <v>97</v>
      </c>
      <c r="J25" s="128" t="s">
        <v>97</v>
      </c>
      <c r="K25" s="151" t="s">
        <v>97</v>
      </c>
    </row>
    <row r="26" spans="1:11" s="12" customFormat="1" ht="18.75" customHeight="1">
      <c r="A26" s="140" t="s">
        <v>847</v>
      </c>
      <c r="B26" s="153">
        <v>3976</v>
      </c>
      <c r="C26" s="154">
        <v>555166</v>
      </c>
      <c r="D26" s="155">
        <v>1047055</v>
      </c>
      <c r="E26" s="155">
        <v>4553399</v>
      </c>
      <c r="F26" s="177">
        <v>13435215</v>
      </c>
      <c r="G26" s="177">
        <v>22015190</v>
      </c>
      <c r="H26" s="155">
        <v>29809758</v>
      </c>
      <c r="I26" s="155">
        <v>34641976</v>
      </c>
      <c r="J26" s="155">
        <v>25008478</v>
      </c>
      <c r="K26" s="178">
        <v>9875107</v>
      </c>
    </row>
    <row r="27" spans="1:11" s="12" customFormat="1" ht="18.75" customHeight="1">
      <c r="A27" s="140" t="s">
        <v>848</v>
      </c>
      <c r="B27" s="153">
        <v>3982</v>
      </c>
      <c r="C27" s="154">
        <v>548933</v>
      </c>
      <c r="D27" s="155">
        <v>1040713</v>
      </c>
      <c r="E27" s="155">
        <v>4498547</v>
      </c>
      <c r="F27" s="177">
        <v>13298412</v>
      </c>
      <c r="G27" s="177">
        <v>21974013</v>
      </c>
      <c r="H27" s="155">
        <v>29804062</v>
      </c>
      <c r="I27" s="155">
        <v>34659328</v>
      </c>
      <c r="J27" s="155">
        <v>25220939</v>
      </c>
      <c r="K27" s="178">
        <v>9875087</v>
      </c>
    </row>
    <row r="28" spans="1:11" s="12" customFormat="1" ht="18.75" customHeight="1">
      <c r="A28" s="140" t="s">
        <v>849</v>
      </c>
      <c r="B28" s="153">
        <v>4007</v>
      </c>
      <c r="C28" s="154">
        <v>558844</v>
      </c>
      <c r="D28" s="155">
        <v>1052288</v>
      </c>
      <c r="E28" s="155">
        <v>4515819</v>
      </c>
      <c r="F28" s="177">
        <v>13185614</v>
      </c>
      <c r="G28" s="177">
        <v>22078004</v>
      </c>
      <c r="H28" s="155">
        <v>30058882</v>
      </c>
      <c r="I28" s="155">
        <v>34728995</v>
      </c>
      <c r="J28" s="155">
        <v>25373814</v>
      </c>
      <c r="K28" s="178">
        <v>10278032</v>
      </c>
    </row>
    <row r="29" spans="1:11" s="12" customFormat="1" ht="18.75" customHeight="1">
      <c r="A29" s="140" t="s">
        <v>850</v>
      </c>
      <c r="B29" s="153">
        <v>4011</v>
      </c>
      <c r="C29" s="154">
        <v>549607</v>
      </c>
      <c r="D29" s="155">
        <v>1048830</v>
      </c>
      <c r="E29" s="155">
        <v>4484229</v>
      </c>
      <c r="F29" s="177">
        <v>13068117</v>
      </c>
      <c r="G29" s="177">
        <v>22080898</v>
      </c>
      <c r="H29" s="155">
        <v>30042339</v>
      </c>
      <c r="I29" s="155">
        <v>34713478</v>
      </c>
      <c r="J29" s="155">
        <v>25605710</v>
      </c>
      <c r="K29" s="178">
        <v>10274127</v>
      </c>
    </row>
    <row r="30" spans="1:11" ht="18.75" customHeight="1">
      <c r="A30" s="140" t="s">
        <v>851</v>
      </c>
      <c r="B30" s="153">
        <v>4018</v>
      </c>
      <c r="C30" s="154">
        <v>547418</v>
      </c>
      <c r="D30" s="155">
        <v>1050133</v>
      </c>
      <c r="E30" s="155">
        <v>4524324</v>
      </c>
      <c r="F30" s="177">
        <v>13380783</v>
      </c>
      <c r="G30" s="177">
        <v>22042314</v>
      </c>
      <c r="H30" s="155">
        <v>30100372</v>
      </c>
      <c r="I30" s="155">
        <v>35268026</v>
      </c>
      <c r="J30" s="155">
        <v>25828507</v>
      </c>
      <c r="K30" s="178">
        <v>10266044</v>
      </c>
    </row>
    <row r="31" spans="1:11" ht="18.75" customHeight="1" thickBot="1">
      <c r="A31" s="141" t="s">
        <v>1283</v>
      </c>
      <c r="B31" s="158">
        <v>4024</v>
      </c>
      <c r="C31" s="159">
        <v>632358</v>
      </c>
      <c r="D31" s="160">
        <v>1205413</v>
      </c>
      <c r="E31" s="160">
        <v>5188390</v>
      </c>
      <c r="F31" s="179">
        <v>14624165</v>
      </c>
      <c r="G31" s="179">
        <v>24393667</v>
      </c>
      <c r="H31" s="160">
        <v>34397483</v>
      </c>
      <c r="I31" s="160">
        <v>38764215</v>
      </c>
      <c r="J31" s="160">
        <v>28065158</v>
      </c>
      <c r="K31" s="180">
        <v>10537425</v>
      </c>
    </row>
    <row r="32" ht="12">
      <c r="A32" s="84" t="s">
        <v>876</v>
      </c>
    </row>
    <row r="33" ht="12">
      <c r="A33" s="84" t="s">
        <v>874</v>
      </c>
    </row>
    <row r="34" ht="12">
      <c r="A34" s="84" t="s">
        <v>870</v>
      </c>
    </row>
    <row r="35" ht="12">
      <c r="A35" s="84" t="s">
        <v>882</v>
      </c>
    </row>
    <row r="36" ht="12">
      <c r="A36" s="84" t="s">
        <v>883</v>
      </c>
    </row>
    <row r="37" ht="12">
      <c r="A37" s="84" t="s">
        <v>163</v>
      </c>
    </row>
  </sheetData>
  <sheetProtection/>
  <mergeCells count="3">
    <mergeCell ref="A1:K1"/>
    <mergeCell ref="A2:K2"/>
    <mergeCell ref="A21:K21"/>
  </mergeCells>
  <printOptions/>
  <pageMargins left="0.7874015748031497" right="0.7874015748031497" top="0.5118110236220472" bottom="0.984251968503937" header="0.5118110236220472" footer="0.5118110236220472"/>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S108"/>
  <sheetViews>
    <sheetView view="pageBreakPreview" zoomScaleNormal="70" zoomScaleSheetLayoutView="100" zoomScalePageLayoutView="0" workbookViewId="0" topLeftCell="A1">
      <selection activeCell="A1" sqref="A1:S1"/>
    </sheetView>
  </sheetViews>
  <sheetFormatPr defaultColWidth="9.00390625" defaultRowHeight="13.5"/>
  <cols>
    <col min="1" max="1" width="9.375" style="12" customWidth="1"/>
    <col min="2" max="12" width="10.875" style="12" customWidth="1"/>
    <col min="13" max="17" width="11.125" style="12" customWidth="1"/>
    <col min="18" max="18" width="2.625" style="12" customWidth="1"/>
    <col min="19" max="19" width="11.125" style="12" customWidth="1"/>
    <col min="20" max="16384" width="9.00390625" style="12" customWidth="1"/>
  </cols>
  <sheetData>
    <row r="1" spans="1:19" s="2" customFormat="1" ht="17.25">
      <c r="A1" s="1286" t="s">
        <v>164</v>
      </c>
      <c r="B1" s="1286"/>
      <c r="C1" s="1286"/>
      <c r="D1" s="1286"/>
      <c r="E1" s="1286"/>
      <c r="F1" s="1286"/>
      <c r="G1" s="1286"/>
      <c r="H1" s="1286"/>
      <c r="I1" s="1286"/>
      <c r="J1" s="1286"/>
      <c r="K1" s="1286"/>
      <c r="L1" s="1286"/>
      <c r="M1" s="1286"/>
      <c r="N1" s="1286"/>
      <c r="O1" s="1286"/>
      <c r="P1" s="1286"/>
      <c r="Q1" s="1286"/>
      <c r="R1" s="1286"/>
      <c r="S1" s="1286"/>
    </row>
    <row r="2" spans="1:19" s="2" customFormat="1" ht="14.25">
      <c r="A2" s="1287" t="s">
        <v>165</v>
      </c>
      <c r="B2" s="1287"/>
      <c r="C2" s="1287"/>
      <c r="D2" s="1287"/>
      <c r="E2" s="1287"/>
      <c r="F2" s="1287"/>
      <c r="G2" s="1287"/>
      <c r="H2" s="1287"/>
      <c r="I2" s="1287"/>
      <c r="J2" s="1287"/>
      <c r="K2" s="1287"/>
      <c r="L2" s="1287"/>
      <c r="M2" s="1287"/>
      <c r="N2" s="1287"/>
      <c r="O2" s="1287"/>
      <c r="P2" s="1287"/>
      <c r="Q2" s="1287"/>
      <c r="R2" s="1287"/>
      <c r="S2" s="1287"/>
    </row>
    <row r="3" spans="1:19" s="2" customFormat="1" ht="14.25">
      <c r="A3" s="3"/>
      <c r="B3" s="3"/>
      <c r="C3" s="3"/>
      <c r="D3" s="3"/>
      <c r="E3" s="3"/>
      <c r="F3" s="3"/>
      <c r="G3" s="3"/>
      <c r="H3" s="3"/>
      <c r="I3" s="3"/>
      <c r="J3" s="3"/>
      <c r="K3" s="3"/>
      <c r="L3" s="3"/>
      <c r="M3" s="3"/>
      <c r="N3" s="3"/>
      <c r="O3" s="3"/>
      <c r="P3" s="3"/>
      <c r="Q3" s="3"/>
      <c r="R3" s="3"/>
      <c r="S3" s="3"/>
    </row>
    <row r="4" s="2" customFormat="1" ht="14.25" thickBot="1">
      <c r="A4" s="2" t="s">
        <v>166</v>
      </c>
    </row>
    <row r="5" spans="1:19" s="2" customFormat="1" ht="13.5" customHeight="1">
      <c r="A5" s="5"/>
      <c r="B5" s="1288" t="s">
        <v>46</v>
      </c>
      <c r="C5" s="6"/>
      <c r="D5" s="6"/>
      <c r="E5" s="6"/>
      <c r="F5" s="7"/>
      <c r="G5" s="1291" t="s">
        <v>47</v>
      </c>
      <c r="H5" s="190"/>
      <c r="I5" s="8"/>
      <c r="J5" s="190"/>
      <c r="K5" s="190"/>
      <c r="L5" s="191"/>
      <c r="M5" s="1294" t="s">
        <v>48</v>
      </c>
      <c r="N5" s="10"/>
      <c r="O5" s="10"/>
      <c r="P5" s="10"/>
      <c r="Q5" s="11"/>
      <c r="R5" s="12"/>
      <c r="S5" s="1297" t="s">
        <v>167</v>
      </c>
    </row>
    <row r="6" spans="1:19" s="2" customFormat="1" ht="13.5" customHeight="1">
      <c r="A6" s="13"/>
      <c r="B6" s="1289"/>
      <c r="C6" s="1301" t="s">
        <v>168</v>
      </c>
      <c r="D6" s="1301" t="s">
        <v>169</v>
      </c>
      <c r="E6" s="1301" t="s">
        <v>170</v>
      </c>
      <c r="F6" s="1284" t="s">
        <v>171</v>
      </c>
      <c r="G6" s="1292"/>
      <c r="H6" s="1341" t="s">
        <v>54</v>
      </c>
      <c r="I6" s="1343" t="s">
        <v>55</v>
      </c>
      <c r="J6" s="1344"/>
      <c r="K6" s="1344"/>
      <c r="L6" s="1345"/>
      <c r="M6" s="1295"/>
      <c r="N6" s="1282" t="s">
        <v>56</v>
      </c>
      <c r="O6" s="15"/>
      <c r="P6" s="73"/>
      <c r="Q6" s="1348" t="s">
        <v>57</v>
      </c>
      <c r="R6" s="12"/>
      <c r="S6" s="1298"/>
    </row>
    <row r="7" spans="1:19" s="2" customFormat="1" ht="13.5" customHeight="1">
      <c r="A7" s="13"/>
      <c r="B7" s="1289"/>
      <c r="C7" s="1338"/>
      <c r="D7" s="1338"/>
      <c r="E7" s="1338"/>
      <c r="F7" s="1340"/>
      <c r="G7" s="1292"/>
      <c r="H7" s="1341"/>
      <c r="I7" s="1351" t="s">
        <v>172</v>
      </c>
      <c r="J7" s="1352"/>
      <c r="K7" s="1353" t="s">
        <v>173</v>
      </c>
      <c r="L7" s="1355" t="s">
        <v>174</v>
      </c>
      <c r="M7" s="1295"/>
      <c r="N7" s="1346"/>
      <c r="O7" s="1301" t="s">
        <v>175</v>
      </c>
      <c r="P7" s="1301" t="s">
        <v>176</v>
      </c>
      <c r="Q7" s="1349"/>
      <c r="R7" s="12"/>
      <c r="S7" s="1298"/>
    </row>
    <row r="8" spans="1:19" s="2" customFormat="1" ht="38.25" customHeight="1" thickBot="1">
      <c r="A8" s="13"/>
      <c r="B8" s="1289"/>
      <c r="C8" s="1302"/>
      <c r="D8" s="1302"/>
      <c r="E8" s="1339"/>
      <c r="F8" s="1308"/>
      <c r="G8" s="1292"/>
      <c r="H8" s="1342"/>
      <c r="I8" s="192" t="s">
        <v>177</v>
      </c>
      <c r="J8" s="192" t="s">
        <v>178</v>
      </c>
      <c r="K8" s="1354"/>
      <c r="L8" s="1356"/>
      <c r="M8" s="1295"/>
      <c r="N8" s="1347"/>
      <c r="O8" s="1357"/>
      <c r="P8" s="1357"/>
      <c r="Q8" s="1350"/>
      <c r="R8" s="12"/>
      <c r="S8" s="1298"/>
    </row>
    <row r="9" spans="1:19" ht="11.25" thickTop="1">
      <c r="A9" s="185"/>
      <c r="B9" s="194" t="s">
        <v>97</v>
      </c>
      <c r="C9" s="195" t="s">
        <v>97</v>
      </c>
      <c r="D9" s="195" t="s">
        <v>97</v>
      </c>
      <c r="E9" s="195" t="s">
        <v>97</v>
      </c>
      <c r="F9" s="196" t="s">
        <v>97</v>
      </c>
      <c r="G9" s="197" t="s">
        <v>97</v>
      </c>
      <c r="H9" s="198" t="s">
        <v>97</v>
      </c>
      <c r="I9" s="198" t="s">
        <v>97</v>
      </c>
      <c r="J9" s="198" t="s">
        <v>97</v>
      </c>
      <c r="K9" s="198" t="s">
        <v>97</v>
      </c>
      <c r="L9" s="196" t="s">
        <v>97</v>
      </c>
      <c r="M9" s="194" t="s">
        <v>97</v>
      </c>
      <c r="N9" s="198" t="s">
        <v>97</v>
      </c>
      <c r="O9" s="195" t="s">
        <v>97</v>
      </c>
      <c r="P9" s="195" t="s">
        <v>97</v>
      </c>
      <c r="Q9" s="199" t="s">
        <v>97</v>
      </c>
      <c r="R9" s="27"/>
      <c r="S9" s="200" t="s">
        <v>97</v>
      </c>
    </row>
    <row r="10" spans="1:19" s="118" customFormat="1" ht="11.25">
      <c r="A10" s="201"/>
      <c r="B10" s="78"/>
      <c r="C10" s="202"/>
      <c r="D10" s="202"/>
      <c r="E10" s="202"/>
      <c r="F10" s="203"/>
      <c r="G10" s="204"/>
      <c r="H10" s="205"/>
      <c r="I10" s="206"/>
      <c r="J10" s="205"/>
      <c r="K10" s="205"/>
      <c r="L10" s="203"/>
      <c r="M10" s="207"/>
      <c r="N10" s="208"/>
      <c r="O10" s="206"/>
      <c r="P10" s="206"/>
      <c r="Q10" s="209"/>
      <c r="R10" s="78"/>
      <c r="S10" s="210"/>
    </row>
    <row r="11" spans="1:19" s="118" customFormat="1" ht="11.25">
      <c r="A11" s="54" t="s">
        <v>62</v>
      </c>
      <c r="B11" s="211">
        <v>9084</v>
      </c>
      <c r="C11" s="212">
        <v>0</v>
      </c>
      <c r="D11" s="212">
        <v>9084</v>
      </c>
      <c r="E11" s="212">
        <v>0</v>
      </c>
      <c r="F11" s="213">
        <v>0</v>
      </c>
      <c r="G11" s="212">
        <v>70702</v>
      </c>
      <c r="H11" s="212">
        <v>0</v>
      </c>
      <c r="I11" s="214">
        <v>48878</v>
      </c>
      <c r="J11" s="212">
        <v>5805</v>
      </c>
      <c r="K11" s="212">
        <v>0</v>
      </c>
      <c r="L11" s="215">
        <v>16019</v>
      </c>
      <c r="M11" s="216">
        <v>3154101</v>
      </c>
      <c r="N11" s="217">
        <v>3135279</v>
      </c>
      <c r="O11" s="217">
        <v>596292</v>
      </c>
      <c r="P11" s="217">
        <v>2538987</v>
      </c>
      <c r="Q11" s="213">
        <v>18822</v>
      </c>
      <c r="R11" s="80"/>
      <c r="S11" s="218">
        <v>247427</v>
      </c>
    </row>
    <row r="12" spans="1:19" s="118" customFormat="1" ht="11.25">
      <c r="A12" s="54" t="s">
        <v>63</v>
      </c>
      <c r="B12" s="211">
        <v>22907</v>
      </c>
      <c r="C12" s="212">
        <v>8000</v>
      </c>
      <c r="D12" s="212">
        <v>14907</v>
      </c>
      <c r="E12" s="212">
        <v>0</v>
      </c>
      <c r="F12" s="213">
        <v>0</v>
      </c>
      <c r="G12" s="212">
        <v>158396</v>
      </c>
      <c r="H12" s="212">
        <v>10500</v>
      </c>
      <c r="I12" s="214">
        <v>41459</v>
      </c>
      <c r="J12" s="212">
        <v>1213</v>
      </c>
      <c r="K12" s="212">
        <v>0</v>
      </c>
      <c r="L12" s="215">
        <v>105224</v>
      </c>
      <c r="M12" s="216">
        <v>2530997</v>
      </c>
      <c r="N12" s="217">
        <v>2504253</v>
      </c>
      <c r="O12" s="217">
        <v>458116</v>
      </c>
      <c r="P12" s="217">
        <v>2046137</v>
      </c>
      <c r="Q12" s="213">
        <v>26744</v>
      </c>
      <c r="R12" s="80"/>
      <c r="S12" s="218">
        <v>112239</v>
      </c>
    </row>
    <row r="13" spans="1:19" s="118" customFormat="1" ht="11.25">
      <c r="A13" s="54" t="s">
        <v>64</v>
      </c>
      <c r="B13" s="211">
        <v>12999</v>
      </c>
      <c r="C13" s="212">
        <v>2000</v>
      </c>
      <c r="D13" s="212">
        <v>10999</v>
      </c>
      <c r="E13" s="212">
        <v>0</v>
      </c>
      <c r="F13" s="213">
        <v>0</v>
      </c>
      <c r="G13" s="212">
        <v>40223</v>
      </c>
      <c r="H13" s="212">
        <v>0</v>
      </c>
      <c r="I13" s="214">
        <v>5981</v>
      </c>
      <c r="J13" s="212">
        <v>1330</v>
      </c>
      <c r="K13" s="212">
        <v>1999</v>
      </c>
      <c r="L13" s="215">
        <v>30912</v>
      </c>
      <c r="M13" s="216">
        <v>95489</v>
      </c>
      <c r="N13" s="217">
        <v>91397</v>
      </c>
      <c r="O13" s="217">
        <v>42695</v>
      </c>
      <c r="P13" s="217">
        <v>48702</v>
      </c>
      <c r="Q13" s="213">
        <v>4092</v>
      </c>
      <c r="R13" s="80"/>
      <c r="S13" s="218">
        <v>85295</v>
      </c>
    </row>
    <row r="14" spans="1:19" s="118" customFormat="1" ht="11.25">
      <c r="A14" s="54" t="s">
        <v>65</v>
      </c>
      <c r="B14" s="211">
        <v>3399</v>
      </c>
      <c r="C14" s="212">
        <v>0</v>
      </c>
      <c r="D14" s="212">
        <v>3399</v>
      </c>
      <c r="E14" s="212">
        <v>0</v>
      </c>
      <c r="F14" s="213">
        <v>0</v>
      </c>
      <c r="G14" s="212">
        <v>45196</v>
      </c>
      <c r="H14" s="212">
        <v>0</v>
      </c>
      <c r="I14" s="214">
        <v>70</v>
      </c>
      <c r="J14" s="212">
        <v>0</v>
      </c>
      <c r="K14" s="212">
        <v>1500</v>
      </c>
      <c r="L14" s="215">
        <v>43626</v>
      </c>
      <c r="M14" s="216">
        <v>60263</v>
      </c>
      <c r="N14" s="217">
        <v>56671</v>
      </c>
      <c r="O14" s="217">
        <v>25814</v>
      </c>
      <c r="P14" s="217">
        <v>30857</v>
      </c>
      <c r="Q14" s="213">
        <v>3592</v>
      </c>
      <c r="R14" s="80"/>
      <c r="S14" s="218">
        <v>43498</v>
      </c>
    </row>
    <row r="15" spans="1:19" s="118" customFormat="1" ht="11.25">
      <c r="A15" s="219" t="s">
        <v>840</v>
      </c>
      <c r="B15" s="220">
        <v>22709</v>
      </c>
      <c r="C15" s="221">
        <v>0</v>
      </c>
      <c r="D15" s="221">
        <v>22709</v>
      </c>
      <c r="E15" s="221">
        <v>0</v>
      </c>
      <c r="F15" s="222">
        <v>0</v>
      </c>
      <c r="G15" s="221">
        <v>23608</v>
      </c>
      <c r="H15" s="221">
        <v>0</v>
      </c>
      <c r="I15" s="223">
        <v>15408</v>
      </c>
      <c r="J15" s="221">
        <v>3249</v>
      </c>
      <c r="K15" s="221">
        <v>2120</v>
      </c>
      <c r="L15" s="224">
        <v>2831</v>
      </c>
      <c r="M15" s="225">
        <v>3658</v>
      </c>
      <c r="N15" s="226">
        <v>3656</v>
      </c>
      <c r="O15" s="226">
        <v>2510</v>
      </c>
      <c r="P15" s="226">
        <v>1146</v>
      </c>
      <c r="Q15" s="222">
        <v>2</v>
      </c>
      <c r="R15" s="80"/>
      <c r="S15" s="227">
        <v>42599</v>
      </c>
    </row>
    <row r="16" spans="1:19" s="118" customFormat="1" ht="11.25">
      <c r="A16" s="201"/>
      <c r="B16" s="211"/>
      <c r="C16" s="212"/>
      <c r="D16" s="212"/>
      <c r="E16" s="212"/>
      <c r="F16" s="213"/>
      <c r="G16" s="212"/>
      <c r="H16" s="212"/>
      <c r="I16" s="214"/>
      <c r="J16" s="212"/>
      <c r="K16" s="212"/>
      <c r="L16" s="215"/>
      <c r="M16" s="216"/>
      <c r="N16" s="217"/>
      <c r="O16" s="217"/>
      <c r="P16" s="217"/>
      <c r="Q16" s="213"/>
      <c r="R16" s="80"/>
      <c r="S16" s="218"/>
    </row>
    <row r="17" spans="1:19" s="118" customFormat="1" ht="11.25">
      <c r="A17" s="54" t="s">
        <v>66</v>
      </c>
      <c r="B17" s="211">
        <v>4000</v>
      </c>
      <c r="C17" s="212">
        <v>0</v>
      </c>
      <c r="D17" s="212">
        <v>4000</v>
      </c>
      <c r="E17" s="212">
        <v>0</v>
      </c>
      <c r="F17" s="213">
        <v>0</v>
      </c>
      <c r="G17" s="212">
        <v>4381</v>
      </c>
      <c r="H17" s="212">
        <v>0</v>
      </c>
      <c r="I17" s="214">
        <v>2501</v>
      </c>
      <c r="J17" s="212">
        <v>354</v>
      </c>
      <c r="K17" s="212">
        <v>0</v>
      </c>
      <c r="L17" s="215">
        <v>1526</v>
      </c>
      <c r="M17" s="216">
        <v>4573</v>
      </c>
      <c r="N17" s="217">
        <v>4253</v>
      </c>
      <c r="O17" s="217">
        <v>2628</v>
      </c>
      <c r="P17" s="217">
        <v>1625</v>
      </c>
      <c r="Q17" s="213">
        <v>320</v>
      </c>
      <c r="R17" s="228"/>
      <c r="S17" s="218">
        <v>85295</v>
      </c>
    </row>
    <row r="18" spans="1:19" s="118" customFormat="1" ht="11.25">
      <c r="A18" s="54" t="s">
        <v>67</v>
      </c>
      <c r="B18" s="211">
        <v>0</v>
      </c>
      <c r="C18" s="212">
        <v>0</v>
      </c>
      <c r="D18" s="212">
        <v>0</v>
      </c>
      <c r="E18" s="212">
        <v>0</v>
      </c>
      <c r="F18" s="213">
        <v>0</v>
      </c>
      <c r="G18" s="212">
        <v>2006</v>
      </c>
      <c r="H18" s="212">
        <v>0</v>
      </c>
      <c r="I18" s="214">
        <v>0</v>
      </c>
      <c r="J18" s="212">
        <v>0</v>
      </c>
      <c r="K18" s="212">
        <v>0</v>
      </c>
      <c r="L18" s="215">
        <v>2006</v>
      </c>
      <c r="M18" s="216">
        <v>5015</v>
      </c>
      <c r="N18" s="217">
        <v>4749</v>
      </c>
      <c r="O18" s="217">
        <v>2105</v>
      </c>
      <c r="P18" s="217">
        <v>2644</v>
      </c>
      <c r="Q18" s="213">
        <v>266</v>
      </c>
      <c r="R18" s="228"/>
      <c r="S18" s="218">
        <v>83289</v>
      </c>
    </row>
    <row r="19" spans="1:19" s="118" customFormat="1" ht="11.25">
      <c r="A19" s="54" t="s">
        <v>68</v>
      </c>
      <c r="B19" s="211">
        <v>0</v>
      </c>
      <c r="C19" s="212">
        <v>0</v>
      </c>
      <c r="D19" s="212">
        <v>0</v>
      </c>
      <c r="E19" s="212">
        <v>0</v>
      </c>
      <c r="F19" s="213">
        <v>0</v>
      </c>
      <c r="G19" s="212">
        <v>1324</v>
      </c>
      <c r="H19" s="212">
        <v>0</v>
      </c>
      <c r="I19" s="214">
        <v>0</v>
      </c>
      <c r="J19" s="212">
        <v>0</v>
      </c>
      <c r="K19" s="212">
        <v>0</v>
      </c>
      <c r="L19" s="215">
        <v>1324</v>
      </c>
      <c r="M19" s="216">
        <v>6747</v>
      </c>
      <c r="N19" s="217">
        <v>6657</v>
      </c>
      <c r="O19" s="217">
        <v>3251</v>
      </c>
      <c r="P19" s="217">
        <v>3406</v>
      </c>
      <c r="Q19" s="213">
        <v>90</v>
      </c>
      <c r="R19" s="228"/>
      <c r="S19" s="218">
        <v>81964</v>
      </c>
    </row>
    <row r="20" spans="1:19" s="118" customFormat="1" ht="11.25">
      <c r="A20" s="54" t="s">
        <v>69</v>
      </c>
      <c r="B20" s="211">
        <v>0</v>
      </c>
      <c r="C20" s="212">
        <v>0</v>
      </c>
      <c r="D20" s="212">
        <v>0</v>
      </c>
      <c r="E20" s="212">
        <v>0</v>
      </c>
      <c r="F20" s="213">
        <v>0</v>
      </c>
      <c r="G20" s="212">
        <v>1907</v>
      </c>
      <c r="H20" s="212">
        <v>0</v>
      </c>
      <c r="I20" s="214">
        <v>0</v>
      </c>
      <c r="J20" s="212">
        <v>0</v>
      </c>
      <c r="K20" s="212">
        <v>0</v>
      </c>
      <c r="L20" s="215">
        <v>1907</v>
      </c>
      <c r="M20" s="216">
        <v>3234</v>
      </c>
      <c r="N20" s="217">
        <v>3056</v>
      </c>
      <c r="O20" s="217">
        <v>1826</v>
      </c>
      <c r="P20" s="217">
        <v>1230</v>
      </c>
      <c r="Q20" s="213">
        <v>178</v>
      </c>
      <c r="R20" s="228"/>
      <c r="S20" s="218">
        <v>80056</v>
      </c>
    </row>
    <row r="21" spans="1:19" s="118" customFormat="1" ht="11.25">
      <c r="A21" s="54" t="s">
        <v>70</v>
      </c>
      <c r="B21" s="211">
        <v>0</v>
      </c>
      <c r="C21" s="212">
        <v>0</v>
      </c>
      <c r="D21" s="212">
        <v>0</v>
      </c>
      <c r="E21" s="212">
        <v>0</v>
      </c>
      <c r="F21" s="213">
        <v>0</v>
      </c>
      <c r="G21" s="212">
        <v>2176</v>
      </c>
      <c r="H21" s="212">
        <v>0</v>
      </c>
      <c r="I21" s="214">
        <v>0</v>
      </c>
      <c r="J21" s="212">
        <v>0</v>
      </c>
      <c r="K21" s="212">
        <v>1500</v>
      </c>
      <c r="L21" s="215">
        <v>676</v>
      </c>
      <c r="M21" s="216">
        <v>8498</v>
      </c>
      <c r="N21" s="217">
        <v>7608</v>
      </c>
      <c r="O21" s="217">
        <v>2764</v>
      </c>
      <c r="P21" s="217">
        <v>4844</v>
      </c>
      <c r="Q21" s="213">
        <v>890</v>
      </c>
      <c r="R21" s="228"/>
      <c r="S21" s="218">
        <v>77880</v>
      </c>
    </row>
    <row r="22" spans="1:19" s="118" customFormat="1" ht="11.25">
      <c r="A22" s="54" t="s">
        <v>71</v>
      </c>
      <c r="B22" s="211">
        <v>0</v>
      </c>
      <c r="C22" s="212">
        <v>0</v>
      </c>
      <c r="D22" s="212">
        <v>0</v>
      </c>
      <c r="E22" s="212">
        <v>0</v>
      </c>
      <c r="F22" s="213">
        <v>0</v>
      </c>
      <c r="G22" s="212">
        <v>10284</v>
      </c>
      <c r="H22" s="212">
        <v>0</v>
      </c>
      <c r="I22" s="214">
        <v>0</v>
      </c>
      <c r="J22" s="212">
        <v>0</v>
      </c>
      <c r="K22" s="212">
        <v>0</v>
      </c>
      <c r="L22" s="215">
        <v>10284</v>
      </c>
      <c r="M22" s="216">
        <v>18223</v>
      </c>
      <c r="N22" s="217">
        <v>16465</v>
      </c>
      <c r="O22" s="217">
        <v>5600</v>
      </c>
      <c r="P22" s="217">
        <v>10865</v>
      </c>
      <c r="Q22" s="213">
        <v>1758</v>
      </c>
      <c r="R22" s="228"/>
      <c r="S22" s="218">
        <v>67595</v>
      </c>
    </row>
    <row r="23" spans="1:19" s="118" customFormat="1" ht="11.25">
      <c r="A23" s="54" t="s">
        <v>72</v>
      </c>
      <c r="B23" s="211">
        <v>1500</v>
      </c>
      <c r="C23" s="212">
        <v>0</v>
      </c>
      <c r="D23" s="212">
        <v>1500</v>
      </c>
      <c r="E23" s="212">
        <v>0</v>
      </c>
      <c r="F23" s="213">
        <v>0</v>
      </c>
      <c r="G23" s="212">
        <v>27476</v>
      </c>
      <c r="H23" s="212">
        <v>0</v>
      </c>
      <c r="I23" s="214">
        <v>70</v>
      </c>
      <c r="J23" s="212">
        <v>0</v>
      </c>
      <c r="K23" s="212">
        <v>0</v>
      </c>
      <c r="L23" s="215">
        <v>27406</v>
      </c>
      <c r="M23" s="216">
        <v>18110</v>
      </c>
      <c r="N23" s="217">
        <v>17794</v>
      </c>
      <c r="O23" s="217">
        <v>10038</v>
      </c>
      <c r="P23" s="217">
        <v>7756</v>
      </c>
      <c r="Q23" s="213">
        <v>316</v>
      </c>
      <c r="R23" s="228"/>
      <c r="S23" s="218">
        <v>41619</v>
      </c>
    </row>
    <row r="24" spans="1:19" s="118" customFormat="1" ht="11.25">
      <c r="A24" s="54" t="s">
        <v>73</v>
      </c>
      <c r="B24" s="211">
        <v>0</v>
      </c>
      <c r="C24" s="212">
        <v>0</v>
      </c>
      <c r="D24" s="212">
        <v>0</v>
      </c>
      <c r="E24" s="212">
        <v>0</v>
      </c>
      <c r="F24" s="213">
        <v>0</v>
      </c>
      <c r="G24" s="212">
        <v>2</v>
      </c>
      <c r="H24" s="212">
        <v>0</v>
      </c>
      <c r="I24" s="214">
        <v>0</v>
      </c>
      <c r="J24" s="212">
        <v>0</v>
      </c>
      <c r="K24" s="212">
        <v>0</v>
      </c>
      <c r="L24" s="215">
        <v>2</v>
      </c>
      <c r="M24" s="216">
        <v>28</v>
      </c>
      <c r="N24" s="217">
        <v>14</v>
      </c>
      <c r="O24" s="217">
        <v>0</v>
      </c>
      <c r="P24" s="217">
        <v>14</v>
      </c>
      <c r="Q24" s="213">
        <v>14</v>
      </c>
      <c r="R24" s="228"/>
      <c r="S24" s="218">
        <v>41617</v>
      </c>
    </row>
    <row r="25" spans="1:19" s="118" customFormat="1" ht="11.25">
      <c r="A25" s="54" t="s">
        <v>74</v>
      </c>
      <c r="B25" s="211">
        <v>0</v>
      </c>
      <c r="C25" s="212">
        <v>0</v>
      </c>
      <c r="D25" s="212">
        <v>0</v>
      </c>
      <c r="E25" s="212">
        <v>0</v>
      </c>
      <c r="F25" s="213">
        <v>0</v>
      </c>
      <c r="G25" s="212">
        <v>1</v>
      </c>
      <c r="H25" s="212">
        <v>0</v>
      </c>
      <c r="I25" s="214">
        <v>0</v>
      </c>
      <c r="J25" s="212">
        <v>0</v>
      </c>
      <c r="K25" s="212">
        <v>0</v>
      </c>
      <c r="L25" s="215">
        <v>1</v>
      </c>
      <c r="M25" s="216">
        <v>63</v>
      </c>
      <c r="N25" s="217">
        <v>49</v>
      </c>
      <c r="O25" s="217">
        <v>40</v>
      </c>
      <c r="P25" s="217">
        <v>9</v>
      </c>
      <c r="Q25" s="213">
        <v>14</v>
      </c>
      <c r="R25" s="228"/>
      <c r="S25" s="218">
        <v>41616</v>
      </c>
    </row>
    <row r="26" spans="1:19" s="118" customFormat="1" ht="11.25">
      <c r="A26" s="54" t="s">
        <v>75</v>
      </c>
      <c r="B26" s="211">
        <v>0</v>
      </c>
      <c r="C26" s="212">
        <v>0</v>
      </c>
      <c r="D26" s="212">
        <v>0</v>
      </c>
      <c r="E26" s="212">
        <v>0</v>
      </c>
      <c r="F26" s="213">
        <v>0</v>
      </c>
      <c r="G26" s="212">
        <v>18</v>
      </c>
      <c r="H26" s="212">
        <v>0</v>
      </c>
      <c r="I26" s="214">
        <v>0</v>
      </c>
      <c r="J26" s="212">
        <v>0</v>
      </c>
      <c r="K26" s="212">
        <v>0</v>
      </c>
      <c r="L26" s="215">
        <v>18</v>
      </c>
      <c r="M26" s="216">
        <v>66</v>
      </c>
      <c r="N26" s="217">
        <v>28</v>
      </c>
      <c r="O26" s="217">
        <v>0</v>
      </c>
      <c r="P26" s="217">
        <v>28</v>
      </c>
      <c r="Q26" s="213">
        <v>38</v>
      </c>
      <c r="R26" s="228"/>
      <c r="S26" s="218">
        <v>41598</v>
      </c>
    </row>
    <row r="27" spans="1:19" s="118" customFormat="1" ht="11.25">
      <c r="A27" s="54" t="s">
        <v>76</v>
      </c>
      <c r="B27" s="211">
        <v>1499</v>
      </c>
      <c r="C27" s="212">
        <v>0</v>
      </c>
      <c r="D27" s="212">
        <v>1499</v>
      </c>
      <c r="E27" s="212">
        <v>0</v>
      </c>
      <c r="F27" s="213">
        <v>0</v>
      </c>
      <c r="G27" s="212">
        <v>0</v>
      </c>
      <c r="H27" s="212">
        <v>0</v>
      </c>
      <c r="I27" s="214">
        <v>0</v>
      </c>
      <c r="J27" s="212">
        <v>0</v>
      </c>
      <c r="K27" s="212">
        <v>0</v>
      </c>
      <c r="L27" s="215">
        <v>0</v>
      </c>
      <c r="M27" s="216">
        <v>13</v>
      </c>
      <c r="N27" s="217">
        <v>5</v>
      </c>
      <c r="O27" s="217">
        <v>0</v>
      </c>
      <c r="P27" s="217">
        <v>5</v>
      </c>
      <c r="Q27" s="213">
        <v>8</v>
      </c>
      <c r="R27" s="228"/>
      <c r="S27" s="218">
        <v>43098</v>
      </c>
    </row>
    <row r="28" spans="1:19" s="118" customFormat="1" ht="11.25">
      <c r="A28" s="54" t="s">
        <v>77</v>
      </c>
      <c r="B28" s="211">
        <v>400</v>
      </c>
      <c r="C28" s="212">
        <v>0</v>
      </c>
      <c r="D28" s="212">
        <v>400</v>
      </c>
      <c r="E28" s="212">
        <v>0</v>
      </c>
      <c r="F28" s="213">
        <v>0</v>
      </c>
      <c r="G28" s="212">
        <v>0</v>
      </c>
      <c r="H28" s="212">
        <v>0</v>
      </c>
      <c r="I28" s="214">
        <v>0</v>
      </c>
      <c r="J28" s="212">
        <v>0</v>
      </c>
      <c r="K28" s="212">
        <v>0</v>
      </c>
      <c r="L28" s="215">
        <v>0</v>
      </c>
      <c r="M28" s="216">
        <v>250</v>
      </c>
      <c r="N28" s="217">
        <v>240</v>
      </c>
      <c r="O28" s="217">
        <v>190</v>
      </c>
      <c r="P28" s="217">
        <v>50</v>
      </c>
      <c r="Q28" s="213">
        <v>10</v>
      </c>
      <c r="R28" s="228"/>
      <c r="S28" s="218">
        <v>43498</v>
      </c>
    </row>
    <row r="29" spans="1:19" s="118" customFormat="1" ht="11.25">
      <c r="A29" s="54" t="s">
        <v>78</v>
      </c>
      <c r="B29" s="211">
        <v>0</v>
      </c>
      <c r="C29" s="212">
        <v>0</v>
      </c>
      <c r="D29" s="212">
        <v>0</v>
      </c>
      <c r="E29" s="212">
        <v>0</v>
      </c>
      <c r="F29" s="213">
        <v>0</v>
      </c>
      <c r="G29" s="212">
        <v>0</v>
      </c>
      <c r="H29" s="212">
        <v>0</v>
      </c>
      <c r="I29" s="214">
        <v>0</v>
      </c>
      <c r="J29" s="212">
        <v>0</v>
      </c>
      <c r="K29" s="212">
        <v>0</v>
      </c>
      <c r="L29" s="215">
        <v>0</v>
      </c>
      <c r="M29" s="216">
        <v>16</v>
      </c>
      <c r="N29" s="217">
        <v>6</v>
      </c>
      <c r="O29" s="217">
        <v>0</v>
      </c>
      <c r="P29" s="217">
        <v>6</v>
      </c>
      <c r="Q29" s="213">
        <v>10</v>
      </c>
      <c r="R29" s="228"/>
      <c r="S29" s="218">
        <v>43498</v>
      </c>
    </row>
    <row r="30" spans="1:19" s="118" customFormat="1" ht="11.25">
      <c r="A30" s="54" t="s">
        <v>67</v>
      </c>
      <c r="B30" s="211">
        <v>0</v>
      </c>
      <c r="C30" s="212">
        <v>0</v>
      </c>
      <c r="D30" s="212">
        <v>0</v>
      </c>
      <c r="E30" s="212">
        <v>0</v>
      </c>
      <c r="F30" s="213">
        <v>0</v>
      </c>
      <c r="G30" s="212">
        <v>2916</v>
      </c>
      <c r="H30" s="212">
        <v>0</v>
      </c>
      <c r="I30" s="214">
        <v>0</v>
      </c>
      <c r="J30" s="212">
        <v>0</v>
      </c>
      <c r="K30" s="212">
        <v>2000</v>
      </c>
      <c r="L30" s="215">
        <v>916</v>
      </c>
      <c r="M30" s="216">
        <v>1503</v>
      </c>
      <c r="N30" s="217">
        <v>1503</v>
      </c>
      <c r="O30" s="217">
        <v>1500</v>
      </c>
      <c r="P30" s="217">
        <v>3</v>
      </c>
      <c r="Q30" s="213">
        <v>0</v>
      </c>
      <c r="R30" s="228"/>
      <c r="S30" s="218">
        <v>40582</v>
      </c>
    </row>
    <row r="31" spans="1:19" s="118" customFormat="1" ht="11.25">
      <c r="A31" s="54" t="s">
        <v>68</v>
      </c>
      <c r="B31" s="211">
        <v>500</v>
      </c>
      <c r="C31" s="212">
        <v>0</v>
      </c>
      <c r="D31" s="212">
        <v>500</v>
      </c>
      <c r="E31" s="212">
        <v>0</v>
      </c>
      <c r="F31" s="213">
        <v>0</v>
      </c>
      <c r="G31" s="212">
        <v>2772</v>
      </c>
      <c r="H31" s="212">
        <v>0</v>
      </c>
      <c r="I31" s="214">
        <v>1377</v>
      </c>
      <c r="J31" s="212">
        <v>0</v>
      </c>
      <c r="K31" s="212">
        <v>0</v>
      </c>
      <c r="L31" s="215">
        <v>1395</v>
      </c>
      <c r="M31" s="216">
        <v>13</v>
      </c>
      <c r="N31" s="217">
        <v>11</v>
      </c>
      <c r="O31" s="217">
        <v>10</v>
      </c>
      <c r="P31" s="217">
        <v>1</v>
      </c>
      <c r="Q31" s="213">
        <v>2</v>
      </c>
      <c r="R31" s="228"/>
      <c r="S31" s="218">
        <v>38310</v>
      </c>
    </row>
    <row r="32" spans="1:19" s="118" customFormat="1" ht="11.25">
      <c r="A32" s="54" t="s">
        <v>69</v>
      </c>
      <c r="B32" s="211">
        <v>0</v>
      </c>
      <c r="C32" s="212">
        <v>0</v>
      </c>
      <c r="D32" s="212">
        <v>0</v>
      </c>
      <c r="E32" s="212">
        <v>0</v>
      </c>
      <c r="F32" s="213">
        <v>0</v>
      </c>
      <c r="G32" s="212">
        <v>2</v>
      </c>
      <c r="H32" s="212">
        <v>0</v>
      </c>
      <c r="I32" s="214">
        <v>0</v>
      </c>
      <c r="J32" s="212">
        <v>0</v>
      </c>
      <c r="K32" s="212">
        <v>0</v>
      </c>
      <c r="L32" s="215">
        <v>2</v>
      </c>
      <c r="M32" s="216">
        <v>1000</v>
      </c>
      <c r="N32" s="217">
        <v>1000</v>
      </c>
      <c r="O32" s="217">
        <v>1000</v>
      </c>
      <c r="P32" s="217">
        <v>0</v>
      </c>
      <c r="Q32" s="213">
        <v>0</v>
      </c>
      <c r="R32" s="228"/>
      <c r="S32" s="218">
        <v>38308</v>
      </c>
    </row>
    <row r="33" spans="1:19" s="118" customFormat="1" ht="11.25">
      <c r="A33" s="54" t="s">
        <v>70</v>
      </c>
      <c r="B33" s="211">
        <v>0</v>
      </c>
      <c r="C33" s="212">
        <v>0</v>
      </c>
      <c r="D33" s="212">
        <v>0</v>
      </c>
      <c r="E33" s="212">
        <v>0</v>
      </c>
      <c r="F33" s="213">
        <v>0</v>
      </c>
      <c r="G33" s="212">
        <v>16717</v>
      </c>
      <c r="H33" s="212">
        <v>0</v>
      </c>
      <c r="I33" s="214">
        <v>13461</v>
      </c>
      <c r="J33" s="212">
        <v>3249</v>
      </c>
      <c r="K33" s="212">
        <v>0</v>
      </c>
      <c r="L33" s="215">
        <v>7</v>
      </c>
      <c r="M33" s="216">
        <v>1142</v>
      </c>
      <c r="N33" s="217">
        <v>1142</v>
      </c>
      <c r="O33" s="217">
        <v>0</v>
      </c>
      <c r="P33" s="217">
        <v>1142</v>
      </c>
      <c r="Q33" s="213">
        <v>0</v>
      </c>
      <c r="R33" s="228"/>
      <c r="S33" s="218">
        <v>21591</v>
      </c>
    </row>
    <row r="34" spans="1:19" s="118" customFormat="1" ht="11.25">
      <c r="A34" s="54" t="s">
        <v>71</v>
      </c>
      <c r="B34" s="211">
        <v>210</v>
      </c>
      <c r="C34" s="212">
        <v>0</v>
      </c>
      <c r="D34" s="212">
        <v>210</v>
      </c>
      <c r="E34" s="212">
        <v>0</v>
      </c>
      <c r="F34" s="213">
        <v>0</v>
      </c>
      <c r="G34" s="212">
        <v>265</v>
      </c>
      <c r="H34" s="212">
        <v>0</v>
      </c>
      <c r="I34" s="214">
        <v>0</v>
      </c>
      <c r="J34" s="212">
        <v>0</v>
      </c>
      <c r="K34" s="212">
        <v>0</v>
      </c>
      <c r="L34" s="215">
        <v>265</v>
      </c>
      <c r="M34" s="216">
        <v>0</v>
      </c>
      <c r="N34" s="217">
        <v>0</v>
      </c>
      <c r="O34" s="217">
        <v>0</v>
      </c>
      <c r="P34" s="217">
        <v>0</v>
      </c>
      <c r="Q34" s="213">
        <v>0</v>
      </c>
      <c r="R34" s="228"/>
      <c r="S34" s="218">
        <v>21536</v>
      </c>
    </row>
    <row r="35" spans="1:19" s="118" customFormat="1" ht="11.25">
      <c r="A35" s="54" t="s">
        <v>72</v>
      </c>
      <c r="B35" s="211">
        <v>0</v>
      </c>
      <c r="C35" s="212">
        <v>0</v>
      </c>
      <c r="D35" s="212">
        <v>0</v>
      </c>
      <c r="E35" s="212">
        <v>0</v>
      </c>
      <c r="F35" s="213">
        <v>0</v>
      </c>
      <c r="G35" s="212">
        <v>0</v>
      </c>
      <c r="H35" s="212">
        <v>0</v>
      </c>
      <c r="I35" s="214">
        <v>0</v>
      </c>
      <c r="J35" s="212">
        <v>0</v>
      </c>
      <c r="K35" s="212">
        <v>0</v>
      </c>
      <c r="L35" s="215">
        <v>0</v>
      </c>
      <c r="M35" s="216">
        <v>0</v>
      </c>
      <c r="N35" s="217">
        <v>0</v>
      </c>
      <c r="O35" s="217">
        <v>0</v>
      </c>
      <c r="P35" s="217">
        <v>0</v>
      </c>
      <c r="Q35" s="213">
        <v>0</v>
      </c>
      <c r="R35" s="228"/>
      <c r="S35" s="218">
        <v>21536</v>
      </c>
    </row>
    <row r="36" spans="1:19" s="118" customFormat="1" ht="11.25">
      <c r="A36" s="54" t="s">
        <v>73</v>
      </c>
      <c r="B36" s="211">
        <v>9999</v>
      </c>
      <c r="C36" s="212">
        <v>0</v>
      </c>
      <c r="D36" s="212">
        <v>9999</v>
      </c>
      <c r="E36" s="212">
        <v>0</v>
      </c>
      <c r="F36" s="213">
        <v>0</v>
      </c>
      <c r="G36" s="212">
        <v>0</v>
      </c>
      <c r="H36" s="212">
        <v>0</v>
      </c>
      <c r="I36" s="214">
        <v>0</v>
      </c>
      <c r="J36" s="212">
        <v>0</v>
      </c>
      <c r="K36" s="212">
        <v>0</v>
      </c>
      <c r="L36" s="215">
        <v>0</v>
      </c>
      <c r="M36" s="216">
        <v>0</v>
      </c>
      <c r="N36" s="217">
        <v>0</v>
      </c>
      <c r="O36" s="217">
        <v>0</v>
      </c>
      <c r="P36" s="217">
        <v>0</v>
      </c>
      <c r="Q36" s="213">
        <v>0</v>
      </c>
      <c r="R36" s="228"/>
      <c r="S36" s="218">
        <v>31535</v>
      </c>
    </row>
    <row r="37" spans="1:19" s="118" customFormat="1" ht="11.25">
      <c r="A37" s="54" t="s">
        <v>74</v>
      </c>
      <c r="B37" s="211">
        <v>11999</v>
      </c>
      <c r="C37" s="212">
        <v>0</v>
      </c>
      <c r="D37" s="212">
        <v>11999</v>
      </c>
      <c r="E37" s="212">
        <v>0</v>
      </c>
      <c r="F37" s="213">
        <v>0</v>
      </c>
      <c r="G37" s="212">
        <v>344</v>
      </c>
      <c r="H37" s="212">
        <v>0</v>
      </c>
      <c r="I37" s="214">
        <v>0</v>
      </c>
      <c r="J37" s="212">
        <v>0</v>
      </c>
      <c r="K37" s="212">
        <v>100</v>
      </c>
      <c r="L37" s="215">
        <v>244</v>
      </c>
      <c r="M37" s="216">
        <v>0</v>
      </c>
      <c r="N37" s="217">
        <v>0</v>
      </c>
      <c r="O37" s="217">
        <v>0</v>
      </c>
      <c r="P37" s="217">
        <v>0</v>
      </c>
      <c r="Q37" s="213">
        <v>0</v>
      </c>
      <c r="R37" s="228"/>
      <c r="S37" s="218">
        <v>43190</v>
      </c>
    </row>
    <row r="38" spans="1:19" s="118" customFormat="1" ht="11.25">
      <c r="A38" s="54" t="s">
        <v>75</v>
      </c>
      <c r="B38" s="211">
        <v>0</v>
      </c>
      <c r="C38" s="212">
        <v>0</v>
      </c>
      <c r="D38" s="212">
        <v>0</v>
      </c>
      <c r="E38" s="212">
        <v>0</v>
      </c>
      <c r="F38" s="213">
        <v>0</v>
      </c>
      <c r="G38" s="212">
        <v>0</v>
      </c>
      <c r="H38" s="212">
        <v>0</v>
      </c>
      <c r="I38" s="214">
        <v>0</v>
      </c>
      <c r="J38" s="212">
        <v>0</v>
      </c>
      <c r="K38" s="212">
        <v>0</v>
      </c>
      <c r="L38" s="215">
        <v>0</v>
      </c>
      <c r="M38" s="216">
        <v>0</v>
      </c>
      <c r="N38" s="217">
        <v>0</v>
      </c>
      <c r="O38" s="217">
        <v>0</v>
      </c>
      <c r="P38" s="217">
        <v>0</v>
      </c>
      <c r="Q38" s="213">
        <v>0</v>
      </c>
      <c r="R38" s="228"/>
      <c r="S38" s="218">
        <v>43190</v>
      </c>
    </row>
    <row r="39" spans="1:19" s="118" customFormat="1" ht="11.25">
      <c r="A39" s="54" t="s">
        <v>203</v>
      </c>
      <c r="B39" s="211">
        <v>0</v>
      </c>
      <c r="C39" s="212">
        <v>0</v>
      </c>
      <c r="D39" s="212">
        <v>0</v>
      </c>
      <c r="E39" s="212">
        <v>0</v>
      </c>
      <c r="F39" s="213">
        <v>0</v>
      </c>
      <c r="G39" s="212">
        <v>1</v>
      </c>
      <c r="H39" s="212">
        <v>0</v>
      </c>
      <c r="I39" s="214">
        <v>0</v>
      </c>
      <c r="J39" s="212">
        <v>0</v>
      </c>
      <c r="K39" s="212">
        <v>0</v>
      </c>
      <c r="L39" s="215">
        <v>1</v>
      </c>
      <c r="M39" s="216">
        <v>0</v>
      </c>
      <c r="N39" s="217">
        <v>0</v>
      </c>
      <c r="O39" s="217">
        <v>0</v>
      </c>
      <c r="P39" s="217">
        <v>0</v>
      </c>
      <c r="Q39" s="213">
        <v>0</v>
      </c>
      <c r="R39" s="228"/>
      <c r="S39" s="218">
        <v>43189</v>
      </c>
    </row>
    <row r="40" spans="1:19" s="118" customFormat="1" ht="11.25">
      <c r="A40" s="54" t="s">
        <v>77</v>
      </c>
      <c r="B40" s="211">
        <v>0</v>
      </c>
      <c r="C40" s="212">
        <v>0</v>
      </c>
      <c r="D40" s="212">
        <v>0</v>
      </c>
      <c r="E40" s="212">
        <v>0</v>
      </c>
      <c r="F40" s="213">
        <v>0</v>
      </c>
      <c r="G40" s="212">
        <v>549</v>
      </c>
      <c r="H40" s="212">
        <v>0</v>
      </c>
      <c r="I40" s="214">
        <v>549</v>
      </c>
      <c r="J40" s="212">
        <v>0</v>
      </c>
      <c r="K40" s="212">
        <v>0</v>
      </c>
      <c r="L40" s="215">
        <v>0</v>
      </c>
      <c r="M40" s="216">
        <v>0</v>
      </c>
      <c r="N40" s="217">
        <v>0</v>
      </c>
      <c r="O40" s="217">
        <v>0</v>
      </c>
      <c r="P40" s="217">
        <v>0</v>
      </c>
      <c r="Q40" s="213">
        <v>0</v>
      </c>
      <c r="R40" s="228"/>
      <c r="S40" s="218">
        <v>42639</v>
      </c>
    </row>
    <row r="41" spans="1:19" s="118" customFormat="1" ht="12" thickBot="1">
      <c r="A41" s="58" t="s">
        <v>78</v>
      </c>
      <c r="B41" s="229">
        <v>0</v>
      </c>
      <c r="C41" s="230">
        <v>0</v>
      </c>
      <c r="D41" s="230">
        <v>0</v>
      </c>
      <c r="E41" s="230">
        <v>0</v>
      </c>
      <c r="F41" s="231">
        <v>0</v>
      </c>
      <c r="G41" s="230">
        <v>40</v>
      </c>
      <c r="H41" s="230">
        <v>0</v>
      </c>
      <c r="I41" s="232">
        <v>20</v>
      </c>
      <c r="J41" s="230">
        <v>0</v>
      </c>
      <c r="K41" s="230">
        <v>20</v>
      </c>
      <c r="L41" s="233">
        <v>0</v>
      </c>
      <c r="M41" s="234">
        <v>0</v>
      </c>
      <c r="N41" s="235">
        <v>0</v>
      </c>
      <c r="O41" s="235">
        <v>0</v>
      </c>
      <c r="P41" s="235">
        <v>0</v>
      </c>
      <c r="Q41" s="231">
        <v>0</v>
      </c>
      <c r="R41" s="228"/>
      <c r="S41" s="236">
        <v>42599</v>
      </c>
    </row>
    <row r="42" spans="1:19" ht="12">
      <c r="A42" s="82" t="s">
        <v>179</v>
      </c>
      <c r="B42" s="237"/>
      <c r="C42" s="237"/>
      <c r="D42" s="237"/>
      <c r="E42" s="237"/>
      <c r="F42" s="238"/>
      <c r="G42" s="238"/>
      <c r="H42" s="238"/>
      <c r="I42" s="238"/>
      <c r="J42" s="238"/>
      <c r="K42" s="238"/>
      <c r="L42" s="239"/>
      <c r="M42" s="238"/>
      <c r="N42" s="238"/>
      <c r="O42" s="238"/>
      <c r="P42" s="238"/>
      <c r="Q42" s="238"/>
      <c r="R42" s="238"/>
      <c r="S42" s="238"/>
    </row>
    <row r="43" spans="1:19" ht="12">
      <c r="A43" s="82" t="s">
        <v>180</v>
      </c>
      <c r="B43" s="237"/>
      <c r="C43" s="237"/>
      <c r="D43" s="237"/>
      <c r="E43" s="237"/>
      <c r="F43" s="238"/>
      <c r="G43" s="238"/>
      <c r="H43" s="238"/>
      <c r="I43" s="238"/>
      <c r="J43" s="238"/>
      <c r="K43" s="238"/>
      <c r="L43" s="239"/>
      <c r="M43" s="238"/>
      <c r="N43" s="238"/>
      <c r="O43" s="238"/>
      <c r="P43" s="238"/>
      <c r="Q43" s="238"/>
      <c r="R43" s="238"/>
      <c r="S43" s="238"/>
    </row>
    <row r="44" spans="1:19" ht="12">
      <c r="A44" s="82" t="s">
        <v>181</v>
      </c>
      <c r="B44" s="237"/>
      <c r="C44" s="237"/>
      <c r="D44" s="237"/>
      <c r="E44" s="237"/>
      <c r="F44" s="238"/>
      <c r="G44" s="238"/>
      <c r="H44" s="238"/>
      <c r="I44" s="238"/>
      <c r="J44" s="238"/>
      <c r="K44" s="238"/>
      <c r="L44" s="239"/>
      <c r="M44" s="238"/>
      <c r="N44" s="238"/>
      <c r="O44" s="238"/>
      <c r="P44" s="238"/>
      <c r="Q44" s="238"/>
      <c r="R44" s="238"/>
      <c r="S44" s="238"/>
    </row>
    <row r="45" spans="1:19" ht="12">
      <c r="A45" s="84" t="s">
        <v>182</v>
      </c>
      <c r="B45" s="237"/>
      <c r="C45" s="237"/>
      <c r="D45" s="237"/>
      <c r="E45" s="237"/>
      <c r="F45" s="238"/>
      <c r="G45" s="238"/>
      <c r="H45" s="238"/>
      <c r="I45" s="238"/>
      <c r="J45" s="238"/>
      <c r="K45" s="238"/>
      <c r="L45" s="239"/>
      <c r="M45" s="238"/>
      <c r="N45" s="238"/>
      <c r="O45" s="238"/>
      <c r="P45" s="238"/>
      <c r="Q45" s="238"/>
      <c r="R45" s="238"/>
      <c r="S45" s="238"/>
    </row>
    <row r="46" spans="1:16" ht="12">
      <c r="A46" s="82" t="s">
        <v>183</v>
      </c>
      <c r="B46" s="240"/>
      <c r="C46" s="240"/>
      <c r="D46" s="240"/>
      <c r="E46" s="240"/>
      <c r="F46" s="240"/>
      <c r="G46" s="240"/>
      <c r="H46" s="240"/>
      <c r="I46" s="240"/>
      <c r="J46" s="240"/>
      <c r="K46" s="240"/>
      <c r="L46" s="240"/>
      <c r="M46" s="240"/>
      <c r="N46" s="240"/>
      <c r="O46" s="240"/>
      <c r="P46" s="240"/>
    </row>
    <row r="47" spans="1:16" ht="10.5">
      <c r="A47" s="241" t="s">
        <v>183</v>
      </c>
      <c r="B47" s="240"/>
      <c r="C47" s="240"/>
      <c r="D47" s="240"/>
      <c r="E47" s="240"/>
      <c r="F47" s="240"/>
      <c r="G47" s="240"/>
      <c r="H47" s="240"/>
      <c r="I47" s="240"/>
      <c r="J47" s="240"/>
      <c r="K47" s="240"/>
      <c r="L47" s="240"/>
      <c r="M47" s="240"/>
      <c r="N47" s="240"/>
      <c r="O47" s="240"/>
      <c r="P47" s="240"/>
    </row>
    <row r="48" spans="1:19" ht="17.25">
      <c r="A48" s="1286" t="s">
        <v>184</v>
      </c>
      <c r="B48" s="1286"/>
      <c r="C48" s="1286"/>
      <c r="D48" s="1286"/>
      <c r="E48" s="1286"/>
      <c r="F48" s="1286"/>
      <c r="G48" s="1286"/>
      <c r="H48" s="1286"/>
      <c r="I48" s="1286"/>
      <c r="J48" s="1286"/>
      <c r="K48" s="1286"/>
      <c r="L48" s="1286"/>
      <c r="M48" s="1286"/>
      <c r="N48" s="1286"/>
      <c r="O48" s="1286"/>
      <c r="P48" s="1286"/>
      <c r="Q48" s="1286"/>
      <c r="R48" s="1286"/>
      <c r="S48" s="1286"/>
    </row>
    <row r="49" spans="1:19" ht="14.25">
      <c r="A49" s="1287" t="s">
        <v>185</v>
      </c>
      <c r="B49" s="1287"/>
      <c r="C49" s="1287"/>
      <c r="D49" s="1287"/>
      <c r="E49" s="1287"/>
      <c r="F49" s="1287"/>
      <c r="G49" s="1287"/>
      <c r="H49" s="1287"/>
      <c r="I49" s="1287"/>
      <c r="J49" s="1287"/>
      <c r="K49" s="1287"/>
      <c r="L49" s="1287"/>
      <c r="M49" s="1287"/>
      <c r="N49" s="1287"/>
      <c r="O49" s="1287"/>
      <c r="P49" s="1287"/>
      <c r="Q49" s="1287"/>
      <c r="R49" s="1287"/>
      <c r="S49" s="1287"/>
    </row>
    <row r="50" spans="1:19" s="2" customFormat="1" ht="14.25">
      <c r="A50" s="3"/>
      <c r="B50" s="3"/>
      <c r="C50" s="3"/>
      <c r="D50" s="3"/>
      <c r="E50" s="3"/>
      <c r="F50" s="3"/>
      <c r="G50" s="3"/>
      <c r="H50" s="3"/>
      <c r="I50" s="3"/>
      <c r="J50" s="3"/>
      <c r="K50" s="3"/>
      <c r="L50" s="3"/>
      <c r="M50" s="3"/>
      <c r="N50" s="3"/>
      <c r="O50" s="3"/>
      <c r="P50" s="3"/>
      <c r="Q50" s="3"/>
      <c r="R50" s="3"/>
      <c r="S50" s="3"/>
    </row>
    <row r="51" spans="1:19" ht="14.25" thickBot="1">
      <c r="A51" s="2" t="s">
        <v>44</v>
      </c>
      <c r="B51" s="2"/>
      <c r="C51" s="2"/>
      <c r="D51" s="2"/>
      <c r="E51" s="2"/>
      <c r="F51" s="4"/>
      <c r="G51" s="4"/>
      <c r="H51" s="4"/>
      <c r="I51" s="4"/>
      <c r="J51" s="4"/>
      <c r="K51" s="4"/>
      <c r="L51" s="4"/>
      <c r="M51" s="2"/>
      <c r="N51" s="2"/>
      <c r="O51" s="2"/>
      <c r="P51" s="2"/>
      <c r="Q51" s="2"/>
      <c r="R51" s="2"/>
      <c r="S51" s="2" t="s">
        <v>45</v>
      </c>
    </row>
    <row r="52" spans="1:19" ht="13.5" customHeight="1">
      <c r="A52" s="5"/>
      <c r="B52" s="1288" t="s">
        <v>46</v>
      </c>
      <c r="C52" s="6"/>
      <c r="D52" s="6"/>
      <c r="E52" s="6"/>
      <c r="F52" s="7"/>
      <c r="G52" s="1291" t="s">
        <v>47</v>
      </c>
      <c r="H52" s="190"/>
      <c r="I52" s="8"/>
      <c r="J52" s="190"/>
      <c r="K52" s="190"/>
      <c r="L52" s="191"/>
      <c r="M52" s="1309" t="s">
        <v>48</v>
      </c>
      <c r="N52" s="10"/>
      <c r="O52" s="10"/>
      <c r="P52" s="10"/>
      <c r="Q52" s="11"/>
      <c r="R52" s="242"/>
      <c r="S52" s="1358" t="s">
        <v>49</v>
      </c>
    </row>
    <row r="53" spans="1:19" ht="13.5" customHeight="1">
      <c r="A53" s="13"/>
      <c r="B53" s="1289"/>
      <c r="C53" s="1301" t="s">
        <v>168</v>
      </c>
      <c r="D53" s="1301" t="s">
        <v>169</v>
      </c>
      <c r="E53" s="1301" t="s">
        <v>170</v>
      </c>
      <c r="F53" s="1284" t="s">
        <v>171</v>
      </c>
      <c r="G53" s="1292"/>
      <c r="H53" s="1341" t="s">
        <v>54</v>
      </c>
      <c r="I53" s="1343" t="s">
        <v>55</v>
      </c>
      <c r="J53" s="1344"/>
      <c r="K53" s="1344"/>
      <c r="L53" s="1345"/>
      <c r="M53" s="1293"/>
      <c r="N53" s="1282" t="s">
        <v>56</v>
      </c>
      <c r="O53" s="15"/>
      <c r="P53" s="73"/>
      <c r="Q53" s="1348" t="s">
        <v>57</v>
      </c>
      <c r="R53" s="242"/>
      <c r="S53" s="1349"/>
    </row>
    <row r="54" spans="1:19" ht="13.5" customHeight="1">
      <c r="A54" s="13"/>
      <c r="B54" s="1289"/>
      <c r="C54" s="1338"/>
      <c r="D54" s="1338"/>
      <c r="E54" s="1338"/>
      <c r="F54" s="1340"/>
      <c r="G54" s="1292"/>
      <c r="H54" s="1341"/>
      <c r="I54" s="1343" t="s">
        <v>172</v>
      </c>
      <c r="J54" s="1359"/>
      <c r="K54" s="1353" t="s">
        <v>173</v>
      </c>
      <c r="L54" s="1361" t="s">
        <v>174</v>
      </c>
      <c r="M54" s="1293"/>
      <c r="N54" s="1346"/>
      <c r="O54" s="1301" t="s">
        <v>175</v>
      </c>
      <c r="P54" s="1301" t="s">
        <v>59</v>
      </c>
      <c r="Q54" s="1349"/>
      <c r="R54" s="242"/>
      <c r="S54" s="1349"/>
    </row>
    <row r="55" spans="1:19" ht="32.25" thickBot="1">
      <c r="A55" s="13"/>
      <c r="B55" s="1289"/>
      <c r="C55" s="1302"/>
      <c r="D55" s="1302"/>
      <c r="E55" s="1339"/>
      <c r="F55" s="1308"/>
      <c r="G55" s="1292"/>
      <c r="H55" s="1342"/>
      <c r="I55" s="192" t="s">
        <v>177</v>
      </c>
      <c r="J55" s="192" t="s">
        <v>178</v>
      </c>
      <c r="K55" s="1360"/>
      <c r="L55" s="1362"/>
      <c r="M55" s="1293"/>
      <c r="N55" s="1347"/>
      <c r="O55" s="1357"/>
      <c r="P55" s="1357"/>
      <c r="Q55" s="1350"/>
      <c r="R55" s="242"/>
      <c r="S55" s="1349"/>
    </row>
    <row r="56" spans="1:19" ht="11.25" thickTop="1">
      <c r="A56" s="185"/>
      <c r="B56" s="194" t="s">
        <v>60</v>
      </c>
      <c r="C56" s="195" t="s">
        <v>60</v>
      </c>
      <c r="D56" s="195" t="s">
        <v>60</v>
      </c>
      <c r="E56" s="195" t="s">
        <v>60</v>
      </c>
      <c r="F56" s="196" t="s">
        <v>60</v>
      </c>
      <c r="G56" s="197" t="s">
        <v>60</v>
      </c>
      <c r="H56" s="198" t="s">
        <v>60</v>
      </c>
      <c r="I56" s="195" t="s">
        <v>60</v>
      </c>
      <c r="J56" s="195" t="s">
        <v>60</v>
      </c>
      <c r="K56" s="198" t="s">
        <v>60</v>
      </c>
      <c r="L56" s="195" t="s">
        <v>60</v>
      </c>
      <c r="M56" s="197" t="s">
        <v>60</v>
      </c>
      <c r="N56" s="195" t="s">
        <v>60</v>
      </c>
      <c r="O56" s="195" t="s">
        <v>60</v>
      </c>
      <c r="P56" s="195" t="s">
        <v>60</v>
      </c>
      <c r="Q56" s="196" t="s">
        <v>60</v>
      </c>
      <c r="R56" s="243"/>
      <c r="S56" s="200" t="s">
        <v>61</v>
      </c>
    </row>
    <row r="57" spans="1:19" ht="11.25">
      <c r="A57" s="201"/>
      <c r="B57" s="78"/>
      <c r="C57" s="202"/>
      <c r="D57" s="202"/>
      <c r="E57" s="244"/>
      <c r="F57" s="245"/>
      <c r="G57" s="204"/>
      <c r="H57" s="205"/>
      <c r="I57" s="206"/>
      <c r="J57" s="205"/>
      <c r="K57" s="205"/>
      <c r="L57" s="206"/>
      <c r="M57" s="246"/>
      <c r="N57" s="202"/>
      <c r="O57" s="244"/>
      <c r="P57" s="202"/>
      <c r="Q57" s="247"/>
      <c r="R57" s="248"/>
      <c r="S57" s="247"/>
    </row>
    <row r="58" spans="1:19" ht="11.25">
      <c r="A58" s="54" t="s">
        <v>62</v>
      </c>
      <c r="B58" s="249">
        <v>12</v>
      </c>
      <c r="C58" s="250">
        <v>0</v>
      </c>
      <c r="D58" s="251">
        <v>12</v>
      </c>
      <c r="E58" s="250">
        <v>0</v>
      </c>
      <c r="F58" s="252">
        <v>0</v>
      </c>
      <c r="G58" s="253">
        <v>272</v>
      </c>
      <c r="H58" s="254">
        <v>0</v>
      </c>
      <c r="I58" s="255">
        <v>67</v>
      </c>
      <c r="J58" s="254">
        <v>4</v>
      </c>
      <c r="K58" s="254">
        <v>0</v>
      </c>
      <c r="L58" s="256">
        <v>201</v>
      </c>
      <c r="M58" s="250">
        <v>11532</v>
      </c>
      <c r="N58" s="250">
        <v>8576</v>
      </c>
      <c r="O58" s="250">
        <v>4650</v>
      </c>
      <c r="P58" s="250">
        <v>3926</v>
      </c>
      <c r="Q58" s="252">
        <v>2956</v>
      </c>
      <c r="R58" s="257"/>
      <c r="S58" s="258">
        <v>25</v>
      </c>
    </row>
    <row r="59" spans="1:19" ht="11.25">
      <c r="A59" s="54" t="s">
        <v>63</v>
      </c>
      <c r="B59" s="249">
        <v>6</v>
      </c>
      <c r="C59" s="250">
        <v>1</v>
      </c>
      <c r="D59" s="251">
        <v>5</v>
      </c>
      <c r="E59" s="250">
        <v>0</v>
      </c>
      <c r="F59" s="252">
        <v>0</v>
      </c>
      <c r="G59" s="253">
        <v>761</v>
      </c>
      <c r="H59" s="254">
        <v>5</v>
      </c>
      <c r="I59" s="255">
        <v>107</v>
      </c>
      <c r="J59" s="254">
        <v>2</v>
      </c>
      <c r="K59" s="254">
        <v>0</v>
      </c>
      <c r="L59" s="256">
        <v>647</v>
      </c>
      <c r="M59" s="250">
        <v>9116</v>
      </c>
      <c r="N59" s="250">
        <v>6283</v>
      </c>
      <c r="O59" s="250">
        <v>2971</v>
      </c>
      <c r="P59" s="250">
        <v>3312</v>
      </c>
      <c r="Q59" s="252">
        <v>2833</v>
      </c>
      <c r="R59" s="257"/>
      <c r="S59" s="258">
        <v>23</v>
      </c>
    </row>
    <row r="60" spans="1:19" ht="11.25">
      <c r="A60" s="54" t="s">
        <v>64</v>
      </c>
      <c r="B60" s="249">
        <v>4</v>
      </c>
      <c r="C60" s="250">
        <v>1</v>
      </c>
      <c r="D60" s="251">
        <v>3</v>
      </c>
      <c r="E60" s="250">
        <v>0</v>
      </c>
      <c r="F60" s="252">
        <v>0</v>
      </c>
      <c r="G60" s="253">
        <v>400</v>
      </c>
      <c r="H60" s="254">
        <v>0</v>
      </c>
      <c r="I60" s="255">
        <v>59</v>
      </c>
      <c r="J60" s="254">
        <v>5</v>
      </c>
      <c r="K60" s="254">
        <v>1</v>
      </c>
      <c r="L60" s="256">
        <v>335</v>
      </c>
      <c r="M60" s="250">
        <v>2910</v>
      </c>
      <c r="N60" s="250">
        <v>2077</v>
      </c>
      <c r="O60" s="250">
        <v>678</v>
      </c>
      <c r="P60" s="250">
        <v>1399</v>
      </c>
      <c r="Q60" s="252">
        <v>833</v>
      </c>
      <c r="R60" s="257"/>
      <c r="S60" s="258">
        <v>18</v>
      </c>
    </row>
    <row r="61" spans="1:19" ht="11.25">
      <c r="A61" s="54" t="s">
        <v>65</v>
      </c>
      <c r="B61" s="249">
        <v>3</v>
      </c>
      <c r="C61" s="250">
        <v>0</v>
      </c>
      <c r="D61" s="251">
        <v>3</v>
      </c>
      <c r="E61" s="250">
        <v>0</v>
      </c>
      <c r="F61" s="252">
        <v>0</v>
      </c>
      <c r="G61" s="253">
        <v>518</v>
      </c>
      <c r="H61" s="254">
        <v>0</v>
      </c>
      <c r="I61" s="255">
        <v>13</v>
      </c>
      <c r="J61" s="254">
        <v>0</v>
      </c>
      <c r="K61" s="254">
        <v>1</v>
      </c>
      <c r="L61" s="256">
        <v>504</v>
      </c>
      <c r="M61" s="250">
        <v>1724</v>
      </c>
      <c r="N61" s="250">
        <v>1137</v>
      </c>
      <c r="O61" s="250">
        <v>331</v>
      </c>
      <c r="P61" s="250">
        <v>806</v>
      </c>
      <c r="Q61" s="252">
        <v>587</v>
      </c>
      <c r="R61" s="257"/>
      <c r="S61" s="258">
        <v>16</v>
      </c>
    </row>
    <row r="62" spans="1:19" ht="11.25">
      <c r="A62" s="219" t="s">
        <v>840</v>
      </c>
      <c r="B62" s="259">
        <v>5</v>
      </c>
      <c r="C62" s="260">
        <v>0</v>
      </c>
      <c r="D62" s="261">
        <v>5</v>
      </c>
      <c r="E62" s="260">
        <v>0</v>
      </c>
      <c r="F62" s="262">
        <v>0</v>
      </c>
      <c r="G62" s="263">
        <v>73</v>
      </c>
      <c r="H62" s="264">
        <v>0</v>
      </c>
      <c r="I62" s="265">
        <v>44</v>
      </c>
      <c r="J62" s="264">
        <v>5</v>
      </c>
      <c r="K62" s="264">
        <v>3</v>
      </c>
      <c r="L62" s="266">
        <v>21</v>
      </c>
      <c r="M62" s="260">
        <v>16</v>
      </c>
      <c r="N62" s="260">
        <v>14</v>
      </c>
      <c r="O62" s="260">
        <v>5</v>
      </c>
      <c r="P62" s="260">
        <v>9</v>
      </c>
      <c r="Q62" s="262">
        <v>2</v>
      </c>
      <c r="R62" s="257"/>
      <c r="S62" s="267">
        <v>12</v>
      </c>
    </row>
    <row r="63" spans="1:19" ht="11.25">
      <c r="A63" s="201"/>
      <c r="B63" s="249"/>
      <c r="C63" s="250"/>
      <c r="D63" s="251"/>
      <c r="E63" s="250"/>
      <c r="F63" s="252"/>
      <c r="G63" s="253"/>
      <c r="H63" s="254"/>
      <c r="I63" s="255"/>
      <c r="J63" s="254"/>
      <c r="K63" s="254"/>
      <c r="L63" s="256"/>
      <c r="M63" s="250"/>
      <c r="N63" s="250"/>
      <c r="O63" s="250"/>
      <c r="P63" s="250"/>
      <c r="Q63" s="252"/>
      <c r="R63" s="268"/>
      <c r="S63" s="258"/>
    </row>
    <row r="64" spans="1:19" ht="11.25">
      <c r="A64" s="54" t="s">
        <v>66</v>
      </c>
      <c r="B64" s="249">
        <v>1</v>
      </c>
      <c r="C64" s="250">
        <v>0</v>
      </c>
      <c r="D64" s="251">
        <v>1</v>
      </c>
      <c r="E64" s="250">
        <v>0</v>
      </c>
      <c r="F64" s="252">
        <v>0</v>
      </c>
      <c r="G64" s="253">
        <v>60</v>
      </c>
      <c r="H64" s="254">
        <v>0</v>
      </c>
      <c r="I64" s="255">
        <v>21</v>
      </c>
      <c r="J64" s="254">
        <v>3</v>
      </c>
      <c r="K64" s="254">
        <v>0</v>
      </c>
      <c r="L64" s="256">
        <v>36</v>
      </c>
      <c r="M64" s="250">
        <v>258</v>
      </c>
      <c r="N64" s="250">
        <v>170</v>
      </c>
      <c r="O64" s="250">
        <v>38</v>
      </c>
      <c r="P64" s="250">
        <v>132</v>
      </c>
      <c r="Q64" s="252">
        <v>88</v>
      </c>
      <c r="R64" s="269"/>
      <c r="S64" s="258">
        <v>18</v>
      </c>
    </row>
    <row r="65" spans="1:19" ht="11.25">
      <c r="A65" s="54" t="s">
        <v>67</v>
      </c>
      <c r="B65" s="249">
        <v>0</v>
      </c>
      <c r="C65" s="250">
        <v>0</v>
      </c>
      <c r="D65" s="251">
        <v>0</v>
      </c>
      <c r="E65" s="250">
        <v>0</v>
      </c>
      <c r="F65" s="252">
        <v>0</v>
      </c>
      <c r="G65" s="253">
        <v>19</v>
      </c>
      <c r="H65" s="254">
        <v>0</v>
      </c>
      <c r="I65" s="255">
        <v>0</v>
      </c>
      <c r="J65" s="254">
        <v>0</v>
      </c>
      <c r="K65" s="254">
        <v>0</v>
      </c>
      <c r="L65" s="256">
        <v>19</v>
      </c>
      <c r="M65" s="250">
        <v>199</v>
      </c>
      <c r="N65" s="250">
        <v>133</v>
      </c>
      <c r="O65" s="250">
        <v>26</v>
      </c>
      <c r="P65" s="250">
        <v>107</v>
      </c>
      <c r="Q65" s="252">
        <v>66</v>
      </c>
      <c r="R65" s="269"/>
      <c r="S65" s="258">
        <v>18</v>
      </c>
    </row>
    <row r="66" spans="1:19" ht="11.25">
      <c r="A66" s="54" t="s">
        <v>68</v>
      </c>
      <c r="B66" s="249">
        <v>0</v>
      </c>
      <c r="C66" s="250">
        <v>0</v>
      </c>
      <c r="D66" s="251">
        <v>0</v>
      </c>
      <c r="E66" s="250">
        <v>0</v>
      </c>
      <c r="F66" s="252">
        <v>0</v>
      </c>
      <c r="G66" s="253">
        <v>21</v>
      </c>
      <c r="H66" s="254">
        <v>0</v>
      </c>
      <c r="I66" s="255">
        <v>0</v>
      </c>
      <c r="J66" s="254">
        <v>0</v>
      </c>
      <c r="K66" s="254">
        <v>0</v>
      </c>
      <c r="L66" s="256">
        <v>21</v>
      </c>
      <c r="M66" s="250">
        <v>166</v>
      </c>
      <c r="N66" s="250">
        <v>128</v>
      </c>
      <c r="O66" s="250">
        <v>42</v>
      </c>
      <c r="P66" s="250">
        <v>86</v>
      </c>
      <c r="Q66" s="252">
        <v>38</v>
      </c>
      <c r="R66" s="269"/>
      <c r="S66" s="258">
        <v>18</v>
      </c>
    </row>
    <row r="67" spans="1:19" ht="11.25">
      <c r="A67" s="54" t="s">
        <v>69</v>
      </c>
      <c r="B67" s="249">
        <v>0</v>
      </c>
      <c r="C67" s="250">
        <v>0</v>
      </c>
      <c r="D67" s="251">
        <v>0</v>
      </c>
      <c r="E67" s="250">
        <v>0</v>
      </c>
      <c r="F67" s="252">
        <v>0</v>
      </c>
      <c r="G67" s="253">
        <v>37</v>
      </c>
      <c r="H67" s="254">
        <v>0</v>
      </c>
      <c r="I67" s="255">
        <v>0</v>
      </c>
      <c r="J67" s="254">
        <v>0</v>
      </c>
      <c r="K67" s="254">
        <v>0</v>
      </c>
      <c r="L67" s="256">
        <v>37</v>
      </c>
      <c r="M67" s="250">
        <v>181</v>
      </c>
      <c r="N67" s="250">
        <v>128</v>
      </c>
      <c r="O67" s="250">
        <v>31</v>
      </c>
      <c r="P67" s="250">
        <v>97</v>
      </c>
      <c r="Q67" s="252">
        <v>53</v>
      </c>
      <c r="R67" s="269"/>
      <c r="S67" s="258">
        <v>18</v>
      </c>
    </row>
    <row r="68" spans="1:19" ht="11.25">
      <c r="A68" s="54" t="s">
        <v>70</v>
      </c>
      <c r="B68" s="249">
        <v>0</v>
      </c>
      <c r="C68" s="250">
        <v>0</v>
      </c>
      <c r="D68" s="251">
        <v>0</v>
      </c>
      <c r="E68" s="250">
        <v>0</v>
      </c>
      <c r="F68" s="252">
        <v>0</v>
      </c>
      <c r="G68" s="253">
        <v>65</v>
      </c>
      <c r="H68" s="254">
        <v>0</v>
      </c>
      <c r="I68" s="255">
        <v>0</v>
      </c>
      <c r="J68" s="254">
        <v>0</v>
      </c>
      <c r="K68" s="254">
        <v>1</v>
      </c>
      <c r="L68" s="256">
        <v>64</v>
      </c>
      <c r="M68" s="250">
        <v>277</v>
      </c>
      <c r="N68" s="250">
        <v>170</v>
      </c>
      <c r="O68" s="250">
        <v>46</v>
      </c>
      <c r="P68" s="250">
        <v>124</v>
      </c>
      <c r="Q68" s="252">
        <v>107</v>
      </c>
      <c r="R68" s="269"/>
      <c r="S68" s="258">
        <v>17</v>
      </c>
    </row>
    <row r="69" spans="1:19" ht="11.25">
      <c r="A69" s="54" t="s">
        <v>71</v>
      </c>
      <c r="B69" s="249">
        <v>0</v>
      </c>
      <c r="C69" s="250">
        <v>0</v>
      </c>
      <c r="D69" s="251">
        <v>0</v>
      </c>
      <c r="E69" s="250">
        <v>0</v>
      </c>
      <c r="F69" s="252">
        <v>0</v>
      </c>
      <c r="G69" s="253">
        <v>198</v>
      </c>
      <c r="H69" s="254">
        <v>0</v>
      </c>
      <c r="I69" s="255">
        <v>0</v>
      </c>
      <c r="J69" s="254">
        <v>0</v>
      </c>
      <c r="K69" s="254">
        <v>0</v>
      </c>
      <c r="L69" s="256">
        <v>198</v>
      </c>
      <c r="M69" s="250">
        <v>446</v>
      </c>
      <c r="N69" s="250">
        <v>275</v>
      </c>
      <c r="O69" s="250">
        <v>64</v>
      </c>
      <c r="P69" s="250">
        <v>211</v>
      </c>
      <c r="Q69" s="252">
        <v>171</v>
      </c>
      <c r="R69" s="269"/>
      <c r="S69" s="258">
        <v>17</v>
      </c>
    </row>
    <row r="70" spans="1:19" ht="11.25">
      <c r="A70" s="54" t="s">
        <v>72</v>
      </c>
      <c r="B70" s="249">
        <v>1</v>
      </c>
      <c r="C70" s="250">
        <v>0</v>
      </c>
      <c r="D70" s="251">
        <v>1</v>
      </c>
      <c r="E70" s="250">
        <v>0</v>
      </c>
      <c r="F70" s="252">
        <v>0</v>
      </c>
      <c r="G70" s="253">
        <v>171</v>
      </c>
      <c r="H70" s="254">
        <v>0</v>
      </c>
      <c r="I70" s="255">
        <v>13</v>
      </c>
      <c r="J70" s="254">
        <v>0</v>
      </c>
      <c r="K70" s="254">
        <v>0</v>
      </c>
      <c r="L70" s="256">
        <v>158</v>
      </c>
      <c r="M70" s="250">
        <v>359</v>
      </c>
      <c r="N70" s="250">
        <v>259</v>
      </c>
      <c r="O70" s="250">
        <v>116</v>
      </c>
      <c r="P70" s="250">
        <v>143</v>
      </c>
      <c r="Q70" s="252">
        <v>100</v>
      </c>
      <c r="R70" s="269"/>
      <c r="S70" s="258">
        <v>15</v>
      </c>
    </row>
    <row r="71" spans="1:19" ht="11.25">
      <c r="A71" s="54" t="s">
        <v>73</v>
      </c>
      <c r="B71" s="249">
        <v>0</v>
      </c>
      <c r="C71" s="250">
        <v>0</v>
      </c>
      <c r="D71" s="251">
        <v>0</v>
      </c>
      <c r="E71" s="250">
        <v>0</v>
      </c>
      <c r="F71" s="252">
        <v>0</v>
      </c>
      <c r="G71" s="253">
        <v>2</v>
      </c>
      <c r="H71" s="254">
        <v>0</v>
      </c>
      <c r="I71" s="255">
        <v>0</v>
      </c>
      <c r="J71" s="254">
        <v>0</v>
      </c>
      <c r="K71" s="254">
        <v>0</v>
      </c>
      <c r="L71" s="256">
        <v>2</v>
      </c>
      <c r="M71" s="250">
        <v>12</v>
      </c>
      <c r="N71" s="250">
        <v>6</v>
      </c>
      <c r="O71" s="250">
        <v>0</v>
      </c>
      <c r="P71" s="250">
        <v>6</v>
      </c>
      <c r="Q71" s="252">
        <v>6</v>
      </c>
      <c r="R71" s="269"/>
      <c r="S71" s="258">
        <v>14</v>
      </c>
    </row>
    <row r="72" spans="1:19" ht="11.25">
      <c r="A72" s="54" t="s">
        <v>74</v>
      </c>
      <c r="B72" s="249">
        <v>0</v>
      </c>
      <c r="C72" s="250">
        <v>0</v>
      </c>
      <c r="D72" s="251">
        <v>0</v>
      </c>
      <c r="E72" s="250">
        <v>0</v>
      </c>
      <c r="F72" s="252">
        <v>0</v>
      </c>
      <c r="G72" s="253">
        <v>1</v>
      </c>
      <c r="H72" s="254">
        <v>0</v>
      </c>
      <c r="I72" s="255">
        <v>0</v>
      </c>
      <c r="J72" s="254">
        <v>0</v>
      </c>
      <c r="K72" s="254">
        <v>0</v>
      </c>
      <c r="L72" s="256">
        <v>1</v>
      </c>
      <c r="M72" s="250">
        <v>11</v>
      </c>
      <c r="N72" s="250">
        <v>7</v>
      </c>
      <c r="O72" s="250">
        <v>4</v>
      </c>
      <c r="P72" s="250">
        <v>3</v>
      </c>
      <c r="Q72" s="252">
        <v>4</v>
      </c>
      <c r="R72" s="269"/>
      <c r="S72" s="258">
        <v>14</v>
      </c>
    </row>
    <row r="73" spans="1:19" ht="11.25">
      <c r="A73" s="54" t="s">
        <v>75</v>
      </c>
      <c r="B73" s="249">
        <v>0</v>
      </c>
      <c r="C73" s="250">
        <v>0</v>
      </c>
      <c r="D73" s="251">
        <v>0</v>
      </c>
      <c r="E73" s="250">
        <v>0</v>
      </c>
      <c r="F73" s="252">
        <v>0</v>
      </c>
      <c r="G73" s="253">
        <v>4</v>
      </c>
      <c r="H73" s="254">
        <v>0</v>
      </c>
      <c r="I73" s="255">
        <v>0</v>
      </c>
      <c r="J73" s="254">
        <v>0</v>
      </c>
      <c r="K73" s="254">
        <v>0</v>
      </c>
      <c r="L73" s="256">
        <v>4</v>
      </c>
      <c r="M73" s="250">
        <v>29</v>
      </c>
      <c r="N73" s="250">
        <v>12</v>
      </c>
      <c r="O73" s="250">
        <v>0</v>
      </c>
      <c r="P73" s="250">
        <v>12</v>
      </c>
      <c r="Q73" s="252">
        <v>17</v>
      </c>
      <c r="R73" s="269"/>
      <c r="S73" s="258">
        <v>14</v>
      </c>
    </row>
    <row r="74" spans="1:19" ht="11.25">
      <c r="A74" s="54" t="s">
        <v>76</v>
      </c>
      <c r="B74" s="249">
        <v>1</v>
      </c>
      <c r="C74" s="250">
        <v>0</v>
      </c>
      <c r="D74" s="251">
        <v>1</v>
      </c>
      <c r="E74" s="250">
        <v>0</v>
      </c>
      <c r="F74" s="252">
        <v>0</v>
      </c>
      <c r="G74" s="253">
        <v>0</v>
      </c>
      <c r="H74" s="254">
        <v>0</v>
      </c>
      <c r="I74" s="255">
        <v>0</v>
      </c>
      <c r="J74" s="254">
        <v>0</v>
      </c>
      <c r="K74" s="254">
        <v>0</v>
      </c>
      <c r="L74" s="256">
        <v>0</v>
      </c>
      <c r="M74" s="250">
        <v>11</v>
      </c>
      <c r="N74" s="250">
        <v>4</v>
      </c>
      <c r="O74" s="250">
        <v>0</v>
      </c>
      <c r="P74" s="250">
        <v>4</v>
      </c>
      <c r="Q74" s="252">
        <v>7</v>
      </c>
      <c r="R74" s="269"/>
      <c r="S74" s="258">
        <v>15</v>
      </c>
    </row>
    <row r="75" spans="1:19" ht="11.25">
      <c r="A75" s="54" t="s">
        <v>77</v>
      </c>
      <c r="B75" s="249">
        <v>1</v>
      </c>
      <c r="C75" s="250">
        <v>0</v>
      </c>
      <c r="D75" s="251">
        <v>1</v>
      </c>
      <c r="E75" s="250">
        <v>0</v>
      </c>
      <c r="F75" s="252">
        <v>0</v>
      </c>
      <c r="G75" s="253">
        <v>0</v>
      </c>
      <c r="H75" s="254">
        <v>0</v>
      </c>
      <c r="I75" s="255">
        <v>0</v>
      </c>
      <c r="J75" s="254">
        <v>0</v>
      </c>
      <c r="K75" s="254">
        <v>0</v>
      </c>
      <c r="L75" s="256">
        <v>0</v>
      </c>
      <c r="M75" s="250">
        <v>19</v>
      </c>
      <c r="N75" s="250">
        <v>10</v>
      </c>
      <c r="O75" s="250">
        <v>2</v>
      </c>
      <c r="P75" s="250">
        <v>8</v>
      </c>
      <c r="Q75" s="252">
        <v>9</v>
      </c>
      <c r="R75" s="269"/>
      <c r="S75" s="258">
        <v>16</v>
      </c>
    </row>
    <row r="76" spans="1:19" ht="11.25">
      <c r="A76" s="54" t="s">
        <v>78</v>
      </c>
      <c r="B76" s="249">
        <v>0</v>
      </c>
      <c r="C76" s="250">
        <v>0</v>
      </c>
      <c r="D76" s="251">
        <v>0</v>
      </c>
      <c r="E76" s="250">
        <v>0</v>
      </c>
      <c r="F76" s="252">
        <v>0</v>
      </c>
      <c r="G76" s="253">
        <v>0</v>
      </c>
      <c r="H76" s="254">
        <v>0</v>
      </c>
      <c r="I76" s="255">
        <v>0</v>
      </c>
      <c r="J76" s="254">
        <v>0</v>
      </c>
      <c r="K76" s="254">
        <v>0</v>
      </c>
      <c r="L76" s="256">
        <v>0</v>
      </c>
      <c r="M76" s="250">
        <v>14</v>
      </c>
      <c r="N76" s="250">
        <v>5</v>
      </c>
      <c r="O76" s="250">
        <v>0</v>
      </c>
      <c r="P76" s="250">
        <v>5</v>
      </c>
      <c r="Q76" s="252">
        <v>9</v>
      </c>
      <c r="R76" s="269"/>
      <c r="S76" s="258">
        <v>16</v>
      </c>
    </row>
    <row r="77" spans="1:19" ht="11.25">
      <c r="A77" s="54" t="s">
        <v>67</v>
      </c>
      <c r="B77" s="249">
        <v>0</v>
      </c>
      <c r="C77" s="250">
        <v>0</v>
      </c>
      <c r="D77" s="251">
        <v>0</v>
      </c>
      <c r="E77" s="250">
        <v>0</v>
      </c>
      <c r="F77" s="252">
        <v>0</v>
      </c>
      <c r="G77" s="253">
        <v>6</v>
      </c>
      <c r="H77" s="254">
        <v>0</v>
      </c>
      <c r="I77" s="255">
        <v>0</v>
      </c>
      <c r="J77" s="254">
        <v>0</v>
      </c>
      <c r="K77" s="254">
        <v>1</v>
      </c>
      <c r="L77" s="256">
        <v>5</v>
      </c>
      <c r="M77" s="250">
        <v>4</v>
      </c>
      <c r="N77" s="250">
        <v>4</v>
      </c>
      <c r="O77" s="250">
        <v>3</v>
      </c>
      <c r="P77" s="250">
        <v>1</v>
      </c>
      <c r="Q77" s="252">
        <v>0</v>
      </c>
      <c r="R77" s="269"/>
      <c r="S77" s="258">
        <v>15</v>
      </c>
    </row>
    <row r="78" spans="1:19" ht="11.25">
      <c r="A78" s="54" t="s">
        <v>68</v>
      </c>
      <c r="B78" s="249">
        <v>1</v>
      </c>
      <c r="C78" s="250">
        <v>0</v>
      </c>
      <c r="D78" s="251">
        <v>1</v>
      </c>
      <c r="E78" s="250">
        <v>0</v>
      </c>
      <c r="F78" s="252">
        <v>0</v>
      </c>
      <c r="G78" s="253">
        <v>11</v>
      </c>
      <c r="H78" s="254">
        <v>0</v>
      </c>
      <c r="I78" s="255">
        <v>1</v>
      </c>
      <c r="J78" s="254">
        <v>0</v>
      </c>
      <c r="K78" s="254">
        <v>0</v>
      </c>
      <c r="L78" s="256">
        <v>10</v>
      </c>
      <c r="M78" s="250">
        <v>4</v>
      </c>
      <c r="N78" s="250">
        <v>2</v>
      </c>
      <c r="O78" s="250">
        <v>1</v>
      </c>
      <c r="P78" s="250">
        <v>1</v>
      </c>
      <c r="Q78" s="252">
        <v>2</v>
      </c>
      <c r="R78" s="269"/>
      <c r="S78" s="258">
        <v>15</v>
      </c>
    </row>
    <row r="79" spans="1:19" ht="11.25">
      <c r="A79" s="54" t="s">
        <v>69</v>
      </c>
      <c r="B79" s="249">
        <v>0</v>
      </c>
      <c r="C79" s="250">
        <v>0</v>
      </c>
      <c r="D79" s="251">
        <v>0</v>
      </c>
      <c r="E79" s="250">
        <v>0</v>
      </c>
      <c r="F79" s="252">
        <v>0</v>
      </c>
      <c r="G79" s="253">
        <v>2</v>
      </c>
      <c r="H79" s="254">
        <v>0</v>
      </c>
      <c r="I79" s="255">
        <v>0</v>
      </c>
      <c r="J79" s="254">
        <v>0</v>
      </c>
      <c r="K79" s="254">
        <v>0</v>
      </c>
      <c r="L79" s="256">
        <v>2</v>
      </c>
      <c r="M79" s="250">
        <v>1</v>
      </c>
      <c r="N79" s="250">
        <v>1</v>
      </c>
      <c r="O79" s="250">
        <v>1</v>
      </c>
      <c r="P79" s="250">
        <v>0</v>
      </c>
      <c r="Q79" s="252">
        <v>0</v>
      </c>
      <c r="R79" s="269"/>
      <c r="S79" s="258">
        <v>14</v>
      </c>
    </row>
    <row r="80" spans="1:19" ht="11.25">
      <c r="A80" s="54" t="s">
        <v>70</v>
      </c>
      <c r="B80" s="249">
        <v>0</v>
      </c>
      <c r="C80" s="250">
        <v>0</v>
      </c>
      <c r="D80" s="251">
        <v>0</v>
      </c>
      <c r="E80" s="250">
        <v>0</v>
      </c>
      <c r="F80" s="252">
        <v>0</v>
      </c>
      <c r="G80" s="253">
        <v>47</v>
      </c>
      <c r="H80" s="254">
        <v>0</v>
      </c>
      <c r="I80" s="255">
        <v>41</v>
      </c>
      <c r="J80" s="254">
        <v>5</v>
      </c>
      <c r="K80" s="254">
        <v>0</v>
      </c>
      <c r="L80" s="256">
        <v>1</v>
      </c>
      <c r="M80" s="250">
        <v>7</v>
      </c>
      <c r="N80" s="250">
        <v>7</v>
      </c>
      <c r="O80" s="250">
        <v>0</v>
      </c>
      <c r="P80" s="250">
        <v>7</v>
      </c>
      <c r="Q80" s="252">
        <v>0</v>
      </c>
      <c r="R80" s="269"/>
      <c r="S80" s="258">
        <v>11</v>
      </c>
    </row>
    <row r="81" spans="1:19" ht="11.25">
      <c r="A81" s="54" t="s">
        <v>71</v>
      </c>
      <c r="B81" s="249">
        <v>1</v>
      </c>
      <c r="C81" s="250">
        <v>0</v>
      </c>
      <c r="D81" s="251">
        <v>1</v>
      </c>
      <c r="E81" s="250">
        <v>0</v>
      </c>
      <c r="F81" s="252">
        <v>0</v>
      </c>
      <c r="G81" s="253">
        <v>1</v>
      </c>
      <c r="H81" s="254">
        <v>0</v>
      </c>
      <c r="I81" s="255">
        <v>0</v>
      </c>
      <c r="J81" s="254">
        <v>0</v>
      </c>
      <c r="K81" s="254">
        <v>0</v>
      </c>
      <c r="L81" s="256">
        <v>1</v>
      </c>
      <c r="M81" s="250">
        <v>0</v>
      </c>
      <c r="N81" s="250">
        <v>0</v>
      </c>
      <c r="O81" s="250">
        <v>0</v>
      </c>
      <c r="P81" s="250">
        <v>0</v>
      </c>
      <c r="Q81" s="252">
        <v>0</v>
      </c>
      <c r="R81" s="269"/>
      <c r="S81" s="258">
        <v>12</v>
      </c>
    </row>
    <row r="82" spans="1:19" ht="11.25">
      <c r="A82" s="54" t="s">
        <v>72</v>
      </c>
      <c r="B82" s="249">
        <v>0</v>
      </c>
      <c r="C82" s="250">
        <v>0</v>
      </c>
      <c r="D82" s="251">
        <v>0</v>
      </c>
      <c r="E82" s="250">
        <v>0</v>
      </c>
      <c r="F82" s="252">
        <v>0</v>
      </c>
      <c r="G82" s="253">
        <v>0</v>
      </c>
      <c r="H82" s="254">
        <v>0</v>
      </c>
      <c r="I82" s="255">
        <v>0</v>
      </c>
      <c r="J82" s="254">
        <v>0</v>
      </c>
      <c r="K82" s="254">
        <v>0</v>
      </c>
      <c r="L82" s="256">
        <v>0</v>
      </c>
      <c r="M82" s="250">
        <v>0</v>
      </c>
      <c r="N82" s="250">
        <v>0</v>
      </c>
      <c r="O82" s="250">
        <v>0</v>
      </c>
      <c r="P82" s="250">
        <v>0</v>
      </c>
      <c r="Q82" s="252">
        <v>0</v>
      </c>
      <c r="R82" s="269"/>
      <c r="S82" s="258">
        <v>12</v>
      </c>
    </row>
    <row r="83" spans="1:19" ht="11.25">
      <c r="A83" s="54" t="s">
        <v>73</v>
      </c>
      <c r="B83" s="249">
        <v>1</v>
      </c>
      <c r="C83" s="250">
        <v>0</v>
      </c>
      <c r="D83" s="251">
        <v>1</v>
      </c>
      <c r="E83" s="250">
        <v>0</v>
      </c>
      <c r="F83" s="252">
        <v>0</v>
      </c>
      <c r="G83" s="253">
        <v>0</v>
      </c>
      <c r="H83" s="254">
        <v>0</v>
      </c>
      <c r="I83" s="255">
        <v>0</v>
      </c>
      <c r="J83" s="254">
        <v>0</v>
      </c>
      <c r="K83" s="254">
        <v>0</v>
      </c>
      <c r="L83" s="256">
        <v>0</v>
      </c>
      <c r="M83" s="250">
        <v>0</v>
      </c>
      <c r="N83" s="250">
        <v>0</v>
      </c>
      <c r="O83" s="250">
        <v>0</v>
      </c>
      <c r="P83" s="250">
        <v>0</v>
      </c>
      <c r="Q83" s="252">
        <v>0</v>
      </c>
      <c r="R83" s="269"/>
      <c r="S83" s="258">
        <v>13</v>
      </c>
    </row>
    <row r="84" spans="1:19" ht="11.25">
      <c r="A84" s="54" t="s">
        <v>74</v>
      </c>
      <c r="B84" s="249">
        <v>2</v>
      </c>
      <c r="C84" s="250">
        <v>0</v>
      </c>
      <c r="D84" s="251">
        <v>2</v>
      </c>
      <c r="E84" s="250">
        <v>0</v>
      </c>
      <c r="F84" s="252">
        <v>0</v>
      </c>
      <c r="G84" s="253">
        <v>2</v>
      </c>
      <c r="H84" s="254">
        <v>0</v>
      </c>
      <c r="I84" s="255">
        <v>0</v>
      </c>
      <c r="J84" s="254">
        <v>0</v>
      </c>
      <c r="K84" s="254">
        <v>1</v>
      </c>
      <c r="L84" s="256">
        <v>1</v>
      </c>
      <c r="M84" s="250">
        <v>0</v>
      </c>
      <c r="N84" s="250">
        <v>0</v>
      </c>
      <c r="O84" s="250">
        <v>0</v>
      </c>
      <c r="P84" s="250">
        <v>0</v>
      </c>
      <c r="Q84" s="252">
        <v>0</v>
      </c>
      <c r="R84" s="269"/>
      <c r="S84" s="258">
        <v>13</v>
      </c>
    </row>
    <row r="85" spans="1:19" ht="11.25">
      <c r="A85" s="54" t="s">
        <v>75</v>
      </c>
      <c r="B85" s="249">
        <v>0</v>
      </c>
      <c r="C85" s="250">
        <v>0</v>
      </c>
      <c r="D85" s="251">
        <v>0</v>
      </c>
      <c r="E85" s="250">
        <v>0</v>
      </c>
      <c r="F85" s="252">
        <v>0</v>
      </c>
      <c r="G85" s="253">
        <v>0</v>
      </c>
      <c r="H85" s="254">
        <v>0</v>
      </c>
      <c r="I85" s="255">
        <v>0</v>
      </c>
      <c r="J85" s="254">
        <v>0</v>
      </c>
      <c r="K85" s="254">
        <v>0</v>
      </c>
      <c r="L85" s="256">
        <v>0</v>
      </c>
      <c r="M85" s="250">
        <v>0</v>
      </c>
      <c r="N85" s="250">
        <v>0</v>
      </c>
      <c r="O85" s="250">
        <v>0</v>
      </c>
      <c r="P85" s="250">
        <v>0</v>
      </c>
      <c r="Q85" s="252">
        <v>0</v>
      </c>
      <c r="R85" s="269"/>
      <c r="S85" s="258">
        <v>13</v>
      </c>
    </row>
    <row r="86" spans="1:19" ht="11.25">
      <c r="A86" s="54" t="s">
        <v>203</v>
      </c>
      <c r="B86" s="249">
        <v>0</v>
      </c>
      <c r="C86" s="250">
        <v>0</v>
      </c>
      <c r="D86" s="251">
        <v>0</v>
      </c>
      <c r="E86" s="250">
        <v>0</v>
      </c>
      <c r="F86" s="252">
        <v>0</v>
      </c>
      <c r="G86" s="253">
        <v>1</v>
      </c>
      <c r="H86" s="254">
        <v>0</v>
      </c>
      <c r="I86" s="255">
        <v>0</v>
      </c>
      <c r="J86" s="254">
        <v>0</v>
      </c>
      <c r="K86" s="254">
        <v>0</v>
      </c>
      <c r="L86" s="256">
        <v>1</v>
      </c>
      <c r="M86" s="250">
        <v>0</v>
      </c>
      <c r="N86" s="250">
        <v>0</v>
      </c>
      <c r="O86" s="250">
        <v>0</v>
      </c>
      <c r="P86" s="250">
        <v>0</v>
      </c>
      <c r="Q86" s="252">
        <v>0</v>
      </c>
      <c r="R86" s="269"/>
      <c r="S86" s="258">
        <v>13</v>
      </c>
    </row>
    <row r="87" spans="1:19" ht="11.25">
      <c r="A87" s="54" t="s">
        <v>77</v>
      </c>
      <c r="B87" s="249">
        <v>0</v>
      </c>
      <c r="C87" s="250">
        <v>0</v>
      </c>
      <c r="D87" s="251">
        <v>0</v>
      </c>
      <c r="E87" s="250">
        <v>0</v>
      </c>
      <c r="F87" s="252">
        <v>0</v>
      </c>
      <c r="G87" s="253">
        <v>1</v>
      </c>
      <c r="H87" s="254">
        <v>0</v>
      </c>
      <c r="I87" s="255">
        <v>1</v>
      </c>
      <c r="J87" s="254">
        <v>0</v>
      </c>
      <c r="K87" s="254">
        <v>0</v>
      </c>
      <c r="L87" s="256">
        <v>0</v>
      </c>
      <c r="M87" s="250">
        <v>0</v>
      </c>
      <c r="N87" s="250">
        <v>0</v>
      </c>
      <c r="O87" s="250">
        <v>0</v>
      </c>
      <c r="P87" s="250">
        <v>0</v>
      </c>
      <c r="Q87" s="252">
        <v>0</v>
      </c>
      <c r="R87" s="269"/>
      <c r="S87" s="258">
        <v>12</v>
      </c>
    </row>
    <row r="88" spans="1:19" ht="12" thickBot="1">
      <c r="A88" s="58" t="s">
        <v>78</v>
      </c>
      <c r="B88" s="270">
        <v>0</v>
      </c>
      <c r="C88" s="271">
        <v>0</v>
      </c>
      <c r="D88" s="272">
        <v>0</v>
      </c>
      <c r="E88" s="271">
        <v>0</v>
      </c>
      <c r="F88" s="273">
        <v>0</v>
      </c>
      <c r="G88" s="274">
        <v>2</v>
      </c>
      <c r="H88" s="275">
        <v>0</v>
      </c>
      <c r="I88" s="276">
        <v>1</v>
      </c>
      <c r="J88" s="275">
        <v>0</v>
      </c>
      <c r="K88" s="275">
        <v>1</v>
      </c>
      <c r="L88" s="277">
        <v>0</v>
      </c>
      <c r="M88" s="271">
        <v>0</v>
      </c>
      <c r="N88" s="271">
        <v>0</v>
      </c>
      <c r="O88" s="271">
        <v>0</v>
      </c>
      <c r="P88" s="271">
        <v>0</v>
      </c>
      <c r="Q88" s="273">
        <v>0</v>
      </c>
      <c r="R88" s="269"/>
      <c r="S88" s="278">
        <v>12</v>
      </c>
    </row>
    <row r="89" spans="1:16" ht="12">
      <c r="A89" s="84" t="s">
        <v>186</v>
      </c>
      <c r="B89" s="69"/>
      <c r="C89" s="69"/>
      <c r="D89" s="279"/>
      <c r="E89" s="279"/>
      <c r="F89" s="279"/>
      <c r="G89" s="279"/>
      <c r="H89" s="279"/>
      <c r="I89" s="279"/>
      <c r="J89" s="279"/>
      <c r="K89" s="279"/>
      <c r="L89" s="279"/>
      <c r="M89" s="279"/>
      <c r="N89" s="279"/>
      <c r="O89" s="280"/>
      <c r="P89" s="279"/>
    </row>
    <row r="90" spans="1:16" ht="12">
      <c r="A90" s="84" t="s">
        <v>187</v>
      </c>
      <c r="B90" s="69"/>
      <c r="C90" s="69"/>
      <c r="D90" s="279"/>
      <c r="E90" s="279"/>
      <c r="F90" s="279"/>
      <c r="G90" s="279"/>
      <c r="H90" s="279"/>
      <c r="I90" s="279"/>
      <c r="J90" s="279"/>
      <c r="K90" s="279"/>
      <c r="L90" s="279"/>
      <c r="M90" s="279"/>
      <c r="N90" s="279"/>
      <c r="O90" s="279"/>
      <c r="P90" s="279"/>
    </row>
    <row r="91" spans="1:3" ht="12">
      <c r="A91" s="84" t="s">
        <v>188</v>
      </c>
      <c r="B91" s="29"/>
      <c r="C91" s="29"/>
    </row>
    <row r="92" spans="1:19" ht="12">
      <c r="A92" s="84" t="s">
        <v>189</v>
      </c>
      <c r="B92" s="69"/>
      <c r="C92" s="69"/>
      <c r="D92" s="279"/>
      <c r="E92" s="279"/>
      <c r="F92" s="279"/>
      <c r="G92" s="279"/>
      <c r="H92" s="279"/>
      <c r="I92" s="279"/>
      <c r="J92" s="279"/>
      <c r="K92" s="279"/>
      <c r="L92" s="279"/>
      <c r="M92" s="279"/>
      <c r="N92" s="279"/>
      <c r="O92" s="279"/>
      <c r="P92" s="279"/>
      <c r="Q92" s="279"/>
      <c r="R92" s="279"/>
      <c r="S92" s="279"/>
    </row>
    <row r="93" spans="1:19" ht="12">
      <c r="A93" s="84" t="s">
        <v>190</v>
      </c>
      <c r="B93" s="69"/>
      <c r="C93" s="69"/>
      <c r="D93" s="279"/>
      <c r="E93" s="279"/>
      <c r="F93" s="279"/>
      <c r="G93" s="279"/>
      <c r="H93" s="279"/>
      <c r="I93" s="279"/>
      <c r="J93" s="279"/>
      <c r="K93" s="279"/>
      <c r="L93" s="279"/>
      <c r="M93" s="279"/>
      <c r="N93" s="279"/>
      <c r="O93" s="279"/>
      <c r="P93" s="279"/>
      <c r="Q93" s="279"/>
      <c r="R93" s="279"/>
      <c r="S93" s="279"/>
    </row>
    <row r="94" spans="1:19" ht="12">
      <c r="A94" s="84" t="s">
        <v>191</v>
      </c>
      <c r="B94" s="69"/>
      <c r="C94" s="69"/>
      <c r="D94" s="279"/>
      <c r="E94" s="279"/>
      <c r="F94" s="279"/>
      <c r="G94" s="279"/>
      <c r="H94" s="279"/>
      <c r="I94" s="279"/>
      <c r="J94" s="279"/>
      <c r="K94" s="279"/>
      <c r="L94" s="279"/>
      <c r="M94" s="279"/>
      <c r="N94" s="279"/>
      <c r="O94" s="279"/>
      <c r="P94" s="279"/>
      <c r="Q94" s="279"/>
      <c r="R94" s="279"/>
      <c r="S94" s="279"/>
    </row>
    <row r="95" spans="1:19" ht="12">
      <c r="A95" s="84" t="s">
        <v>192</v>
      </c>
      <c r="B95" s="69"/>
      <c r="C95" s="69"/>
      <c r="D95" s="279"/>
      <c r="E95" s="279"/>
      <c r="F95" s="279"/>
      <c r="G95" s="279"/>
      <c r="H95" s="279"/>
      <c r="I95" s="279"/>
      <c r="J95" s="279"/>
      <c r="K95" s="279"/>
      <c r="L95" s="279"/>
      <c r="M95" s="279"/>
      <c r="N95" s="279"/>
      <c r="O95" s="279"/>
      <c r="P95" s="279"/>
      <c r="Q95" s="279"/>
      <c r="R95" s="279"/>
      <c r="S95" s="279"/>
    </row>
    <row r="96" spans="1:19" ht="12">
      <c r="A96" s="84" t="s">
        <v>193</v>
      </c>
      <c r="B96" s="69"/>
      <c r="C96" s="69"/>
      <c r="D96" s="279"/>
      <c r="E96" s="279"/>
      <c r="F96" s="279"/>
      <c r="G96" s="279"/>
      <c r="H96" s="279"/>
      <c r="I96" s="279"/>
      <c r="J96" s="279"/>
      <c r="K96" s="279"/>
      <c r="L96" s="279"/>
      <c r="M96" s="279"/>
      <c r="N96" s="279"/>
      <c r="O96" s="279"/>
      <c r="P96" s="279"/>
      <c r="Q96" s="279"/>
      <c r="R96" s="279"/>
      <c r="S96" s="279"/>
    </row>
    <row r="97" spans="1:10" ht="12">
      <c r="A97" s="84" t="s">
        <v>194</v>
      </c>
      <c r="B97" s="69"/>
      <c r="C97" s="69"/>
      <c r="D97" s="279"/>
      <c r="E97" s="279"/>
      <c r="F97" s="279"/>
      <c r="G97" s="279"/>
      <c r="H97" s="279"/>
      <c r="I97" s="279"/>
      <c r="J97" s="279"/>
    </row>
    <row r="98" spans="1:19" ht="12">
      <c r="A98" s="84" t="s">
        <v>195</v>
      </c>
      <c r="B98" s="69"/>
      <c r="C98" s="69"/>
      <c r="D98" s="279"/>
      <c r="E98" s="279"/>
      <c r="F98" s="279"/>
      <c r="G98" s="279"/>
      <c r="H98" s="279"/>
      <c r="I98" s="279"/>
      <c r="J98" s="279"/>
      <c r="K98" s="279"/>
      <c r="L98" s="279"/>
      <c r="M98" s="279"/>
      <c r="N98" s="279"/>
      <c r="O98" s="279"/>
      <c r="P98" s="279"/>
      <c r="Q98" s="279"/>
      <c r="R98" s="279"/>
      <c r="S98" s="279"/>
    </row>
    <row r="99" spans="1:19" ht="12">
      <c r="A99" s="84" t="s">
        <v>196</v>
      </c>
      <c r="B99" s="69"/>
      <c r="C99" s="69"/>
      <c r="D99" s="279"/>
      <c r="E99" s="279"/>
      <c r="F99" s="279"/>
      <c r="G99" s="279"/>
      <c r="H99" s="279"/>
      <c r="I99" s="279"/>
      <c r="J99" s="279"/>
      <c r="K99" s="279"/>
      <c r="L99" s="279"/>
      <c r="M99" s="279"/>
      <c r="N99" s="279"/>
      <c r="O99" s="279"/>
      <c r="P99" s="279"/>
      <c r="Q99" s="279"/>
      <c r="R99" s="279"/>
      <c r="S99" s="279"/>
    </row>
    <row r="100" spans="1:19" ht="12">
      <c r="A100" s="84" t="s">
        <v>197</v>
      </c>
      <c r="B100" s="69"/>
      <c r="C100" s="69"/>
      <c r="D100" s="279"/>
      <c r="E100" s="279"/>
      <c r="F100" s="279"/>
      <c r="G100" s="279"/>
      <c r="H100" s="279"/>
      <c r="I100" s="279"/>
      <c r="J100" s="279"/>
      <c r="K100" s="279"/>
      <c r="L100" s="279"/>
      <c r="M100" s="279"/>
      <c r="N100" s="279"/>
      <c r="O100" s="279"/>
      <c r="P100" s="279"/>
      <c r="Q100" s="279"/>
      <c r="R100" s="279"/>
      <c r="S100" s="279"/>
    </row>
    <row r="101" spans="1:19" ht="12">
      <c r="A101" s="84" t="s">
        <v>198</v>
      </c>
      <c r="B101" s="69"/>
      <c r="C101" s="69"/>
      <c r="D101" s="279"/>
      <c r="E101" s="279"/>
      <c r="F101" s="279"/>
      <c r="G101" s="279"/>
      <c r="H101" s="279"/>
      <c r="I101" s="279"/>
      <c r="J101" s="279"/>
      <c r="K101" s="279"/>
      <c r="L101" s="279"/>
      <c r="M101" s="279"/>
      <c r="N101" s="279"/>
      <c r="O101" s="279"/>
      <c r="P101" s="279"/>
      <c r="Q101" s="279"/>
      <c r="R101" s="279"/>
      <c r="S101" s="279"/>
    </row>
    <row r="102" spans="1:19" ht="12">
      <c r="A102" s="84" t="s">
        <v>199</v>
      </c>
      <c r="B102" s="69"/>
      <c r="C102" s="69"/>
      <c r="D102" s="279"/>
      <c r="E102" s="279"/>
      <c r="F102" s="279"/>
      <c r="G102" s="279"/>
      <c r="H102" s="279"/>
      <c r="I102" s="279"/>
      <c r="J102" s="279"/>
      <c r="K102" s="279"/>
      <c r="L102" s="279"/>
      <c r="M102" s="279"/>
      <c r="N102" s="279"/>
      <c r="O102" s="279"/>
      <c r="P102" s="279"/>
      <c r="Q102" s="279"/>
      <c r="R102" s="279"/>
      <c r="S102" s="279"/>
    </row>
    <row r="103" spans="1:16" ht="12">
      <c r="A103" s="84"/>
      <c r="B103" s="84"/>
      <c r="C103" s="84"/>
      <c r="D103" s="240"/>
      <c r="E103" s="240"/>
      <c r="F103" s="240"/>
      <c r="G103" s="240"/>
      <c r="H103" s="240"/>
      <c r="I103" s="240"/>
      <c r="J103" s="240"/>
      <c r="K103" s="240"/>
      <c r="L103" s="240"/>
      <c r="M103" s="240"/>
      <c r="N103" s="240"/>
      <c r="O103" s="240"/>
      <c r="P103" s="240"/>
    </row>
    <row r="104" spans="1:16" ht="10.5">
      <c r="A104" s="240"/>
      <c r="O104" s="240"/>
      <c r="P104" s="240"/>
    </row>
    <row r="105" spans="1:16" ht="10.5">
      <c r="A105" s="240"/>
      <c r="O105" s="240"/>
      <c r="P105" s="240"/>
    </row>
    <row r="106" spans="1:16" ht="10.5">
      <c r="A106" s="240"/>
      <c r="O106" s="240"/>
      <c r="P106" s="240"/>
    </row>
    <row r="107" spans="1:16" ht="10.5">
      <c r="A107" s="240"/>
      <c r="O107" s="240"/>
      <c r="P107" s="240"/>
    </row>
    <row r="108" spans="1:16" ht="10.5">
      <c r="A108" s="240"/>
      <c r="O108" s="240"/>
      <c r="P108" s="240"/>
    </row>
  </sheetData>
  <sheetProtection/>
  <mergeCells count="38">
    <mergeCell ref="H53:H55"/>
    <mergeCell ref="I53:L53"/>
    <mergeCell ref="N53:N55"/>
    <mergeCell ref="Q53:Q55"/>
    <mergeCell ref="I54:J54"/>
    <mergeCell ref="K54:K55"/>
    <mergeCell ref="L54:L55"/>
    <mergeCell ref="O54:O55"/>
    <mergeCell ref="P54:P55"/>
    <mergeCell ref="A48:S48"/>
    <mergeCell ref="A49:S49"/>
    <mergeCell ref="B52:B55"/>
    <mergeCell ref="G52:G55"/>
    <mergeCell ref="M52:M55"/>
    <mergeCell ref="S52:S55"/>
    <mergeCell ref="C53:C55"/>
    <mergeCell ref="D53:D55"/>
    <mergeCell ref="E53:E55"/>
    <mergeCell ref="F53:F55"/>
    <mergeCell ref="H6:H8"/>
    <mergeCell ref="I6:L6"/>
    <mergeCell ref="N6:N8"/>
    <mergeCell ref="Q6:Q8"/>
    <mergeCell ref="I7:J7"/>
    <mergeCell ref="K7:K8"/>
    <mergeCell ref="L7:L8"/>
    <mergeCell ref="O7:O8"/>
    <mergeCell ref="P7:P8"/>
    <mergeCell ref="A1:S1"/>
    <mergeCell ref="A2:S2"/>
    <mergeCell ref="B5:B8"/>
    <mergeCell ref="G5:G8"/>
    <mergeCell ref="M5:M8"/>
    <mergeCell ref="S5:S8"/>
    <mergeCell ref="C6:C8"/>
    <mergeCell ref="D6:D8"/>
    <mergeCell ref="E6:E8"/>
    <mergeCell ref="F6:F8"/>
  </mergeCells>
  <printOptions/>
  <pageMargins left="0.3937007874015748" right="0.1968503937007874" top="0.3937007874015748" bottom="0.3937007874015748" header="0.7086614173228347" footer="0.5118110236220472"/>
  <pageSetup fitToHeight="0" fitToWidth="1" horizontalDpi="600" verticalDpi="600" orientation="landscape" paperSize="9" scale="72" r:id="rId1"/>
  <rowBreaks count="1" manualBreakCount="1">
    <brk id="4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2024-04-02T02:08:41Z</dcterms:created>
  <dcterms:modified xsi:type="dcterms:W3CDTF">2024-04-11T06:24:15Z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