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0" yWindow="0" windowWidth="17652" windowHeight="9816" tabRatio="871"/>
  </bookViews>
  <sheets>
    <sheet name="目次" sheetId="39" r:id="rId1"/>
    <sheet name="03-DVP-TW" sheetId="42" r:id="rId2"/>
    <sheet name="03-DVP-TW（CSV）" sheetId="45" r:id="rId3"/>
    <sheet name="03-DVP-JX" sheetId="46" r:id="rId4"/>
  </sheets>
  <definedNames>
    <definedName name="_xlnm.Print_Area" localSheetId="3">'03-DVP-JX'!$A$1:$Y$379</definedName>
    <definedName name="_xlnm.Print_Area" localSheetId="1">'03-DVP-TW'!$A$1:$W$157</definedName>
    <definedName name="_xlnm.Print_Area" localSheetId="2">'03-DVP-TW（CSV）'!$A$1:$W$157</definedName>
    <definedName name="シート1" localSheetId="0">'03-DVP-TW'!$Y$7</definedName>
    <definedName name="シート2">'03-DVP-TW（CSV）'!$Y$7</definedName>
    <definedName name="シート3" localSheetId="0">#REF!</definedName>
    <definedName name="シート4" localSheetId="0">'03-DVP-JX'!$AA$7</definedName>
    <definedName name="テスト実施区分" localSheetId="3">'03-DVP-JX'!$AA$9:$AE$9</definedName>
    <definedName name="テスト実施区分" localSheetId="1">'03-DVP-TW'!$X$9:$AB$9</definedName>
    <definedName name="テスト実施区分" localSheetId="2">'03-DVP-TW（CSV）'!$X$9:$AB$9</definedName>
    <definedName name="テスト実施有無" localSheetId="3">'03-DVP-JX'!$AI$10:$AI$20</definedName>
    <definedName name="テスト実施有無">#REF!</definedName>
    <definedName name="業務必須" localSheetId="3">'03-DVP-JX'!$AC$10:$AC$12</definedName>
    <definedName name="業務必須" localSheetId="1">'03-DVP-TW'!$Z$10:$Z$12</definedName>
    <definedName name="業務必須" localSheetId="2">'03-DVP-TW（CSV）'!$Z$10:$Z$12</definedName>
    <definedName name="参加形態" localSheetId="3">'03-DVP-JX'!$AB$23:$AD$23</definedName>
    <definedName name="参加形態" localSheetId="1">'03-DVP-TW'!$X$20:$Z$20</definedName>
    <definedName name="参加形態" localSheetId="2">'03-DVP-TW（CSV）'!$X$20:$Z$20</definedName>
    <definedName name="証券会社" localSheetId="3">'03-DVP-JX'!$AG$10:$AG$16</definedName>
    <definedName name="証券会社">#REF!</definedName>
    <definedName name="証券会社選択" localSheetId="1">'03-DVP-TW'!$AB$21:$AB$27</definedName>
    <definedName name="証券会社選択" localSheetId="2">'03-DVP-TW（CSV）'!$AB$21:$AB$27</definedName>
    <definedName name="信託銀行" localSheetId="3">'03-DVP-JX'!$AH$10:$AH$15</definedName>
    <definedName name="信託銀行">#REF!</definedName>
    <definedName name="信託銀行選択" localSheetId="1">'03-DVP-TW'!$AC$21:$AC$26</definedName>
    <definedName name="信託銀行選択" localSheetId="2">'03-DVP-TW（CSV）'!$AC$21:$AC$26</definedName>
    <definedName name="任意" localSheetId="3">'03-DVP-JX'!$AD$10:$AD$12</definedName>
    <definedName name="任意" localSheetId="1">'03-DVP-TW'!$AA$10:$AA$12</definedName>
    <definedName name="任意" localSheetId="2">'03-DVP-TW（CSV）'!$AA$10:$AA$12</definedName>
    <definedName name="必須" localSheetId="3">'03-DVP-JX'!$AB$10:$AB$12</definedName>
    <definedName name="必須" localSheetId="1">'03-DVP-TW'!$Y$10:$Y$12</definedName>
    <definedName name="必須" localSheetId="2">'03-DVP-TW（CSV）'!$Y$10:$Y$12</definedName>
    <definedName name="夜間バッチ" localSheetId="3">'03-DVP-JX'!$Z$10:$Z$12</definedName>
    <definedName name="夜間バッチ">#REF!</definedName>
  </definedNames>
  <calcPr calcId="162913"/>
</workbook>
</file>

<file path=xl/calcChain.xml><?xml version="1.0" encoding="utf-8"?>
<calcChain xmlns="http://schemas.openxmlformats.org/spreadsheetml/2006/main">
  <c r="T186" i="46" l="1"/>
  <c r="T148" i="46"/>
  <c r="R102" i="42"/>
  <c r="R78" i="42"/>
  <c r="AA362" i="46" l="1"/>
  <c r="Z362" i="46" s="1"/>
  <c r="Q362" i="46" s="1"/>
  <c r="AA360" i="46"/>
  <c r="Z360" i="46" s="1"/>
  <c r="Q360" i="46" s="1"/>
  <c r="N360" i="46"/>
  <c r="AA358" i="46"/>
  <c r="Z358" i="46" s="1"/>
  <c r="Q358" i="46" s="1"/>
  <c r="AA356" i="46"/>
  <c r="Z356" i="46" s="1"/>
  <c r="Q356" i="46" s="1"/>
  <c r="AA354" i="46"/>
  <c r="Z354" i="46" s="1"/>
  <c r="Q354" i="46" s="1"/>
  <c r="AA352" i="46"/>
  <c r="Z352" i="46" s="1"/>
  <c r="Q352" i="46" s="1"/>
  <c r="N352" i="46"/>
  <c r="AA350" i="46"/>
  <c r="Z350" i="46" s="1"/>
  <c r="Q350" i="46" s="1"/>
  <c r="AA348" i="46"/>
  <c r="Z348" i="46" s="1"/>
  <c r="Q348" i="46" s="1"/>
  <c r="AA346" i="46"/>
  <c r="Z346" i="46" s="1"/>
  <c r="Q346" i="46" s="1"/>
  <c r="N346" i="46"/>
  <c r="AA344" i="46"/>
  <c r="Z344" i="46" s="1"/>
  <c r="Q344" i="46" s="1"/>
  <c r="AA342" i="46"/>
  <c r="Z342" i="46" s="1"/>
  <c r="Q342" i="46" s="1"/>
  <c r="AA340" i="46"/>
  <c r="Z340" i="46" s="1"/>
  <c r="Q340" i="46" s="1"/>
  <c r="AA338" i="46"/>
  <c r="Z338" i="46" s="1"/>
  <c r="Q338" i="46" s="1"/>
  <c r="AA336" i="46"/>
  <c r="Z336" i="46" s="1"/>
  <c r="Q336" i="46" s="1"/>
  <c r="AA334" i="46"/>
  <c r="Z334" i="46" s="1"/>
  <c r="Q334" i="46" s="1"/>
  <c r="AA332" i="46"/>
  <c r="Z332" i="46" s="1"/>
  <c r="Q332" i="46" s="1"/>
  <c r="AA330" i="46"/>
  <c r="Z330" i="46" s="1"/>
  <c r="Q330" i="46" s="1"/>
  <c r="N330" i="46"/>
  <c r="AA328" i="46"/>
  <c r="Z328" i="46" s="1"/>
  <c r="Q328" i="46" s="1"/>
  <c r="AA326" i="46"/>
  <c r="Z326" i="46" s="1"/>
  <c r="Q326" i="46" s="1"/>
  <c r="AA324" i="46"/>
  <c r="Z324" i="46" s="1"/>
  <c r="Q324" i="46" s="1"/>
  <c r="AA322" i="46"/>
  <c r="Z322" i="46" s="1"/>
  <c r="Q322" i="46" s="1"/>
  <c r="AA320" i="46"/>
  <c r="Z320" i="46" s="1"/>
  <c r="Q320" i="46" s="1"/>
  <c r="AA318" i="46"/>
  <c r="Z318" i="46" s="1"/>
  <c r="Q318" i="46" s="1"/>
  <c r="N318" i="46"/>
  <c r="AA316" i="46"/>
  <c r="Z316" i="46" s="1"/>
  <c r="Q316" i="46" s="1"/>
  <c r="AA314" i="46"/>
  <c r="Z314" i="46" s="1"/>
  <c r="Q314" i="46" s="1"/>
  <c r="AA312" i="46"/>
  <c r="Z312" i="46" s="1"/>
  <c r="Q312" i="46" s="1"/>
  <c r="AA310" i="46"/>
  <c r="Z310" i="46" s="1"/>
  <c r="Q310" i="46" s="1"/>
  <c r="N310" i="46"/>
  <c r="AA308" i="46"/>
  <c r="Z308" i="46" s="1"/>
  <c r="Q308" i="46" s="1"/>
  <c r="AA306" i="46"/>
  <c r="Z306" i="46" s="1"/>
  <c r="Q306" i="46" s="1"/>
  <c r="AA304" i="46"/>
  <c r="Z304" i="46" s="1"/>
  <c r="Q304" i="46" s="1"/>
  <c r="AA302" i="46"/>
  <c r="Z302" i="46" s="1"/>
  <c r="Q302" i="46" s="1"/>
  <c r="AA300" i="46"/>
  <c r="Z300" i="46" s="1"/>
  <c r="Q300" i="46" s="1"/>
  <c r="N300" i="46"/>
  <c r="AA298" i="46"/>
  <c r="Z298" i="46" s="1"/>
  <c r="Q298" i="46" s="1"/>
  <c r="AA296" i="46"/>
  <c r="Z296" i="46" s="1"/>
  <c r="Q296" i="46" s="1"/>
  <c r="AA294" i="46"/>
  <c r="Z294" i="46" s="1"/>
  <c r="Q294" i="46" s="1"/>
  <c r="AA292" i="46"/>
  <c r="Z292" i="46" s="1"/>
  <c r="Q292" i="46" s="1"/>
  <c r="AA290" i="46"/>
  <c r="Z290" i="46" s="1"/>
  <c r="Q290" i="46" s="1"/>
  <c r="N290" i="46"/>
  <c r="AA288" i="46"/>
  <c r="Z288" i="46" s="1"/>
  <c r="Q288" i="46" s="1"/>
  <c r="AA286" i="46"/>
  <c r="Z286" i="46" s="1"/>
  <c r="Q286" i="46" s="1"/>
  <c r="AA284" i="46"/>
  <c r="Z284" i="46" s="1"/>
  <c r="Q284" i="46" s="1"/>
  <c r="AA282" i="46"/>
  <c r="Z282" i="46" s="1"/>
  <c r="Q282" i="46" s="1"/>
  <c r="AA280" i="46"/>
  <c r="Z280" i="46" s="1"/>
  <c r="Q280" i="46" s="1"/>
  <c r="N280" i="46"/>
  <c r="Q278" i="46"/>
  <c r="AA276" i="46"/>
  <c r="Z276" i="46" s="1"/>
  <c r="Q276" i="46" s="1"/>
  <c r="AA274" i="46"/>
  <c r="Z274" i="46" s="1"/>
  <c r="Q274" i="46" s="1"/>
  <c r="N274" i="46"/>
  <c r="AA272" i="46"/>
  <c r="Z272" i="46" s="1"/>
  <c r="Q272" i="46" s="1"/>
  <c r="AA270" i="46"/>
  <c r="Z270" i="46" s="1"/>
  <c r="Q270" i="46" s="1"/>
  <c r="AA268" i="46"/>
  <c r="Z268" i="46" s="1"/>
  <c r="Q268" i="46" s="1"/>
  <c r="AA266" i="46"/>
  <c r="Z266" i="46" s="1"/>
  <c r="Q266" i="46" s="1"/>
  <c r="N266" i="46"/>
  <c r="AA264" i="46"/>
  <c r="Z264" i="46" s="1"/>
  <c r="Q264" i="46" s="1"/>
  <c r="AA262" i="46"/>
  <c r="Z262" i="46" s="1"/>
  <c r="Q262" i="46" s="1"/>
  <c r="AA260" i="46"/>
  <c r="Z260" i="46" s="1"/>
  <c r="Q260" i="46" s="1"/>
  <c r="N260" i="46"/>
  <c r="AA258" i="46"/>
  <c r="Z258" i="46" s="1"/>
  <c r="Q258" i="46" s="1"/>
  <c r="AA256" i="46"/>
  <c r="Z256" i="46" s="1"/>
  <c r="Q256" i="46" s="1"/>
  <c r="AA254" i="46"/>
  <c r="Z254" i="46" s="1"/>
  <c r="Q254" i="46" s="1"/>
  <c r="AA252" i="46"/>
  <c r="Z252" i="46" s="1"/>
  <c r="Q252" i="46" s="1"/>
  <c r="AA250" i="46"/>
  <c r="Z250" i="46" s="1"/>
  <c r="Q250" i="46" s="1"/>
  <c r="AA248" i="46"/>
  <c r="Z248" i="46" s="1"/>
  <c r="Q248" i="46" s="1"/>
  <c r="AA246" i="46"/>
  <c r="Z246" i="46" s="1"/>
  <c r="Q246" i="46" s="1"/>
  <c r="N246" i="46"/>
  <c r="AA244" i="46"/>
  <c r="Z244" i="46" s="1"/>
  <c r="Q244" i="46" s="1"/>
  <c r="AA242" i="46"/>
  <c r="Z242" i="46" s="1"/>
  <c r="Q242" i="46" s="1"/>
  <c r="AA240" i="46"/>
  <c r="Z240" i="46" s="1"/>
  <c r="Q240" i="46" s="1"/>
  <c r="AA238" i="46"/>
  <c r="Z238" i="46" s="1"/>
  <c r="Q238" i="46" s="1"/>
  <c r="AA236" i="46"/>
  <c r="Z236" i="46" s="1"/>
  <c r="Q236" i="46" s="1"/>
  <c r="N236" i="46"/>
  <c r="AA234" i="46"/>
  <c r="Z234" i="46" s="1"/>
  <c r="Q234" i="46" s="1"/>
  <c r="AA232" i="46"/>
  <c r="Z232" i="46" s="1"/>
  <c r="Q232" i="46" s="1"/>
  <c r="AA230" i="46"/>
  <c r="Z230" i="46" s="1"/>
  <c r="Q230" i="46" s="1"/>
  <c r="AA228" i="46"/>
  <c r="Z228" i="46" s="1"/>
  <c r="Q228" i="46" s="1"/>
  <c r="AA226" i="46"/>
  <c r="Z226" i="46" s="1"/>
  <c r="Q226" i="46" s="1"/>
  <c r="N226" i="46"/>
  <c r="AA224" i="46"/>
  <c r="Z224" i="46" s="1"/>
  <c r="Q224" i="46" s="1"/>
  <c r="AA222" i="46"/>
  <c r="Z222" i="46" s="1"/>
  <c r="Q222" i="46" s="1"/>
  <c r="AA220" i="46"/>
  <c r="Z220" i="46" s="1"/>
  <c r="Q220" i="46" s="1"/>
  <c r="AA218" i="46"/>
  <c r="Z218" i="46" s="1"/>
  <c r="Q218" i="46" s="1"/>
  <c r="AA216" i="46"/>
  <c r="Z216" i="46" s="1"/>
  <c r="Q216" i="46" s="1"/>
  <c r="N216" i="46"/>
  <c r="AA214" i="46"/>
  <c r="Z214" i="46" s="1"/>
  <c r="Q214" i="46" s="1"/>
  <c r="AA212" i="46"/>
  <c r="Z212" i="46" s="1"/>
  <c r="Q212" i="46" s="1"/>
  <c r="AA210" i="46"/>
  <c r="Z210" i="46" s="1"/>
  <c r="Q210" i="46" s="1"/>
  <c r="AA208" i="46"/>
  <c r="Z208" i="46" s="1"/>
  <c r="Q208" i="46" s="1"/>
  <c r="AA206" i="46"/>
  <c r="Z206" i="46" s="1"/>
  <c r="Q206" i="46" s="1"/>
  <c r="N206" i="46"/>
  <c r="AA204" i="46"/>
  <c r="Z204" i="46" s="1"/>
  <c r="Q204" i="46" s="1"/>
  <c r="AA202" i="46"/>
  <c r="Z202" i="46" s="1"/>
  <c r="Q202" i="46" s="1"/>
  <c r="AA200" i="46"/>
  <c r="Z200" i="46" s="1"/>
  <c r="Q200" i="46" s="1"/>
  <c r="AA198" i="46"/>
  <c r="Z198" i="46" s="1"/>
  <c r="Q198" i="46" s="1"/>
  <c r="AA196" i="46"/>
  <c r="Z196" i="46" s="1"/>
  <c r="Q196" i="46" s="1"/>
  <c r="N196" i="46"/>
  <c r="AA194" i="46"/>
  <c r="Z194" i="46" s="1"/>
  <c r="Q194" i="46" s="1"/>
  <c r="AA192" i="46"/>
  <c r="Z192" i="46" s="1"/>
  <c r="Q192" i="46" s="1"/>
  <c r="AA190" i="46"/>
  <c r="Z190" i="46" s="1"/>
  <c r="Q190" i="46" s="1"/>
  <c r="AA188" i="46"/>
  <c r="Z188" i="46" s="1"/>
  <c r="Q188" i="46" s="1"/>
  <c r="AA186" i="46"/>
  <c r="Z186" i="46" s="1"/>
  <c r="Q186" i="46" s="1"/>
  <c r="N186" i="46"/>
  <c r="Q184" i="46"/>
  <c r="AA182" i="46"/>
  <c r="Z182" i="46" s="1"/>
  <c r="Q182" i="46" s="1"/>
  <c r="P182" i="46"/>
  <c r="O182" i="46" s="1"/>
  <c r="AA180" i="46"/>
  <c r="Z180" i="46" s="1"/>
  <c r="Q180" i="46" s="1"/>
  <c r="P180" i="46"/>
  <c r="O180" i="46" s="1"/>
  <c r="N180" i="46"/>
  <c r="AF178" i="46"/>
  <c r="AA178" i="46"/>
  <c r="Z178" i="46" s="1"/>
  <c r="Q178" i="46" s="1"/>
  <c r="P178" i="46"/>
  <c r="O178" i="46" s="1"/>
  <c r="AF176" i="46"/>
  <c r="AA176" i="46"/>
  <c r="Z176" i="46" s="1"/>
  <c r="Q176" i="46" s="1"/>
  <c r="P176" i="46"/>
  <c r="O176" i="46" s="1"/>
  <c r="AF174" i="46"/>
  <c r="AA174" i="46"/>
  <c r="Z174" i="46" s="1"/>
  <c r="Q174" i="46" s="1"/>
  <c r="P174" i="46"/>
  <c r="O174" i="46" s="1"/>
  <c r="AF172" i="46"/>
  <c r="AA172" i="46"/>
  <c r="Z172" i="46" s="1"/>
  <c r="Q172" i="46" s="1"/>
  <c r="P172" i="46"/>
  <c r="O172" i="46" s="1"/>
  <c r="N172" i="46"/>
  <c r="AA170" i="46"/>
  <c r="Z170" i="46" s="1"/>
  <c r="Q170" i="46" s="1"/>
  <c r="P170" i="46"/>
  <c r="O170" i="46" s="1"/>
  <c r="N170" i="46"/>
  <c r="AA168" i="46"/>
  <c r="Z168" i="46" s="1"/>
  <c r="Q168" i="46" s="1"/>
  <c r="P168" i="46"/>
  <c r="O168" i="46" s="1"/>
  <c r="AE166" i="46"/>
  <c r="AA166" i="46"/>
  <c r="P166" i="46"/>
  <c r="O166" i="46" s="1"/>
  <c r="N166" i="46"/>
  <c r="AE164" i="46"/>
  <c r="AA164" i="46"/>
  <c r="P164" i="46"/>
  <c r="O164" i="46" s="1"/>
  <c r="N164" i="46"/>
  <c r="AE162" i="46"/>
  <c r="AA162" i="46"/>
  <c r="P162" i="46"/>
  <c r="O162" i="46" s="1"/>
  <c r="N162" i="46"/>
  <c r="AA160" i="46"/>
  <c r="Z160" i="46" s="1"/>
  <c r="Q160" i="46" s="1"/>
  <c r="P160" i="46"/>
  <c r="O160" i="46" s="1"/>
  <c r="AE158" i="46"/>
  <c r="AA158" i="46"/>
  <c r="P158" i="46"/>
  <c r="O158" i="46" s="1"/>
  <c r="N158" i="46"/>
  <c r="AE156" i="46"/>
  <c r="AA156" i="46"/>
  <c r="P156" i="46"/>
  <c r="O156" i="46" s="1"/>
  <c r="N156" i="46"/>
  <c r="AA154" i="46"/>
  <c r="Z154" i="46" s="1"/>
  <c r="Q154" i="46" s="1"/>
  <c r="P154" i="46"/>
  <c r="O154" i="46" s="1"/>
  <c r="AA152" i="46"/>
  <c r="Z152" i="46" s="1"/>
  <c r="Q152" i="46" s="1"/>
  <c r="P152" i="46"/>
  <c r="O152" i="46" s="1"/>
  <c r="N152" i="46"/>
  <c r="AE150" i="46"/>
  <c r="AA150" i="46"/>
  <c r="P150" i="46"/>
  <c r="O150" i="46" s="1"/>
  <c r="N150" i="46"/>
  <c r="AE148" i="46"/>
  <c r="AA148" i="46"/>
  <c r="P148" i="46"/>
  <c r="O148" i="46" s="1"/>
  <c r="N148" i="46"/>
  <c r="L146" i="46"/>
  <c r="Q144" i="46"/>
  <c r="AA138" i="46"/>
  <c r="Z138" i="46" s="1"/>
  <c r="Q138" i="46" s="1"/>
  <c r="P138" i="46"/>
  <c r="O138" i="46" s="1"/>
  <c r="AA136" i="46"/>
  <c r="Z136" i="46" s="1"/>
  <c r="Q136" i="46" s="1"/>
  <c r="P136" i="46"/>
  <c r="O136" i="46" s="1"/>
  <c r="AA134" i="46"/>
  <c r="Z134" i="46" s="1"/>
  <c r="Q134" i="46" s="1"/>
  <c r="P134" i="46"/>
  <c r="O134" i="46" s="1"/>
  <c r="AA132" i="46"/>
  <c r="Z132" i="46" s="1"/>
  <c r="Q132" i="46" s="1"/>
  <c r="P132" i="46"/>
  <c r="O132" i="46" s="1"/>
  <c r="AA130" i="46"/>
  <c r="Z130" i="46" s="1"/>
  <c r="Q130" i="46" s="1"/>
  <c r="P130" i="46"/>
  <c r="O130" i="46" s="1"/>
  <c r="AA128" i="46"/>
  <c r="Z128" i="46" s="1"/>
  <c r="Q128" i="46" s="1"/>
  <c r="P128" i="46"/>
  <c r="O128" i="46" s="1"/>
  <c r="AA126" i="46"/>
  <c r="Z126" i="46" s="1"/>
  <c r="Q126" i="46" s="1"/>
  <c r="P126" i="46"/>
  <c r="O126" i="46" s="1"/>
  <c r="AA124" i="46"/>
  <c r="Z124" i="46" s="1"/>
  <c r="Q124" i="46" s="1"/>
  <c r="P124" i="46"/>
  <c r="O124" i="46" s="1"/>
  <c r="AA122" i="46"/>
  <c r="Z122" i="46" s="1"/>
  <c r="Q122" i="46" s="1"/>
  <c r="P122" i="46"/>
  <c r="O122" i="46" s="1"/>
  <c r="AA120" i="46"/>
  <c r="Z120" i="46" s="1"/>
  <c r="Q120" i="46" s="1"/>
  <c r="P120" i="46"/>
  <c r="O120" i="46" s="1"/>
  <c r="AE118" i="46"/>
  <c r="AA118" i="46"/>
  <c r="P118" i="46"/>
  <c r="O118" i="46" s="1"/>
  <c r="AA116" i="46"/>
  <c r="Z116" i="46" s="1"/>
  <c r="Q116" i="46" s="1"/>
  <c r="P116" i="46"/>
  <c r="O116" i="46" s="1"/>
  <c r="AA114" i="46"/>
  <c r="Z114" i="46" s="1"/>
  <c r="Q114" i="46" s="1"/>
  <c r="P114" i="46"/>
  <c r="O114" i="46" s="1"/>
  <c r="AA112" i="46"/>
  <c r="Z112" i="46" s="1"/>
  <c r="Q112" i="46" s="1"/>
  <c r="P112" i="46"/>
  <c r="O112" i="46" s="1"/>
  <c r="AA110" i="46"/>
  <c r="Z110" i="46" s="1"/>
  <c r="Q110" i="46" s="1"/>
  <c r="P110" i="46"/>
  <c r="O110" i="46" s="1"/>
  <c r="AA108" i="46"/>
  <c r="Z108" i="46" s="1"/>
  <c r="Q108" i="46" s="1"/>
  <c r="P108" i="46"/>
  <c r="O108" i="46" s="1"/>
  <c r="AE106" i="46"/>
  <c r="AA106" i="46"/>
  <c r="P106" i="46"/>
  <c r="O106" i="46" s="1"/>
  <c r="AE104" i="46"/>
  <c r="AA104" i="46"/>
  <c r="P104" i="46"/>
  <c r="O104" i="46" s="1"/>
  <c r="AA102" i="46"/>
  <c r="Z102" i="46" s="1"/>
  <c r="Q102" i="46" s="1"/>
  <c r="P102" i="46"/>
  <c r="O102" i="46" s="1"/>
  <c r="AA100" i="46"/>
  <c r="Z100" i="46" s="1"/>
  <c r="Q100" i="46" s="1"/>
  <c r="P100" i="46"/>
  <c r="O100" i="46" s="1"/>
  <c r="AA98" i="46"/>
  <c r="Z98" i="46" s="1"/>
  <c r="Q98" i="46" s="1"/>
  <c r="P98" i="46"/>
  <c r="O98" i="46" s="1"/>
  <c r="AA96" i="46"/>
  <c r="Z96" i="46" s="1"/>
  <c r="Q96" i="46" s="1"/>
  <c r="P96" i="46"/>
  <c r="O96" i="46" s="1"/>
  <c r="AE94" i="46"/>
  <c r="AA94" i="46"/>
  <c r="P94" i="46"/>
  <c r="O94" i="46" s="1"/>
  <c r="AA92" i="46"/>
  <c r="Z92" i="46" s="1"/>
  <c r="Q92" i="46" s="1"/>
  <c r="P92" i="46"/>
  <c r="O92" i="46" s="1"/>
  <c r="AA90" i="46"/>
  <c r="Z90" i="46" s="1"/>
  <c r="Q90" i="46" s="1"/>
  <c r="P90" i="46"/>
  <c r="O90" i="46" s="1"/>
  <c r="AE88" i="46"/>
  <c r="AA88" i="46"/>
  <c r="P88" i="46"/>
  <c r="O88" i="46" s="1"/>
  <c r="Q86" i="46"/>
  <c r="AA84" i="46"/>
  <c r="Z84" i="46" s="1"/>
  <c r="Q84" i="46" s="1"/>
  <c r="P84" i="46"/>
  <c r="O84" i="46" s="1"/>
  <c r="AA82" i="46"/>
  <c r="Z82" i="46" s="1"/>
  <c r="Q82" i="46" s="1"/>
  <c r="P82" i="46"/>
  <c r="O82" i="46" s="1"/>
  <c r="N82" i="46"/>
  <c r="AE80" i="46"/>
  <c r="AA80" i="46"/>
  <c r="P80" i="46"/>
  <c r="O80" i="46" s="1"/>
  <c r="N80" i="46"/>
  <c r="AA78" i="46"/>
  <c r="Z78" i="46" s="1"/>
  <c r="Q78" i="46" s="1"/>
  <c r="P78" i="46"/>
  <c r="O78" i="46" s="1"/>
  <c r="AA76" i="46"/>
  <c r="Z76" i="46" s="1"/>
  <c r="Q76" i="46" s="1"/>
  <c r="P76" i="46"/>
  <c r="O76" i="46" s="1"/>
  <c r="N76" i="46"/>
  <c r="AA74" i="46"/>
  <c r="Z74" i="46" s="1"/>
  <c r="Q74" i="46" s="1"/>
  <c r="P74" i="46"/>
  <c r="O74" i="46" s="1"/>
  <c r="AA72" i="46"/>
  <c r="Z72" i="46" s="1"/>
  <c r="Q72" i="46" s="1"/>
  <c r="P72" i="46"/>
  <c r="O72" i="46" s="1"/>
  <c r="AA70" i="46"/>
  <c r="Z70" i="46" s="1"/>
  <c r="Q70" i="46" s="1"/>
  <c r="P70" i="46"/>
  <c r="O70" i="46" s="1"/>
  <c r="AA68" i="46"/>
  <c r="Z68" i="46" s="1"/>
  <c r="Q68" i="46" s="1"/>
  <c r="P68" i="46"/>
  <c r="O68" i="46" s="1"/>
  <c r="AA66" i="46"/>
  <c r="Z66" i="46" s="1"/>
  <c r="Q66" i="46" s="1"/>
  <c r="P66" i="46"/>
  <c r="O66" i="46" s="1"/>
  <c r="AE64" i="46"/>
  <c r="AA64" i="46"/>
  <c r="P64" i="46"/>
  <c r="O64" i="46" s="1"/>
  <c r="N64" i="46"/>
  <c r="AA62" i="46"/>
  <c r="Z62" i="46" s="1"/>
  <c r="Q62" i="46" s="1"/>
  <c r="P62" i="46"/>
  <c r="O62" i="46" s="1"/>
  <c r="AE60" i="46"/>
  <c r="AA60" i="46"/>
  <c r="P60" i="46"/>
  <c r="O60" i="46" s="1"/>
  <c r="N60" i="46"/>
  <c r="AA58" i="46"/>
  <c r="Z58" i="46" s="1"/>
  <c r="Q58" i="46" s="1"/>
  <c r="P58" i="46"/>
  <c r="O58" i="46" s="1"/>
  <c r="AA56" i="46"/>
  <c r="Z56" i="46" s="1"/>
  <c r="Q56" i="46" s="1"/>
  <c r="P56" i="46"/>
  <c r="O56" i="46" s="1"/>
  <c r="AA54" i="46"/>
  <c r="Z54" i="46" s="1"/>
  <c r="Q54" i="46" s="1"/>
  <c r="P54" i="46"/>
  <c r="O54" i="46" s="1"/>
  <c r="AE52" i="46"/>
  <c r="AA52" i="46"/>
  <c r="P52" i="46"/>
  <c r="O52" i="46" s="1"/>
  <c r="N52" i="46"/>
  <c r="AE50" i="46"/>
  <c r="AA50" i="46"/>
  <c r="P50" i="46"/>
  <c r="O50" i="46" s="1"/>
  <c r="N50" i="46"/>
  <c r="AA48" i="46"/>
  <c r="Z48" i="46" s="1"/>
  <c r="Q48" i="46" s="1"/>
  <c r="P48" i="46"/>
  <c r="O48" i="46" s="1"/>
  <c r="N48" i="46"/>
  <c r="AA46" i="46"/>
  <c r="Z46" i="46" s="1"/>
  <c r="Q46" i="46" s="1"/>
  <c r="P46" i="46"/>
  <c r="O46" i="46" s="1"/>
  <c r="AA44" i="46"/>
  <c r="Z44" i="46" s="1"/>
  <c r="Q44" i="46" s="1"/>
  <c r="P44" i="46"/>
  <c r="O44" i="46" s="1"/>
  <c r="N44" i="46"/>
  <c r="AA42" i="46"/>
  <c r="Z42" i="46" s="1"/>
  <c r="Q42" i="46" s="1"/>
  <c r="P42" i="46"/>
  <c r="O42" i="46" s="1"/>
  <c r="AE40" i="46"/>
  <c r="AA40" i="46"/>
  <c r="P40" i="46"/>
  <c r="O40" i="46" s="1"/>
  <c r="N40" i="46"/>
  <c r="AD38" i="46"/>
  <c r="AC38" i="46"/>
  <c r="AA38" i="46" s="1"/>
  <c r="Z38" i="46" s="1"/>
  <c r="Q38" i="46" s="1"/>
  <c r="P38" i="46"/>
  <c r="O38" i="46" s="1"/>
  <c r="AD36" i="46"/>
  <c r="AC36" i="46"/>
  <c r="AA36" i="46" s="1"/>
  <c r="Z36" i="46" s="1"/>
  <c r="Q36" i="46" s="1"/>
  <c r="P36" i="46"/>
  <c r="O36" i="46" s="1"/>
  <c r="N36" i="46"/>
  <c r="AD34" i="46"/>
  <c r="AC34" i="46"/>
  <c r="AA34" i="46" s="1"/>
  <c r="Z34" i="46" s="1"/>
  <c r="Q34" i="46" s="1"/>
  <c r="P34" i="46"/>
  <c r="O34" i="46" s="1"/>
  <c r="AA32" i="46"/>
  <c r="Z32" i="46" s="1"/>
  <c r="Q32" i="46" s="1"/>
  <c r="P32" i="46"/>
  <c r="O32" i="46" s="1"/>
  <c r="N32" i="46"/>
  <c r="AA30" i="46"/>
  <c r="Z30" i="46" s="1"/>
  <c r="Q30" i="46" s="1"/>
  <c r="P30" i="46"/>
  <c r="O30" i="46" s="1"/>
  <c r="AE28" i="46"/>
  <c r="AA28" i="46"/>
  <c r="P28" i="46"/>
  <c r="O28" i="46" s="1"/>
  <c r="N28" i="46"/>
  <c r="L26" i="46"/>
  <c r="Q24" i="46"/>
  <c r="AF10" i="46"/>
  <c r="AF11" i="46" s="1"/>
  <c r="AA7" i="46"/>
  <c r="D6" i="39" s="1"/>
  <c r="Z164" i="46" l="1"/>
  <c r="Q164" i="46" s="1"/>
  <c r="Z166" i="46"/>
  <c r="Q166" i="46" s="1"/>
  <c r="Z150" i="46"/>
  <c r="Q150" i="46" s="1"/>
  <c r="Z28" i="46"/>
  <c r="Q28" i="46" s="1"/>
  <c r="Z40" i="46"/>
  <c r="Q40" i="46" s="1"/>
  <c r="Z50" i="46"/>
  <c r="Q50" i="46" s="1"/>
  <c r="Z60" i="46"/>
  <c r="Q60" i="46" s="1"/>
  <c r="Z64" i="46"/>
  <c r="Q64" i="46" s="1"/>
  <c r="Z104" i="46"/>
  <c r="Q104" i="46" s="1"/>
  <c r="Z148" i="46"/>
  <c r="Q148" i="46" s="1"/>
  <c r="Z156" i="46"/>
  <c r="Q156" i="46" s="1"/>
  <c r="Z52" i="46"/>
  <c r="Q52" i="46" s="1"/>
  <c r="Z80" i="46"/>
  <c r="Q80" i="46" s="1"/>
  <c r="Z88" i="46"/>
  <c r="Q88" i="46" s="1"/>
  <c r="Z94" i="46"/>
  <c r="Q94" i="46" s="1"/>
  <c r="Z106" i="46"/>
  <c r="Q106" i="46" s="1"/>
  <c r="Z118" i="46"/>
  <c r="Q118" i="46" s="1"/>
  <c r="Z158" i="46"/>
  <c r="Q158" i="46" s="1"/>
  <c r="Z162" i="46"/>
  <c r="Q162" i="46" s="1"/>
  <c r="AF12" i="46"/>
  <c r="P360" i="46" s="1"/>
  <c r="O360" i="46" s="1"/>
  <c r="P208" i="46" l="1"/>
  <c r="O208" i="46" s="1"/>
  <c r="P248" i="46"/>
  <c r="O248" i="46" s="1"/>
  <c r="P190" i="46"/>
  <c r="O190" i="46" s="1"/>
  <c r="P216" i="46"/>
  <c r="O216" i="46" s="1"/>
  <c r="P244" i="46"/>
  <c r="O244" i="46" s="1"/>
  <c r="P270" i="46"/>
  <c r="O270" i="46" s="1"/>
  <c r="P312" i="46"/>
  <c r="O312" i="46" s="1"/>
  <c r="P344" i="46"/>
  <c r="O344" i="46" s="1"/>
  <c r="P288" i="46"/>
  <c r="O288" i="46" s="1"/>
  <c r="P314" i="46"/>
  <c r="O314" i="46" s="1"/>
  <c r="P348" i="46"/>
  <c r="O348" i="46" s="1"/>
  <c r="P188" i="46"/>
  <c r="O188" i="46" s="1"/>
  <c r="P228" i="46"/>
  <c r="O228" i="46" s="1"/>
  <c r="P268" i="46"/>
  <c r="O268" i="46" s="1"/>
  <c r="P204" i="46"/>
  <c r="O204" i="46" s="1"/>
  <c r="P230" i="46"/>
  <c r="O230" i="46" s="1"/>
  <c r="P258" i="46"/>
  <c r="O258" i="46" s="1"/>
  <c r="P292" i="46"/>
  <c r="O292" i="46" s="1"/>
  <c r="P326" i="46"/>
  <c r="O326" i="46" s="1"/>
  <c r="P356" i="46"/>
  <c r="O356" i="46" s="1"/>
  <c r="P300" i="46"/>
  <c r="O300" i="46" s="1"/>
  <c r="P330" i="46"/>
  <c r="O330" i="46" s="1"/>
  <c r="P198" i="46"/>
  <c r="O198" i="46" s="1"/>
  <c r="P218" i="46"/>
  <c r="O218" i="46" s="1"/>
  <c r="P238" i="46"/>
  <c r="O238" i="46" s="1"/>
  <c r="P256" i="46"/>
  <c r="O256" i="46" s="1"/>
  <c r="P274" i="46"/>
  <c r="O274" i="46" s="1"/>
  <c r="P196" i="46"/>
  <c r="O196" i="46" s="1"/>
  <c r="P210" i="46"/>
  <c r="O210" i="46" s="1"/>
  <c r="P224" i="46"/>
  <c r="O224" i="46" s="1"/>
  <c r="P236" i="46"/>
  <c r="O236" i="46" s="1"/>
  <c r="P250" i="46"/>
  <c r="O250" i="46" s="1"/>
  <c r="P264" i="46"/>
  <c r="O264" i="46" s="1"/>
  <c r="P282" i="46"/>
  <c r="O282" i="46" s="1"/>
  <c r="P302" i="46"/>
  <c r="O302" i="46" s="1"/>
  <c r="P318" i="46"/>
  <c r="O318" i="46" s="1"/>
  <c r="P336" i="46"/>
  <c r="O336" i="46" s="1"/>
  <c r="P350" i="46"/>
  <c r="O350" i="46" s="1"/>
  <c r="P280" i="46"/>
  <c r="O280" i="46" s="1"/>
  <c r="P294" i="46"/>
  <c r="O294" i="46" s="1"/>
  <c r="P308" i="46"/>
  <c r="O308" i="46" s="1"/>
  <c r="P324" i="46"/>
  <c r="O324" i="46" s="1"/>
  <c r="P338" i="46"/>
  <c r="O338" i="46" s="1"/>
  <c r="P358" i="46"/>
  <c r="O358" i="46" s="1"/>
  <c r="P192" i="46"/>
  <c r="O192" i="46" s="1"/>
  <c r="P202" i="46"/>
  <c r="O202" i="46" s="1"/>
  <c r="P212" i="46"/>
  <c r="O212" i="46" s="1"/>
  <c r="P222" i="46"/>
  <c r="O222" i="46" s="1"/>
  <c r="P232" i="46"/>
  <c r="O232" i="46" s="1"/>
  <c r="P242" i="46"/>
  <c r="O242" i="46" s="1"/>
  <c r="P252" i="46"/>
  <c r="O252" i="46" s="1"/>
  <c r="P262" i="46"/>
  <c r="O262" i="46" s="1"/>
  <c r="P272" i="46"/>
  <c r="O272" i="46" s="1"/>
  <c r="P186" i="46"/>
  <c r="O186" i="46" s="1"/>
  <c r="P194" i="46"/>
  <c r="O194" i="46" s="1"/>
  <c r="P200" i="46"/>
  <c r="O200" i="46" s="1"/>
  <c r="P206" i="46"/>
  <c r="O206" i="46" s="1"/>
  <c r="P214" i="46"/>
  <c r="O214" i="46" s="1"/>
  <c r="P220" i="46"/>
  <c r="O220" i="46" s="1"/>
  <c r="P226" i="46"/>
  <c r="O226" i="46" s="1"/>
  <c r="P234" i="46"/>
  <c r="O234" i="46" s="1"/>
  <c r="P240" i="46"/>
  <c r="O240" i="46" s="1"/>
  <c r="P246" i="46"/>
  <c r="O246" i="46" s="1"/>
  <c r="P254" i="46"/>
  <c r="O254" i="46" s="1"/>
  <c r="P260" i="46"/>
  <c r="O260" i="46" s="1"/>
  <c r="P266" i="46"/>
  <c r="O266" i="46" s="1"/>
  <c r="P276" i="46"/>
  <c r="O276" i="46" s="1"/>
  <c r="P286" i="46"/>
  <c r="O286" i="46" s="1"/>
  <c r="P296" i="46"/>
  <c r="O296" i="46" s="1"/>
  <c r="P306" i="46"/>
  <c r="O306" i="46" s="1"/>
  <c r="P316" i="46"/>
  <c r="O316" i="46" s="1"/>
  <c r="P322" i="46"/>
  <c r="O322" i="46" s="1"/>
  <c r="P332" i="46"/>
  <c r="O332" i="46" s="1"/>
  <c r="P340" i="46"/>
  <c r="O340" i="46" s="1"/>
  <c r="P346" i="46"/>
  <c r="O346" i="46" s="1"/>
  <c r="P352" i="46"/>
  <c r="O352" i="46" s="1"/>
  <c r="P362" i="46"/>
  <c r="O362" i="46" s="1"/>
  <c r="P284" i="46"/>
  <c r="O284" i="46" s="1"/>
  <c r="P290" i="46"/>
  <c r="O290" i="46" s="1"/>
  <c r="P298" i="46"/>
  <c r="O298" i="46" s="1"/>
  <c r="P304" i="46"/>
  <c r="O304" i="46" s="1"/>
  <c r="P310" i="46"/>
  <c r="O310" i="46" s="1"/>
  <c r="P320" i="46"/>
  <c r="O320" i="46" s="1"/>
  <c r="P328" i="46"/>
  <c r="O328" i="46" s="1"/>
  <c r="P334" i="46"/>
  <c r="O334" i="46" s="1"/>
  <c r="P342" i="46"/>
  <c r="O342" i="46" s="1"/>
  <c r="P354" i="46"/>
  <c r="O354" i="46" s="1"/>
  <c r="N96" i="45" l="1"/>
  <c r="N96" i="42"/>
  <c r="O140" i="45" l="1"/>
  <c r="N140" i="45"/>
  <c r="O138" i="45"/>
  <c r="N138" i="45"/>
  <c r="O136" i="45"/>
  <c r="N136" i="45"/>
  <c r="O134" i="45"/>
  <c r="N134" i="45"/>
  <c r="O132" i="45"/>
  <c r="N132" i="45"/>
  <c r="O130" i="45"/>
  <c r="N130" i="45"/>
  <c r="O128" i="45"/>
  <c r="N128" i="45"/>
  <c r="O126" i="45"/>
  <c r="N126" i="45"/>
  <c r="O124" i="45"/>
  <c r="N124" i="45"/>
  <c r="O122" i="45"/>
  <c r="O120" i="45"/>
  <c r="N120" i="45"/>
  <c r="O118" i="45"/>
  <c r="N118" i="45"/>
  <c r="O116" i="45"/>
  <c r="N116" i="45"/>
  <c r="O114" i="45"/>
  <c r="N114" i="45"/>
  <c r="O112" i="45"/>
  <c r="N112" i="45"/>
  <c r="O110" i="45"/>
  <c r="N110" i="45"/>
  <c r="O108" i="45"/>
  <c r="N108" i="45"/>
  <c r="O106" i="45"/>
  <c r="N106" i="45"/>
  <c r="O104" i="45"/>
  <c r="N104" i="45"/>
  <c r="R102" i="45"/>
  <c r="O102" i="45"/>
  <c r="N102" i="45"/>
  <c r="O100" i="45"/>
  <c r="O98" i="45"/>
  <c r="N98" i="45"/>
  <c r="O96" i="45"/>
  <c r="O94" i="45"/>
  <c r="N94" i="45"/>
  <c r="O92" i="45"/>
  <c r="N92" i="45"/>
  <c r="O90" i="45"/>
  <c r="N90" i="45"/>
  <c r="O88" i="45"/>
  <c r="N88" i="45"/>
  <c r="O86" i="45"/>
  <c r="N86" i="45"/>
  <c r="O84" i="45"/>
  <c r="N84" i="45"/>
  <c r="O82" i="45"/>
  <c r="N82" i="45"/>
  <c r="O80" i="45"/>
  <c r="N80" i="45"/>
  <c r="R78" i="45"/>
  <c r="O78" i="45"/>
  <c r="N78" i="45"/>
  <c r="L76" i="45"/>
  <c r="O74" i="45"/>
  <c r="O69" i="45"/>
  <c r="O67" i="45"/>
  <c r="O65" i="45"/>
  <c r="O63" i="45"/>
  <c r="O61" i="45"/>
  <c r="O59" i="45"/>
  <c r="O57" i="45"/>
  <c r="O55" i="45"/>
  <c r="O53" i="45"/>
  <c r="O51" i="45"/>
  <c r="O49" i="45"/>
  <c r="O47" i="45"/>
  <c r="O45" i="45"/>
  <c r="N45" i="45"/>
  <c r="O43" i="45"/>
  <c r="N43" i="45"/>
  <c r="O41" i="45"/>
  <c r="N41" i="45"/>
  <c r="O39" i="45"/>
  <c r="N39" i="45"/>
  <c r="O37" i="45"/>
  <c r="N37" i="45"/>
  <c r="O35" i="45"/>
  <c r="N35" i="45"/>
  <c r="O33" i="45"/>
  <c r="N33" i="45"/>
  <c r="O31" i="45"/>
  <c r="N31" i="45"/>
  <c r="O29" i="45"/>
  <c r="N29" i="45"/>
  <c r="O27" i="45"/>
  <c r="N27" i="45"/>
  <c r="O25" i="45"/>
  <c r="N25" i="45"/>
  <c r="L23" i="45"/>
  <c r="AA21" i="45"/>
  <c r="O21" i="45"/>
  <c r="Y7" i="45"/>
  <c r="D5" i="39" s="1"/>
  <c r="N140" i="42" l="1"/>
  <c r="N138" i="42"/>
  <c r="O138" i="42"/>
  <c r="N120" i="42"/>
  <c r="N118" i="42"/>
  <c r="O118" i="42"/>
  <c r="N98" i="42"/>
  <c r="O96" i="42"/>
  <c r="O67" i="42" l="1"/>
  <c r="N45" i="42"/>
  <c r="N43" i="42"/>
  <c r="O43" i="42"/>
  <c r="O21" i="42" l="1"/>
  <c r="L23" i="42"/>
  <c r="N25" i="42"/>
  <c r="O25" i="42"/>
  <c r="N27" i="42"/>
  <c r="O27" i="42"/>
  <c r="N29" i="42"/>
  <c r="O29" i="42"/>
  <c r="N31" i="42"/>
  <c r="O31" i="42"/>
  <c r="N33" i="42"/>
  <c r="O33" i="42"/>
  <c r="N35" i="42"/>
  <c r="O35" i="42"/>
  <c r="N37" i="42"/>
  <c r="O37" i="42"/>
  <c r="N39" i="42"/>
  <c r="O39" i="42"/>
  <c r="N41" i="42"/>
  <c r="O41" i="42"/>
  <c r="O45" i="42"/>
  <c r="O47" i="42"/>
  <c r="O49" i="42"/>
  <c r="O51" i="42"/>
  <c r="O53" i="42"/>
  <c r="O55" i="42"/>
  <c r="O57" i="42"/>
  <c r="O59" i="42"/>
  <c r="O61" i="42"/>
  <c r="O63" i="42"/>
  <c r="O65" i="42"/>
  <c r="O69" i="42"/>
  <c r="O74" i="42"/>
  <c r="L76" i="42"/>
  <c r="N78" i="42"/>
  <c r="O78" i="42"/>
  <c r="N80" i="42"/>
  <c r="O80" i="42"/>
  <c r="N82" i="42"/>
  <c r="O82" i="42"/>
  <c r="N84" i="42"/>
  <c r="O84" i="42"/>
  <c r="N86" i="42"/>
  <c r="O86" i="42"/>
  <c r="N88" i="42"/>
  <c r="O88" i="42"/>
  <c r="N90" i="42"/>
  <c r="O90" i="42"/>
  <c r="N92" i="42"/>
  <c r="O92" i="42"/>
  <c r="N94" i="42"/>
  <c r="O94" i="42"/>
  <c r="O98" i="42"/>
  <c r="O100" i="42"/>
  <c r="N102" i="42"/>
  <c r="O102" i="42"/>
  <c r="N104" i="42"/>
  <c r="O104" i="42"/>
  <c r="N106" i="42"/>
  <c r="O106" i="42"/>
  <c r="N108" i="42"/>
  <c r="O108" i="42"/>
  <c r="N110" i="42"/>
  <c r="O110" i="42"/>
  <c r="N112" i="42"/>
  <c r="O112" i="42"/>
  <c r="N114" i="42"/>
  <c r="O114" i="42"/>
  <c r="N116" i="42"/>
  <c r="O116" i="42"/>
  <c r="O120" i="42"/>
  <c r="O122" i="42"/>
  <c r="N124" i="42"/>
  <c r="O124" i="42"/>
  <c r="N126" i="42"/>
  <c r="O126" i="42"/>
  <c r="N128" i="42"/>
  <c r="O128" i="42"/>
  <c r="N130" i="42"/>
  <c r="O130" i="42"/>
  <c r="N132" i="42"/>
  <c r="O132" i="42"/>
  <c r="N134" i="42"/>
  <c r="O134" i="42"/>
  <c r="N136" i="42"/>
  <c r="O136" i="42"/>
  <c r="O140" i="42"/>
  <c r="Y7" i="42"/>
  <c r="AA21" i="42"/>
  <c r="D4" i="39" l="1"/>
</calcChain>
</file>

<file path=xl/comments1.xml><?xml version="1.0" encoding="utf-8"?>
<comments xmlns="http://schemas.openxmlformats.org/spreadsheetml/2006/main">
  <authors>
    <author>作成者</author>
  </authors>
  <commentList>
    <comment ref="AF172" authorId="0" shapeId="0">
      <text>
        <r>
          <rPr>
            <sz val="9"/>
            <color indexed="81"/>
            <rFont val="MS P ゴシック"/>
            <family val="3"/>
            <charset val="128"/>
          </rPr>
          <t>AE172～AE178のセルは
証券会社と信託銀行で送受信が変わるので関数で制御</t>
        </r>
      </text>
    </comment>
  </commentList>
</comments>
</file>

<file path=xl/sharedStrings.xml><?xml version="1.0" encoding="utf-8"?>
<sst xmlns="http://schemas.openxmlformats.org/spreadsheetml/2006/main" count="2466" uniqueCount="211">
  <si>
    <t>参加を希望する参加形態</t>
    <rPh sb="0" eb="2">
      <t>サンカ</t>
    </rPh>
    <rPh sb="3" eb="5">
      <t>キボウ</t>
    </rPh>
    <rPh sb="7" eb="9">
      <t>サンカ</t>
    </rPh>
    <rPh sb="9" eb="11">
      <t>ケイタイ</t>
    </rPh>
    <phoneticPr fontId="6"/>
  </si>
  <si>
    <t>（選択してください）</t>
  </si>
  <si>
    <t>テスト
実施区分</t>
    <rPh sb="4" eb="6">
      <t>ジッシ</t>
    </rPh>
    <rPh sb="6" eb="8">
      <t>クブン</t>
    </rPh>
    <phoneticPr fontId="6"/>
  </si>
  <si>
    <t>任意</t>
    <rPh sb="0" eb="2">
      <t>ニンイ</t>
    </rPh>
    <phoneticPr fontId="6"/>
  </si>
  <si>
    <t>テスト
実施有無</t>
    <rPh sb="4" eb="6">
      <t>ジッシ</t>
    </rPh>
    <rPh sb="6" eb="8">
      <t>ウム</t>
    </rPh>
    <phoneticPr fontId="6"/>
  </si>
  <si>
    <t>以　上</t>
    <phoneticPr fontId="6"/>
  </si>
  <si>
    <t>業務必須</t>
  </si>
  <si>
    <t/>
  </si>
  <si>
    <t>テスト実施区分パターンテーブル</t>
    <rPh sb="3" eb="5">
      <t>ジッシ</t>
    </rPh>
    <rPh sb="5" eb="7">
      <t>クブン</t>
    </rPh>
    <phoneticPr fontId="6"/>
  </si>
  <si>
    <t>　選択した参加形態に応じ、以下のとおり「テスト実施区分」を表示します。</t>
    <rPh sb="1" eb="3">
      <t>センタク</t>
    </rPh>
    <rPh sb="5" eb="7">
      <t>サンカ</t>
    </rPh>
    <rPh sb="7" eb="9">
      <t>ケイタイ</t>
    </rPh>
    <rPh sb="10" eb="11">
      <t>オウ</t>
    </rPh>
    <rPh sb="13" eb="15">
      <t>イカ</t>
    </rPh>
    <rPh sb="23" eb="25">
      <t>ジッシ</t>
    </rPh>
    <rPh sb="25" eb="27">
      <t>クブン</t>
    </rPh>
    <rPh sb="29" eb="31">
      <t>ヒョウジ</t>
    </rPh>
    <phoneticPr fontId="6"/>
  </si>
  <si>
    <t>テストパターン</t>
    <phoneticPr fontId="6"/>
  </si>
  <si>
    <t>　 　参加者基金所要額配分比率及び差引支払限度額配分比率を最も高くした口座系に属する区分口座を記入してください。</t>
    <rPh sb="47" eb="49">
      <t>キニュウ</t>
    </rPh>
    <phoneticPr fontId="6"/>
  </si>
  <si>
    <t>対象外</t>
    <phoneticPr fontId="6"/>
  </si>
  <si>
    <t>業務必須</t>
    <phoneticPr fontId="6"/>
  </si>
  <si>
    <t>必須</t>
    <phoneticPr fontId="6"/>
  </si>
  <si>
    <t>実施する</t>
    <rPh sb="0" eb="2">
      <t>ジッシ</t>
    </rPh>
    <phoneticPr fontId="6"/>
  </si>
  <si>
    <t>実施しない</t>
    <rPh sb="0" eb="2">
      <t>ジッシ</t>
    </rPh>
    <phoneticPr fontId="6"/>
  </si>
  <si>
    <t>実施する</t>
  </si>
  <si>
    <t>実施しない</t>
  </si>
  <si>
    <t>　また、実施するテストパターンにて使用する区分口座を「対象区分口座」欄へ記入してください。</t>
    <phoneticPr fontId="6"/>
  </si>
  <si>
    <t>　　　・保有口又は顧客口のどちらかを1口座</t>
    <rPh sb="4" eb="6">
      <t>ホユウ</t>
    </rPh>
    <rPh sb="6" eb="7">
      <t>グチ</t>
    </rPh>
    <rPh sb="7" eb="8">
      <t>マタ</t>
    </rPh>
    <rPh sb="9" eb="11">
      <t>コキャク</t>
    </rPh>
    <rPh sb="11" eb="12">
      <t>グチ</t>
    </rPh>
    <rPh sb="19" eb="21">
      <t>コウザ</t>
    </rPh>
    <phoneticPr fontId="6"/>
  </si>
  <si>
    <t>　　　・証券会社の場合：保有口又は顧客口のどちらかを1口座</t>
    <rPh sb="4" eb="6">
      <t>ショウケン</t>
    </rPh>
    <rPh sb="6" eb="8">
      <t>ガイシャ</t>
    </rPh>
    <rPh sb="9" eb="11">
      <t>バアイ</t>
    </rPh>
    <rPh sb="12" eb="14">
      <t>ホユウ</t>
    </rPh>
    <rPh sb="14" eb="15">
      <t>グチ</t>
    </rPh>
    <rPh sb="15" eb="16">
      <t>マタ</t>
    </rPh>
    <rPh sb="17" eb="19">
      <t>コキャク</t>
    </rPh>
    <rPh sb="19" eb="20">
      <t>グチ</t>
    </rPh>
    <rPh sb="27" eb="29">
      <t>コウザ</t>
    </rPh>
    <phoneticPr fontId="6"/>
  </si>
  <si>
    <t>　　　・信託銀行の場合：顧客口のみ1口座</t>
    <rPh sb="4" eb="6">
      <t>シンタク</t>
    </rPh>
    <rPh sb="6" eb="8">
      <t>ギンコウ</t>
    </rPh>
    <rPh sb="9" eb="11">
      <t>バアイ</t>
    </rPh>
    <rPh sb="12" eb="14">
      <t>コキャク</t>
    </rPh>
    <rPh sb="14" eb="15">
      <t>グチ</t>
    </rPh>
    <rPh sb="18" eb="20">
      <t>コウザ</t>
    </rPh>
    <phoneticPr fontId="6"/>
  </si>
  <si>
    <t xml:space="preserve">テスト対象業務（一般振替ＤＶＰ）〔ＪＥＸＧＷ〕
</t>
    <rPh sb="3" eb="5">
      <t>タイショウ</t>
    </rPh>
    <rPh sb="5" eb="7">
      <t>ギョウム</t>
    </rPh>
    <rPh sb="8" eb="10">
      <t>イッパン</t>
    </rPh>
    <rPh sb="10" eb="12">
      <t>フリカエ</t>
    </rPh>
    <phoneticPr fontId="6"/>
  </si>
  <si>
    <t>ＪＥＸＧＷ</t>
    <phoneticPr fontId="6"/>
  </si>
  <si>
    <t>（3）一般振替DVP制度</t>
    <phoneticPr fontId="6"/>
  </si>
  <si>
    <t>テスト対象制度</t>
    <rPh sb="3" eb="5">
      <t>タイショウ</t>
    </rPh>
    <rPh sb="5" eb="7">
      <t>セイド</t>
    </rPh>
    <phoneticPr fontId="6"/>
  </si>
  <si>
    <t>利用I/F</t>
    <rPh sb="0" eb="2">
      <t>リヨウ</t>
    </rPh>
    <phoneticPr fontId="6"/>
  </si>
  <si>
    <t>シート名</t>
    <rPh sb="3" eb="4">
      <t>メイ</t>
    </rPh>
    <phoneticPr fontId="6"/>
  </si>
  <si>
    <t>機構加入者（信託銀行）</t>
    <rPh sb="6" eb="8">
      <t>シンタク</t>
    </rPh>
    <rPh sb="8" eb="10">
      <t>ギンコウ</t>
    </rPh>
    <phoneticPr fontId="6"/>
  </si>
  <si>
    <t>機構加入者（証券会社）</t>
    <rPh sb="6" eb="8">
      <t>ショウケン</t>
    </rPh>
    <rPh sb="8" eb="10">
      <t>ガイシャ</t>
    </rPh>
    <phoneticPr fontId="6"/>
  </si>
  <si>
    <t>対象区分
口座</t>
    <rPh sb="0" eb="2">
      <t>タイショウ</t>
    </rPh>
    <rPh sb="2" eb="4">
      <t>クブン</t>
    </rPh>
    <rPh sb="5" eb="7">
      <t>コウザ</t>
    </rPh>
    <phoneticPr fontId="6"/>
  </si>
  <si>
    <t>ＤＶＰ振替請求（非居住者取引）※2</t>
    <rPh sb="3" eb="5">
      <t>フリカエ</t>
    </rPh>
    <rPh sb="5" eb="7">
      <t>セイキュウ</t>
    </rPh>
    <rPh sb="8" eb="9">
      <t>ヒ</t>
    </rPh>
    <rPh sb="9" eb="11">
      <t>キョジュウ</t>
    </rPh>
    <rPh sb="11" eb="12">
      <t>シャ</t>
    </rPh>
    <rPh sb="12" eb="14">
      <t>トリヒキ</t>
    </rPh>
    <phoneticPr fontId="6"/>
  </si>
  <si>
    <t>貸株ＤＶＰ振替請求 ※3</t>
    <rPh sb="0" eb="2">
      <t>カシカブ</t>
    </rPh>
    <rPh sb="5" eb="7">
      <t>フリカエ</t>
    </rPh>
    <rPh sb="7" eb="9">
      <t>セイキュウ</t>
    </rPh>
    <phoneticPr fontId="6"/>
  </si>
  <si>
    <t>■選択状態</t>
    <rPh sb="1" eb="3">
      <t>センタク</t>
    </rPh>
    <rPh sb="3" eb="5">
      <t>ジョウタイ</t>
    </rPh>
    <phoneticPr fontId="6"/>
  </si>
  <si>
    <t>選択テーブル</t>
    <rPh sb="0" eb="2">
      <t>センタク</t>
    </rPh>
    <phoneticPr fontId="6"/>
  </si>
  <si>
    <t>ＤＶＰ振替請求（国内取引）※2</t>
    <rPh sb="3" eb="5">
      <t>フリカエ</t>
    </rPh>
    <rPh sb="5" eb="7">
      <t>セイキュウ</t>
    </rPh>
    <rPh sb="8" eb="10">
      <t>コクナイ</t>
    </rPh>
    <rPh sb="10" eb="12">
      <t>トリヒキ</t>
    </rPh>
    <phoneticPr fontId="6"/>
  </si>
  <si>
    <t>必須</t>
  </si>
  <si>
    <t>S2</t>
    <phoneticPr fontId="6"/>
  </si>
  <si>
    <t>上記で
設定した
区分口座</t>
    <rPh sb="0" eb="2">
      <t>ジョウキ</t>
    </rPh>
    <rPh sb="4" eb="6">
      <t>セッテイ</t>
    </rPh>
    <rPh sb="9" eb="11">
      <t>クブン</t>
    </rPh>
    <rPh sb="11" eb="13">
      <t>コウザ</t>
    </rPh>
    <phoneticPr fontId="6"/>
  </si>
  <si>
    <t>フロー
NO</t>
    <phoneticPr fontId="6"/>
  </si>
  <si>
    <t>フローNO</t>
    <phoneticPr fontId="6"/>
  </si>
  <si>
    <t>証券会社①【リリースフラグ（渡方）＝可、リリースフラグ（受方）＝可、一時停止＝無し】</t>
    <rPh sb="0" eb="2">
      <t>ショウケン</t>
    </rPh>
    <rPh sb="2" eb="4">
      <t>カイシャ</t>
    </rPh>
    <phoneticPr fontId="6"/>
  </si>
  <si>
    <t>証券会社②【リリースフラグ（渡方）＝可、リリースフラグ（受方）＝可、一時停止＝停止】</t>
    <rPh sb="39" eb="41">
      <t>テイシ</t>
    </rPh>
    <phoneticPr fontId="6"/>
  </si>
  <si>
    <t>証券会社③【リリースフラグ（渡方）＝可、リリースフラグ（受方）＝不可、一時停止＝停止】</t>
    <rPh sb="32" eb="34">
      <t>フカ</t>
    </rPh>
    <rPh sb="40" eb="42">
      <t>テイシ</t>
    </rPh>
    <phoneticPr fontId="6"/>
  </si>
  <si>
    <t>証券会社④【リリースフラグ（渡方）＝不可、リリースフラグ（受方）＝不可、一時停止＝無し】</t>
    <rPh sb="18" eb="20">
      <t>フカ</t>
    </rPh>
    <rPh sb="33" eb="35">
      <t>フカ</t>
    </rPh>
    <phoneticPr fontId="6"/>
  </si>
  <si>
    <t>証券会社⑤【リリースフラグ（渡方）＝不可、リリースフラグ（受方）＝可、一時停止＝無し】</t>
    <rPh sb="18" eb="20">
      <t>フカ</t>
    </rPh>
    <phoneticPr fontId="6"/>
  </si>
  <si>
    <t>【テストパターンを選択してください。】</t>
    <rPh sb="9" eb="11">
      <t>センタク</t>
    </rPh>
    <phoneticPr fontId="6"/>
  </si>
  <si>
    <t>信託銀行①【リリースフラグ（渡方）＝可、リリースフラグ（受方）＝可、一時停止＝無し】</t>
    <rPh sb="0" eb="2">
      <t>シンタク</t>
    </rPh>
    <rPh sb="2" eb="4">
      <t>ギンコウ</t>
    </rPh>
    <phoneticPr fontId="6"/>
  </si>
  <si>
    <t>信託銀行②【リリースフラグ（渡方）＝不可、リリースフラグ（受方）＝不可、一時停止＝無し】</t>
    <rPh sb="18" eb="20">
      <t>フカ</t>
    </rPh>
    <rPh sb="33" eb="35">
      <t>フカ</t>
    </rPh>
    <phoneticPr fontId="6"/>
  </si>
  <si>
    <t>信託銀行③【リリースフラグ（渡方）＝可、リリースフラグ（受方）＝可、一時停止＝停止】</t>
    <rPh sb="39" eb="41">
      <t>テイシ</t>
    </rPh>
    <phoneticPr fontId="6"/>
  </si>
  <si>
    <t>信託銀行④【リリースフラグ（渡方）＝不可、リリースフラグ（受方）＝不可、一時停止＝停止】</t>
    <rPh sb="18" eb="20">
      <t>フカ</t>
    </rPh>
    <phoneticPr fontId="6"/>
  </si>
  <si>
    <t>実施する
（証券会社①）</t>
    <rPh sb="0" eb="2">
      <t>ジッシ</t>
    </rPh>
    <phoneticPr fontId="6"/>
  </si>
  <si>
    <t>実施する
（証券会社②）</t>
    <rPh sb="0" eb="2">
      <t>ジッシ</t>
    </rPh>
    <phoneticPr fontId="6"/>
  </si>
  <si>
    <t>実施する
（証券会社③）</t>
    <rPh sb="0" eb="2">
      <t>ジッシ</t>
    </rPh>
    <phoneticPr fontId="6"/>
  </si>
  <si>
    <t>実施する
（証券会社④）</t>
    <rPh sb="0" eb="2">
      <t>ジッシ</t>
    </rPh>
    <phoneticPr fontId="6"/>
  </si>
  <si>
    <t>実施する
（証券会社⑤）</t>
    <rPh sb="0" eb="2">
      <t>ジッシ</t>
    </rPh>
    <phoneticPr fontId="6"/>
  </si>
  <si>
    <t>実施する
（信託銀行①）</t>
    <rPh sb="0" eb="2">
      <t>ジッシ</t>
    </rPh>
    <phoneticPr fontId="6"/>
  </si>
  <si>
    <t>実施する
（信託銀行②）</t>
    <rPh sb="0" eb="2">
      <t>ジッシ</t>
    </rPh>
    <phoneticPr fontId="6"/>
  </si>
  <si>
    <t>実施する
（信託銀行③）</t>
    <rPh sb="0" eb="2">
      <t>ジッシ</t>
    </rPh>
    <phoneticPr fontId="6"/>
  </si>
  <si>
    <t>実施する
（信託銀行④）</t>
    <rPh sb="0" eb="2">
      <t>ジッシ</t>
    </rPh>
    <phoneticPr fontId="6"/>
  </si>
  <si>
    <t>テストパターンテーブル</t>
    <phoneticPr fontId="6"/>
  </si>
  <si>
    <t>（選択）</t>
    <rPh sb="1" eb="3">
      <t>センタク</t>
    </rPh>
    <phoneticPr fontId="6"/>
  </si>
  <si>
    <t>　「テスト実施区分」及び貴社の本番業務運用を踏まえ、「テスト実施有無」欄を選択してください。</t>
  </si>
  <si>
    <t>【任意】　　：「実施する」、又は「実施しない」を選択してください。</t>
  </si>
  <si>
    <t>【業務必須】：本番の業務運用にて対象業務を行う場合は「実施する」、行わない場合は「実施しない」を選択してください。</t>
    <phoneticPr fontId="6"/>
  </si>
  <si>
    <t>　　　　　　  ただし、実施不可な理由があり、機構が認める場合には、テストを「実施しない」とすることが可能です。</t>
    <rPh sb="12" eb="14">
      <t>ジッシ</t>
    </rPh>
    <rPh sb="14" eb="16">
      <t>フカ</t>
    </rPh>
    <rPh sb="17" eb="19">
      <t>リユウ</t>
    </rPh>
    <phoneticPr fontId="6"/>
  </si>
  <si>
    <t>MD-03_業務確認テスト テスト対象業務実施確認書</t>
  </si>
  <si>
    <t>様式：03-DVP-TW</t>
    <rPh sb="0" eb="2">
      <t>ヨウシキ</t>
    </rPh>
    <phoneticPr fontId="6"/>
  </si>
  <si>
    <t>様式：03-DVP-JX</t>
    <rPh sb="0" eb="2">
      <t>ヨウシキ</t>
    </rPh>
    <phoneticPr fontId="6"/>
  </si>
  <si>
    <t>一般振替
※1</t>
    <rPh sb="0" eb="2">
      <t>イッパン</t>
    </rPh>
    <rPh sb="2" eb="4">
      <t>フリカエ</t>
    </rPh>
    <phoneticPr fontId="6"/>
  </si>
  <si>
    <t>（１）一般振替</t>
    <phoneticPr fontId="6"/>
  </si>
  <si>
    <t>貸株取引に係る振替等
※1</t>
    <phoneticPr fontId="6"/>
  </si>
  <si>
    <t>（２）貸株取引に係る振替等</t>
    <rPh sb="3" eb="4">
      <t>カシ</t>
    </rPh>
    <rPh sb="4" eb="5">
      <t>カブ</t>
    </rPh>
    <rPh sb="5" eb="7">
      <t>トリヒキ</t>
    </rPh>
    <phoneticPr fontId="6"/>
  </si>
  <si>
    <t>　　　※1の内容を考慮のうえ下記区分口座のコード2桁を記入してください。</t>
    <phoneticPr fontId="6"/>
  </si>
  <si>
    <t>※3. 貸株ＤＶＰ振替請求の対象区分口座は、※1の内容を考慮のうえ下記区分口座のコード2桁を記入してください。</t>
    <rPh sb="4" eb="5">
      <t>カシ</t>
    </rPh>
    <rPh sb="5" eb="6">
      <t>カブ</t>
    </rPh>
    <rPh sb="9" eb="11">
      <t>フリカエ</t>
    </rPh>
    <rPh sb="11" eb="13">
      <t>セイキュウ</t>
    </rPh>
    <rPh sb="14" eb="16">
      <t>タイショウ</t>
    </rPh>
    <rPh sb="16" eb="18">
      <t>クブン</t>
    </rPh>
    <rPh sb="18" eb="20">
      <t>コウザ</t>
    </rPh>
    <rPh sb="25" eb="27">
      <t>ナイヨウ</t>
    </rPh>
    <rPh sb="28" eb="30">
      <t>コウリョ</t>
    </rPh>
    <rPh sb="33" eb="35">
      <t>カキ</t>
    </rPh>
    <rPh sb="35" eb="37">
      <t>クブン</t>
    </rPh>
    <rPh sb="37" eb="39">
      <t>コウザ</t>
    </rPh>
    <rPh sb="44" eb="45">
      <t>ケタ</t>
    </rPh>
    <rPh sb="46" eb="48">
      <t>キニュウ</t>
    </rPh>
    <phoneticPr fontId="6"/>
  </si>
  <si>
    <t>※2. ＤＶＰ振替請求（国内取引）及び ＤＶＰ振替請求（非居住者取引）の対象区分口座は、</t>
    <rPh sb="7" eb="9">
      <t>フリカエ</t>
    </rPh>
    <rPh sb="9" eb="11">
      <t>セイキュウ</t>
    </rPh>
    <rPh sb="12" eb="14">
      <t>コクナイ</t>
    </rPh>
    <rPh sb="14" eb="16">
      <t>トリヒキ</t>
    </rPh>
    <rPh sb="17" eb="18">
      <t>オヨ</t>
    </rPh>
    <rPh sb="23" eb="25">
      <t>フリカエ</t>
    </rPh>
    <rPh sb="25" eb="27">
      <t>セイキュウ</t>
    </rPh>
    <rPh sb="28" eb="32">
      <t>ヒキョジュウシャ</t>
    </rPh>
    <rPh sb="32" eb="34">
      <t>トリヒキ</t>
    </rPh>
    <rPh sb="36" eb="38">
      <t>タイショウ</t>
    </rPh>
    <rPh sb="38" eb="40">
      <t>クブン</t>
    </rPh>
    <rPh sb="40" eb="42">
      <t>コウザ</t>
    </rPh>
    <phoneticPr fontId="6"/>
  </si>
  <si>
    <t>DH01</t>
    <phoneticPr fontId="6"/>
  </si>
  <si>
    <t>DH02</t>
  </si>
  <si>
    <t>DH03</t>
  </si>
  <si>
    <t>DH04</t>
  </si>
  <si>
    <t>DH05</t>
  </si>
  <si>
    <t>DH06</t>
  </si>
  <si>
    <t>DH07</t>
  </si>
  <si>
    <t>DH08</t>
  </si>
  <si>
    <t>DH09</t>
  </si>
  <si>
    <t>DH10</t>
  </si>
  <si>
    <t>S1</t>
    <phoneticPr fontId="6"/>
  </si>
  <si>
    <t>S2</t>
    <phoneticPr fontId="6"/>
  </si>
  <si>
    <t>S3</t>
    <phoneticPr fontId="6"/>
  </si>
  <si>
    <t>S4</t>
    <phoneticPr fontId="6"/>
  </si>
  <si>
    <t>S5</t>
    <phoneticPr fontId="6"/>
  </si>
  <si>
    <t>T1</t>
    <phoneticPr fontId="6"/>
  </si>
  <si>
    <t>T2</t>
    <phoneticPr fontId="6"/>
  </si>
  <si>
    <t>T3</t>
    <phoneticPr fontId="6"/>
  </si>
  <si>
    <t>T4</t>
    <phoneticPr fontId="6"/>
  </si>
  <si>
    <t xml:space="preserve">テスト対象業務（一般振替ＤＶＰ）〔統合Ｗｅｂ〕
</t>
    <phoneticPr fontId="6"/>
  </si>
  <si>
    <t>【業務必須】：本番の業務運用にて対象業務を行う場合は「実施する」、行わない場合は「実施しない」を選択してください。</t>
    <phoneticPr fontId="6"/>
  </si>
  <si>
    <t>　また、実施するテストパターンにて使用する区分口座を「対象区分口座」欄へ記入してください。</t>
    <phoneticPr fontId="6"/>
  </si>
  <si>
    <t>テストパターン</t>
    <phoneticPr fontId="6"/>
  </si>
  <si>
    <t>フロー
NO</t>
    <phoneticPr fontId="6"/>
  </si>
  <si>
    <t>フローNO</t>
    <phoneticPr fontId="6"/>
  </si>
  <si>
    <t>DH01</t>
    <phoneticPr fontId="6"/>
  </si>
  <si>
    <t>テストパターン</t>
    <phoneticPr fontId="6"/>
  </si>
  <si>
    <t>貸株取引に係る振替等
※1</t>
    <phoneticPr fontId="6"/>
  </si>
  <si>
    <t>　　　※1の内容を考慮のうえ下記区分口座のコード2桁を記入してください。</t>
    <phoneticPr fontId="6"/>
  </si>
  <si>
    <t>以　上</t>
    <phoneticPr fontId="6"/>
  </si>
  <si>
    <t>受信なし</t>
    <rPh sb="0" eb="2">
      <t>ジュシン</t>
    </rPh>
    <phoneticPr fontId="6"/>
  </si>
  <si>
    <t>（選択してください）</t>
    <rPh sb="1" eb="3">
      <t>センタク</t>
    </rPh>
    <phoneticPr fontId="6"/>
  </si>
  <si>
    <t>夜間バッチ</t>
    <rPh sb="0" eb="2">
      <t>ヤカン</t>
    </rPh>
    <phoneticPr fontId="25"/>
  </si>
  <si>
    <t>受信あり</t>
    <rPh sb="0" eb="2">
      <t>ジュシン</t>
    </rPh>
    <phoneticPr fontId="6"/>
  </si>
  <si>
    <t>受信</t>
    <rPh sb="0" eb="2">
      <t>ジュシン</t>
    </rPh>
    <phoneticPr fontId="6"/>
  </si>
  <si>
    <t>送信</t>
    <rPh sb="0" eb="2">
      <t>ソウシン</t>
    </rPh>
    <phoneticPr fontId="6"/>
  </si>
  <si>
    <t>電文テーブル</t>
    <rPh sb="0" eb="2">
      <t>デンブン</t>
    </rPh>
    <phoneticPr fontId="6"/>
  </si>
  <si>
    <t>semt.018_04-04000030-00101:夜間バッチレポート-振替未了一覧表／機構加入者別口座処理明細表</t>
    <phoneticPr fontId="6"/>
  </si>
  <si>
    <t>sese.025_04-04000020-00101:振替実行済通知(先日付･当日DVP振替請求)</t>
    <phoneticPr fontId="6"/>
  </si>
  <si>
    <t>sese.025_04-04000010-01101:振替済通知(受入予定証券引渡完了請求)</t>
    <phoneticPr fontId="6"/>
  </si>
  <si>
    <t>sese.025_04-04000010-00501:振替済通知(当日証券担保指定･同解除請求)(担保指定)</t>
    <phoneticPr fontId="6"/>
  </si>
  <si>
    <t>sese.025_04-04000010-00601:振替済通知(当日証券担保指定･同解除請求(担保解除)/CAによる担保指定証券自動解除)</t>
    <phoneticPr fontId="6"/>
  </si>
  <si>
    <t>sese.024_04-04000020-00201:振替未了通知(先日付･当日DVP振替請求)</t>
    <phoneticPr fontId="6"/>
  </si>
  <si>
    <t>sese.031_04-04000030-00101:処理済通知(一時停止･同解除申告(未了分))</t>
    <phoneticPr fontId="6"/>
  </si>
  <si>
    <t>semt.017_04-04000030-00101:夜間バッチレポート-機構加入者別DVP口座処理明細表</t>
    <phoneticPr fontId="6"/>
  </si>
  <si>
    <t>semt.017_04-04000020-00101:夜間バッチレポート-機構加入者別口座処理明細表(口座間振替)</t>
    <phoneticPr fontId="6"/>
  </si>
  <si>
    <t>camt.052_04-04000010-00101:リスク管理情報照会結果通知</t>
    <phoneticPr fontId="6"/>
  </si>
  <si>
    <t>sese.023_04-04010051-00101:当日証券担保指定･同解除請求(担保指定-振替対象)</t>
    <phoneticPr fontId="6"/>
  </si>
  <si>
    <t>sese.023_04-04010061-00101:当日証券担保指定･同解除請求(担保解除-振替対象)</t>
    <phoneticPr fontId="6"/>
  </si>
  <si>
    <t>実施する
（証券会社①）</t>
    <rPh sb="6" eb="8">
      <t>ショウケン</t>
    </rPh>
    <rPh sb="8" eb="10">
      <t>ガイシャ</t>
    </rPh>
    <phoneticPr fontId="6"/>
  </si>
  <si>
    <t xml:space="preserve"> </t>
    <phoneticPr fontId="6"/>
  </si>
  <si>
    <t>実施する
（証券会社②）</t>
    <rPh sb="6" eb="8">
      <t>ショウケン</t>
    </rPh>
    <rPh sb="8" eb="10">
      <t>ガイシャ</t>
    </rPh>
    <phoneticPr fontId="6"/>
  </si>
  <si>
    <t>実施する
（証券会社③）</t>
    <rPh sb="0" eb="2">
      <t>ジッシ</t>
    </rPh>
    <rPh sb="6" eb="8">
      <t>ショウケン</t>
    </rPh>
    <rPh sb="8" eb="10">
      <t>ガイシャ</t>
    </rPh>
    <phoneticPr fontId="6"/>
  </si>
  <si>
    <t>実施する
（証券会社④）</t>
    <rPh sb="6" eb="8">
      <t>ショウケン</t>
    </rPh>
    <rPh sb="8" eb="10">
      <t>ガイシャ</t>
    </rPh>
    <phoneticPr fontId="6"/>
  </si>
  <si>
    <t>実施する
（証券会社⑤）</t>
    <rPh sb="6" eb="8">
      <t>ショウケン</t>
    </rPh>
    <rPh sb="8" eb="10">
      <t>ガイシャ</t>
    </rPh>
    <phoneticPr fontId="6"/>
  </si>
  <si>
    <t>出力情報</t>
    <rPh sb="0" eb="2">
      <t>シュツリョク</t>
    </rPh>
    <rPh sb="2" eb="4">
      <t>ジョウホウ</t>
    </rPh>
    <phoneticPr fontId="6"/>
  </si>
  <si>
    <t>実施区分</t>
    <rPh sb="0" eb="2">
      <t>ジッシ</t>
    </rPh>
    <rPh sb="2" eb="4">
      <t>クブン</t>
    </rPh>
    <phoneticPr fontId="6"/>
  </si>
  <si>
    <t>実施有無</t>
    <rPh sb="0" eb="2">
      <t>ジッシ</t>
    </rPh>
    <rPh sb="2" eb="4">
      <t>ウム</t>
    </rPh>
    <phoneticPr fontId="6"/>
  </si>
  <si>
    <t>-</t>
    <phoneticPr fontId="25"/>
  </si>
  <si>
    <t>夜間バッチレポート受信なし判定</t>
    <rPh sb="0" eb="2">
      <t>ヤカン</t>
    </rPh>
    <rPh sb="13" eb="15">
      <t>ハンテイ</t>
    </rPh>
    <phoneticPr fontId="6"/>
  </si>
  <si>
    <t>実施する
（信託銀行①）</t>
    <phoneticPr fontId="6"/>
  </si>
  <si>
    <t>semt.018_04-04000010-00101:不能通知</t>
    <phoneticPr fontId="6"/>
  </si>
  <si>
    <t>camt.060_04-04010011-00101:リスク管理情報照会要求</t>
    <phoneticPr fontId="6"/>
  </si>
  <si>
    <t>sese.030_04-04010021-00101:一時停止･同解除申告(未了分)</t>
    <phoneticPr fontId="6"/>
  </si>
  <si>
    <t>実施する
（信託銀行②）</t>
    <phoneticPr fontId="6"/>
  </si>
  <si>
    <t>実施する
（信託銀行③）</t>
    <phoneticPr fontId="6"/>
  </si>
  <si>
    <t>実施する
（信託銀行④）</t>
    <phoneticPr fontId="6"/>
  </si>
  <si>
    <t>sese.024_04-04000020-00301:振替未了通知(先日付･当日貸株DVP振替)</t>
    <phoneticPr fontId="6"/>
  </si>
  <si>
    <t>sese.025_04-04000020-00201:振替実行済通知(先日付･当日貸株DVP振替)</t>
    <phoneticPr fontId="6"/>
  </si>
  <si>
    <t>sese.023_04-04010071-00101:担保指定証券預託(相手先指定･株式等)(振替)(新規)</t>
    <phoneticPr fontId="6"/>
  </si>
  <si>
    <t>sese.023_04-04010071-00201:担保指定証券預託(相手先指定･株式等)(質権設定)(新規)</t>
    <phoneticPr fontId="6"/>
  </si>
  <si>
    <t>sese.023_04-04010071-00601:担保指定証券預託(相手先指定･株式等)(担保設定)(新規)</t>
    <phoneticPr fontId="6"/>
  </si>
  <si>
    <t>sese.023_04-04010071-00301:担保指定証券預託(相手先指定･株式等)(質権解除)(新規)</t>
    <phoneticPr fontId="6"/>
  </si>
  <si>
    <t>sese.024_04-04000010-00501:受付済通知(担保指定証券預託(相手先指定･株式等)(新規))</t>
    <phoneticPr fontId="6"/>
  </si>
  <si>
    <t>sese.024_04-04000040-00101:承認結果通知(担保指定証券預託(相手先指定･株式等)(新規))</t>
    <phoneticPr fontId="6"/>
  </si>
  <si>
    <t>sese.024_04-04000010-00701:受付済通知(承認(株式等担保))</t>
    <phoneticPr fontId="6"/>
  </si>
  <si>
    <t>sese.024_04-04000020-00401:振替未了通知(担保指定証券預託(相手先指定･株式等))</t>
    <phoneticPr fontId="6"/>
  </si>
  <si>
    <t>sese.028_04-04000010-00101:承認待通知(担保指定証券預託(相手先指定･株式等)（新規))</t>
    <phoneticPr fontId="6"/>
  </si>
  <si>
    <t>sese.040_04-04010011-00101:承認(株式等担保)</t>
    <phoneticPr fontId="6"/>
  </si>
  <si>
    <t>sese.025_04-04000070-00101:預託通知(担保指定証券預託(相手先指定･株式等)(新規))</t>
    <phoneticPr fontId="6"/>
  </si>
  <si>
    <t>sese.025_04-04000020-00301:振替実行済通知(担保指定証券預託(相手先指定･株式等))</t>
    <phoneticPr fontId="6"/>
  </si>
  <si>
    <t>sese.026_04-04000040-00101:預託通知(担保指定証券預託(相手先指定･株式等)(取消))</t>
    <phoneticPr fontId="6"/>
  </si>
  <si>
    <t>sese.020_04-04010031-00101:担保指定証券預託(相手先指定･株式等)(取消)</t>
    <phoneticPr fontId="6"/>
  </si>
  <si>
    <t>sese.027_04-04000010-00301:取消済通知(担保指定証券預託(相手先指定･株式等))</t>
    <phoneticPr fontId="6"/>
  </si>
  <si>
    <t>semt.998_04-04010021-00101:金額調整データ(総額)(新規)</t>
    <phoneticPr fontId="6"/>
  </si>
  <si>
    <t>semt.998_04-04000010-00101:受付済通知(金額調整データ(新規))</t>
    <phoneticPr fontId="6"/>
  </si>
  <si>
    <t>semt.998_04-04000010-00601:承認待通知(金額調整データ(新規))</t>
    <phoneticPr fontId="6"/>
  </si>
  <si>
    <t>semt.998_04-04010031-00101:承認(金額調整)</t>
    <phoneticPr fontId="6"/>
  </si>
  <si>
    <t>semt.998_04-04000010-00801:承認結果通知(金額調整データ(新規))</t>
    <phoneticPr fontId="6"/>
  </si>
  <si>
    <t>semt.998_04-04000010-00301:受付済通知(承認(金額調整))</t>
    <phoneticPr fontId="6"/>
  </si>
  <si>
    <t>semt.998_04-04010021-00201:金額調整データ(差額)(新規)</t>
    <phoneticPr fontId="6"/>
  </si>
  <si>
    <t>semt.998_04-04000010-00501:振替未了通知(金額調整データ)</t>
    <phoneticPr fontId="6"/>
  </si>
  <si>
    <t>semt.998_04-04010011-00101:金額調整データ(取消)</t>
    <phoneticPr fontId="6"/>
  </si>
  <si>
    <t>semt.998_04-04000010-00201:受付済通知(金額調整データ(取消))</t>
    <phoneticPr fontId="6"/>
  </si>
  <si>
    <t>semt.998_04-04000010-00701:承認待通知(金額調整データ(取消))</t>
    <phoneticPr fontId="6"/>
  </si>
  <si>
    <t>semt.998_04-04000010-00901:承認結果通知(金額調整データ(取消))</t>
    <phoneticPr fontId="6"/>
  </si>
  <si>
    <t>semt.998_04-04000010-00401:取消済通知(金額調整データ)</t>
    <phoneticPr fontId="6"/>
  </si>
  <si>
    <t>camt.052_04-04000040-00101:金額調整済通知</t>
    <phoneticPr fontId="6"/>
  </si>
  <si>
    <t>証券会社証券会社</t>
    <rPh sb="4" eb="6">
      <t>ショウケン</t>
    </rPh>
    <rPh sb="6" eb="8">
      <t>ガイシャ</t>
    </rPh>
    <phoneticPr fontId="6"/>
  </si>
  <si>
    <t>信託銀行信託銀行</t>
    <rPh sb="4" eb="6">
      <t>シンタク</t>
    </rPh>
    <rPh sb="6" eb="8">
      <t>ギンコウ</t>
    </rPh>
    <phoneticPr fontId="6"/>
  </si>
  <si>
    <t>DH03</t>
    <phoneticPr fontId="6"/>
  </si>
  <si>
    <t>※1. 口座系を利用するテスト参加者は、対象区分口座を記入するにあたり、</t>
    <rPh sb="20" eb="22">
      <t>タイショウ</t>
    </rPh>
    <rPh sb="22" eb="24">
      <t>クブン</t>
    </rPh>
    <rPh sb="24" eb="26">
      <t>コウザ</t>
    </rPh>
    <rPh sb="27" eb="29">
      <t>キニュウ</t>
    </rPh>
    <phoneticPr fontId="6"/>
  </si>
  <si>
    <t>sese.023_04-04010071-00701:担保指定証券預託(相手先指定･株式等)(担保解除)(新規)</t>
    <phoneticPr fontId="6"/>
  </si>
  <si>
    <t>１．夜間バッチレポート受信の有無</t>
    <rPh sb="2" eb="4">
      <t>ヤカン</t>
    </rPh>
    <rPh sb="11" eb="13">
      <t>ジュシン</t>
    </rPh>
    <rPh sb="14" eb="16">
      <t>ウム</t>
    </rPh>
    <phoneticPr fontId="6"/>
  </si>
  <si>
    <t>２．テスト対象業務</t>
    <rPh sb="5" eb="7">
      <t>タイショウ</t>
    </rPh>
    <rPh sb="7" eb="9">
      <t>ギョウム</t>
    </rPh>
    <phoneticPr fontId="6"/>
  </si>
  <si>
    <t>１．テスト対象業務</t>
    <rPh sb="5" eb="7">
      <t>タイショウ</t>
    </rPh>
    <rPh sb="7" eb="9">
      <t>ギョウム</t>
    </rPh>
    <phoneticPr fontId="6"/>
  </si>
  <si>
    <t>DH10</t>
    <phoneticPr fontId="6"/>
  </si>
  <si>
    <t>DH11</t>
    <phoneticPr fontId="6"/>
  </si>
  <si>
    <t>-</t>
    <phoneticPr fontId="6"/>
  </si>
  <si>
    <t>camt.052_04-04000020-00101:参加者決済額通知</t>
    <phoneticPr fontId="6"/>
  </si>
  <si>
    <t>semt.017_04-04000010-00101:振替完了通知</t>
    <phoneticPr fontId="6"/>
  </si>
  <si>
    <t>semt.998_01-01112101-11000:必要担保金額照合データ</t>
    <phoneticPr fontId="6"/>
  </si>
  <si>
    <t>setr.044_01-01002500-11000:必要担保金額照合承認結果通知データ</t>
    <phoneticPr fontId="6"/>
  </si>
  <si>
    <t>setr.044_01-01002600-11000:必要担保金額照合取消完了結果通知データ</t>
    <phoneticPr fontId="6"/>
  </si>
  <si>
    <t>必須</t>
    <rPh sb="0" eb="2">
      <t>ヒッス</t>
    </rPh>
    <phoneticPr fontId="6"/>
  </si>
  <si>
    <t xml:space="preserve">テスト対象業務（一般振替ＤＶＰ）〔統合Ｗｅｂ(CSV)〕
</t>
    <phoneticPr fontId="6"/>
  </si>
  <si>
    <t>統合Ｗｅｂ（画面）</t>
    <rPh sb="0" eb="2">
      <t>トウゴウ</t>
    </rPh>
    <rPh sb="6" eb="8">
      <t>ガメン</t>
    </rPh>
    <phoneticPr fontId="6"/>
  </si>
  <si>
    <t>統合Ｗｅｂ（ＣＳＶ）</t>
    <phoneticPr fontId="6"/>
  </si>
  <si>
    <t>（※1、※2、※3、※4の注意事項を十分に考慮してください。）</t>
    <phoneticPr fontId="6"/>
  </si>
  <si>
    <t>担保指定証券預託（相手先指定・株式等）※4</t>
    <rPh sb="0" eb="2">
      <t>タンポ</t>
    </rPh>
    <rPh sb="2" eb="4">
      <t>シテイ</t>
    </rPh>
    <rPh sb="4" eb="6">
      <t>ショウケン</t>
    </rPh>
    <rPh sb="6" eb="8">
      <t>ヨタク</t>
    </rPh>
    <rPh sb="9" eb="12">
      <t>アイテサキ</t>
    </rPh>
    <rPh sb="12" eb="14">
      <t>シテイ</t>
    </rPh>
    <rPh sb="15" eb="17">
      <t>カブシキ</t>
    </rPh>
    <rPh sb="17" eb="18">
      <t>トウ</t>
    </rPh>
    <phoneticPr fontId="6"/>
  </si>
  <si>
    <t>金額調整データ　※5</t>
    <rPh sb="0" eb="2">
      <t>キンガク</t>
    </rPh>
    <rPh sb="2" eb="4">
      <t>チョウセイ</t>
    </rPh>
    <phoneticPr fontId="6"/>
  </si>
  <si>
    <t>※4. 担保指定証券預託（相手先指定・株式等）の対象区分口座には貸株ＤＶＰ振替請求と同じ区分口座を記入してください。</t>
    <rPh sb="24" eb="26">
      <t>タイショウ</t>
    </rPh>
    <rPh sb="26" eb="28">
      <t>クブン</t>
    </rPh>
    <rPh sb="28" eb="30">
      <t>コウザ</t>
    </rPh>
    <rPh sb="49" eb="51">
      <t>キニュウ</t>
    </rPh>
    <phoneticPr fontId="6"/>
  </si>
  <si>
    <t>※5. 金額調整データは、区分口座の記入は不要です。</t>
    <rPh sb="18" eb="20">
      <t>キニュウ</t>
    </rPh>
    <rPh sb="21" eb="23">
      <t>フヨウ</t>
    </rPh>
    <phoneticPr fontId="6"/>
  </si>
  <si>
    <r>
      <t>※4</t>
    </r>
    <r>
      <rPr>
        <sz val="10"/>
        <rFont val="ＭＳ 明朝"/>
        <family val="1"/>
        <charset val="128"/>
      </rPr>
      <t>. 担保指定証券預託（相手先指定・株式等）の対象区分口座には貸株ＤＶＰ振替請求と同じ区分口座を記入してください。</t>
    </r>
    <rPh sb="24" eb="26">
      <t>タイショウ</t>
    </rPh>
    <rPh sb="26" eb="28">
      <t>クブン</t>
    </rPh>
    <rPh sb="28" eb="30">
      <t>コウザ</t>
    </rPh>
    <rPh sb="49" eb="51">
      <t>キニュウ</t>
    </rPh>
    <phoneticPr fontId="6"/>
  </si>
  <si>
    <r>
      <t>担保指定証券預託（相手先指定・株式等）※</t>
    </r>
    <r>
      <rPr>
        <sz val="10"/>
        <color theme="1"/>
        <rFont val="ＭＳ 明朝"/>
        <family val="1"/>
        <charset val="128"/>
      </rPr>
      <t>4</t>
    </r>
    <r>
      <rPr>
        <sz val="10"/>
        <rFont val="ＭＳ 明朝"/>
        <family val="1"/>
        <charset val="128"/>
      </rPr>
      <t/>
    </r>
    <rPh sb="0" eb="2">
      <t>タンポ</t>
    </rPh>
    <rPh sb="2" eb="4">
      <t>シテイ</t>
    </rPh>
    <rPh sb="4" eb="6">
      <t>ショウケン</t>
    </rPh>
    <rPh sb="6" eb="8">
      <t>ヨタク</t>
    </rPh>
    <rPh sb="9" eb="12">
      <t>アイテサキ</t>
    </rPh>
    <rPh sb="12" eb="14">
      <t>シテイ</t>
    </rPh>
    <rPh sb="15" eb="17">
      <t>カブシキ</t>
    </rPh>
    <rPh sb="17" eb="18">
      <t>トウ</t>
    </rPh>
    <phoneticPr fontId="6"/>
  </si>
  <si>
    <t>semt.998_01-01112190-11000:必要担保金額照合データ</t>
    <phoneticPr fontId="6"/>
  </si>
  <si>
    <t>setr.030_01-01112401-11000:必要担保金額照合承認データ</t>
    <phoneticPr fontId="6"/>
  </si>
  <si>
    <t>setr.029_01-01112190-11000:必要担保金額照合データ（取消）</t>
    <phoneticPr fontId="6"/>
  </si>
  <si>
    <t>実施する
（証券会社③）</t>
    <rPh sb="6" eb="8">
      <t>ショウケン</t>
    </rPh>
    <rPh sb="8" eb="10">
      <t>ガイシャ</t>
    </rPh>
    <phoneticPr fontId="6"/>
  </si>
  <si>
    <t>様式：03-DVP-TW（CSV）</t>
    <rPh sb="0" eb="2">
      <t>ヨウシキ</t>
    </rPh>
    <phoneticPr fontId="6"/>
  </si>
  <si>
    <t>setr.029_01-01112101-11000:必要担保金額照合データ（取消）</t>
    <rPh sb="39" eb="41">
      <t>トリケシ</t>
    </rPh>
    <phoneticPr fontId="6"/>
  </si>
  <si>
    <t>対象区分口座</t>
    <rPh sb="0" eb="2">
      <t>タイショウ</t>
    </rPh>
    <rPh sb="2" eb="3">
      <t>ク</t>
    </rPh>
    <rPh sb="3" eb="4">
      <t>フン</t>
    </rPh>
    <rPh sb="4" eb="6">
      <t>コウザ</t>
    </rPh>
    <phoneticPr fontId="6"/>
  </si>
  <si>
    <t>【必須】　　：必須で実施いただくテストとなりますので、「実施する」を選択してください。</t>
    <phoneticPr fontId="6"/>
  </si>
  <si>
    <t>(20230814版)</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</si>
</sst>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
    <numFmt numFmtId="177" formatCode="0_ "/>
  </numFmts>
  <fonts count="31">
    <font>
      <sz val="9"/>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u/>
      <sz val="9"/>
      <color indexed="12"/>
      <name val="ＭＳ ゴシック"/>
      <family val="3"/>
      <charset val="128"/>
    </font>
    <font>
      <sz val="6"/>
      <name val="ＭＳ ゴシック"/>
      <family val="3"/>
      <charset val="128"/>
    </font>
    <font>
      <sz val="10"/>
      <name val="ＭＳ 明朝"/>
      <family val="1"/>
      <charset val="128"/>
    </font>
    <font>
      <b/>
      <sz val="16"/>
      <name val="ＭＳ 明朝"/>
      <family val="1"/>
      <charset val="128"/>
    </font>
    <font>
      <b/>
      <sz val="14"/>
      <name val="ＭＳ 明朝"/>
      <family val="1"/>
      <charset val="128"/>
    </font>
    <font>
      <sz val="11"/>
      <name val="ＭＳ Ｐゴシック"/>
      <family val="3"/>
      <charset val="128"/>
    </font>
    <font>
      <sz val="9"/>
      <name val="ＭＳ 明朝"/>
      <family val="1"/>
      <charset val="128"/>
    </font>
    <font>
      <sz val="14"/>
      <name val="ＭＳ 明朝"/>
      <family val="1"/>
      <charset val="128"/>
    </font>
    <font>
      <b/>
      <sz val="10"/>
      <name val="ＭＳ 明朝"/>
      <family val="1"/>
      <charset val="128"/>
    </font>
    <font>
      <b/>
      <sz val="9"/>
      <name val="ＭＳ 明朝"/>
      <family val="1"/>
      <charset val="128"/>
    </font>
    <font>
      <sz val="11"/>
      <name val="ＭＳ ゴシック"/>
      <family val="3"/>
      <charset val="128"/>
    </font>
    <font>
      <u/>
      <sz val="11"/>
      <color indexed="12"/>
      <name val="ＭＳ ゴシック"/>
      <family val="3"/>
      <charset val="128"/>
    </font>
    <font>
      <u/>
      <sz val="11"/>
      <color rgb="FF0000FF"/>
      <name val="ＭＳ Ｐゴシック"/>
      <family val="3"/>
      <charset val="128"/>
    </font>
    <font>
      <b/>
      <sz val="11"/>
      <color rgb="FFFF0000"/>
      <name val="ＭＳ Ｐゴシック"/>
      <family val="3"/>
      <charset val="128"/>
    </font>
    <font>
      <b/>
      <u/>
      <sz val="12"/>
      <name val="ＭＳ ゴシック"/>
      <family val="3"/>
      <charset val="128"/>
    </font>
    <font>
      <sz val="10"/>
      <color rgb="FFFF0000"/>
      <name val="ＭＳ 明朝"/>
      <family val="1"/>
      <charset val="128"/>
    </font>
    <font>
      <sz val="11"/>
      <color theme="0" tint="-0.14999847407452621"/>
      <name val="ＭＳ ゴシック"/>
      <family val="3"/>
      <charset val="128"/>
    </font>
    <font>
      <sz val="10"/>
      <color theme="1"/>
      <name val="ＭＳ 明朝"/>
      <family val="1"/>
      <charset val="128"/>
    </font>
    <font>
      <u/>
      <sz val="10"/>
      <color theme="1"/>
      <name val="ＭＳ 明朝"/>
      <family val="1"/>
      <charset val="128"/>
    </font>
    <font>
      <u/>
      <sz val="10"/>
      <name val="ＭＳ 明朝"/>
      <family val="1"/>
      <charset val="128"/>
    </font>
    <font>
      <sz val="6"/>
      <name val="ＭＳ Ｐゴシック"/>
      <family val="3"/>
      <charset val="128"/>
      <scheme val="minor"/>
    </font>
    <font>
      <sz val="8"/>
      <name val="ＭＳ 明朝"/>
      <family val="1"/>
      <charset val="128"/>
    </font>
    <font>
      <sz val="10"/>
      <color theme="0"/>
      <name val="ＭＳ 明朝"/>
      <family val="1"/>
      <charset val="128"/>
    </font>
    <font>
      <sz val="11"/>
      <color theme="1"/>
      <name val="ＭＳ ゴシック"/>
      <family val="3"/>
      <charset val="128"/>
    </font>
    <font>
      <sz val="8"/>
      <color theme="1"/>
      <name val="ＭＳ 明朝"/>
      <family val="1"/>
      <charset val="128"/>
    </font>
    <font>
      <sz val="9"/>
      <color indexed="81"/>
      <name val="MS P ゴシック"/>
      <family val="3"/>
      <charset val="128"/>
    </font>
  </fonts>
  <fills count="7">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theme="4" tint="0.39997558519241921"/>
        <bgColor indexed="64"/>
      </patternFill>
    </fill>
    <fill>
      <patternFill patternType="solid">
        <fgColor rgb="FFCCFFCC"/>
        <bgColor indexed="64"/>
      </patternFill>
    </fill>
    <fill>
      <patternFill patternType="solid">
        <fgColor theme="0"/>
        <bgColor indexed="64"/>
      </patternFill>
    </fill>
  </fills>
  <borders count="9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diagonalUp="1" diagonalDown="1">
      <left style="medium">
        <color indexed="64"/>
      </left>
      <right style="thin">
        <color indexed="64"/>
      </right>
      <top style="double">
        <color indexed="64"/>
      </top>
      <bottom style="thin">
        <color indexed="64"/>
      </bottom>
      <diagonal style="thin">
        <color indexed="64"/>
      </diagonal>
    </border>
    <border diagonalUp="1" diagonalDown="1">
      <left style="medium">
        <color indexed="64"/>
      </left>
      <right style="thin">
        <color indexed="64"/>
      </right>
      <top style="thin">
        <color indexed="64"/>
      </top>
      <bottom style="thin">
        <color indexed="64"/>
      </bottom>
      <diagonal style="thin">
        <color indexed="64"/>
      </diagonal>
    </border>
    <border diagonalUp="1" diagonalDown="1">
      <left style="medium">
        <color indexed="64"/>
      </left>
      <right style="thin">
        <color indexed="64"/>
      </right>
      <top style="thin">
        <color indexed="64"/>
      </top>
      <bottom style="medium">
        <color indexed="64"/>
      </bottom>
      <diagonal style="thin">
        <color indexed="64"/>
      </diagonal>
    </border>
    <border diagonalUp="1" diagonalDown="1">
      <left style="thin">
        <color indexed="64"/>
      </left>
      <right style="medium">
        <color indexed="64"/>
      </right>
      <top style="double">
        <color indexed="64"/>
      </top>
      <bottom style="thin">
        <color indexed="64"/>
      </bottom>
      <diagonal style="thin">
        <color indexed="64"/>
      </diagonal>
    </border>
    <border diagonalUp="1" diagonalDown="1">
      <left style="thin">
        <color indexed="64"/>
      </left>
      <right style="medium">
        <color indexed="64"/>
      </right>
      <top style="thin">
        <color indexed="64"/>
      </top>
      <bottom style="thin">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style="double">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diagonalUp="1" diagonalDown="1">
      <left style="thin">
        <color indexed="64"/>
      </left>
      <right style="thin">
        <color indexed="64"/>
      </right>
      <top style="thin">
        <color indexed="64"/>
      </top>
      <bottom/>
      <diagonal style="thin">
        <color indexed="64"/>
      </diagonal>
    </border>
    <border diagonalUp="1" diagonalDown="1">
      <left style="thin">
        <color indexed="64"/>
      </left>
      <right style="thin">
        <color indexed="64"/>
      </right>
      <top/>
      <bottom style="thin">
        <color indexed="64"/>
      </bottom>
      <diagonal style="thin">
        <color indexed="64"/>
      </diagonal>
    </border>
    <border diagonalUp="1" diagonalDown="1">
      <left style="medium">
        <color indexed="64"/>
      </left>
      <right style="thin">
        <color indexed="64"/>
      </right>
      <top style="thin">
        <color indexed="64"/>
      </top>
      <bottom/>
      <diagonal style="thin">
        <color indexed="64"/>
      </diagonal>
    </border>
    <border diagonalUp="1" diagonalDown="1">
      <left style="medium">
        <color indexed="64"/>
      </left>
      <right style="thin">
        <color indexed="64"/>
      </right>
      <top/>
      <bottom style="thin">
        <color indexed="64"/>
      </bottom>
      <diagonal style="thin">
        <color indexed="64"/>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medium">
        <color indexed="64"/>
      </right>
      <top style="thin">
        <color indexed="64"/>
      </top>
      <bottom/>
      <diagonal style="thin">
        <color indexed="64"/>
      </diagonal>
    </border>
    <border diagonalUp="1" diagonalDown="1">
      <left style="thin">
        <color indexed="64"/>
      </left>
      <right style="medium">
        <color indexed="64"/>
      </right>
      <top/>
      <bottom style="thin">
        <color indexed="64"/>
      </bottom>
      <diagonal style="thin">
        <color indexed="64"/>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hair">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diagonalDown="1">
      <left style="medium">
        <color indexed="64"/>
      </left>
      <right style="thin">
        <color indexed="64"/>
      </right>
      <top/>
      <bottom/>
      <diagonal style="thin">
        <color indexed="64"/>
      </diagonal>
    </border>
    <border>
      <left style="medium">
        <color indexed="64"/>
      </left>
      <right style="medium">
        <color indexed="64"/>
      </right>
      <top style="thin">
        <color indexed="64"/>
      </top>
      <bottom/>
      <diagonal/>
    </border>
    <border>
      <left style="thin">
        <color indexed="64"/>
      </left>
      <right/>
      <top style="medium">
        <color indexed="64"/>
      </top>
      <bottom style="double">
        <color indexed="64"/>
      </bottom>
      <diagonal/>
    </border>
    <border diagonalUp="1" diagonalDown="1">
      <left style="thin">
        <color indexed="64"/>
      </left>
      <right/>
      <top style="thin">
        <color indexed="64"/>
      </top>
      <bottom/>
      <diagonal style="thin">
        <color indexed="64"/>
      </diagonal>
    </border>
    <border diagonalUp="1" diagonalDown="1">
      <left style="thin">
        <color indexed="64"/>
      </left>
      <right/>
      <top/>
      <bottom style="thin">
        <color indexed="64"/>
      </bottom>
      <diagonal style="thin">
        <color indexed="64"/>
      </diagonal>
    </border>
    <border>
      <left style="medium">
        <color indexed="64"/>
      </left>
      <right style="medium">
        <color indexed="64"/>
      </right>
      <top style="medium">
        <color indexed="64"/>
      </top>
      <bottom/>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n">
        <color indexed="64"/>
      </bottom>
      <diagonal style="thin">
        <color indexed="64"/>
      </diagonal>
    </border>
    <border diagonalUp="1" diagonalDown="1">
      <left style="medium">
        <color indexed="64"/>
      </left>
      <right style="medium">
        <color indexed="64"/>
      </right>
      <top style="thin">
        <color indexed="64"/>
      </top>
      <bottom/>
      <diagonal style="thin">
        <color indexed="64"/>
      </diagonal>
    </border>
    <border diagonalUp="1" diagonalDown="1">
      <left style="medium">
        <color indexed="64"/>
      </left>
      <right style="thin">
        <color indexed="64"/>
      </right>
      <top style="medium">
        <color indexed="64"/>
      </top>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right style="thin">
        <color indexed="64"/>
      </right>
      <top/>
      <bottom style="thin">
        <color indexed="64"/>
      </bottom>
      <diagonal style="thin">
        <color indexed="64"/>
      </diagonal>
    </border>
    <border diagonalUp="1" diagonalDown="1">
      <left style="medium">
        <color indexed="64"/>
      </left>
      <right style="medium">
        <color indexed="64"/>
      </right>
      <top style="thin">
        <color indexed="64"/>
      </top>
      <bottom style="thin">
        <color indexed="64"/>
      </bottom>
      <diagonal style="thin">
        <color indexed="64"/>
      </diagonal>
    </border>
    <border diagonalUp="1" diagonalDown="1">
      <left style="medium">
        <color indexed="64"/>
      </left>
      <right/>
      <top style="thin">
        <color indexed="64"/>
      </top>
      <bottom/>
      <diagonal style="thin">
        <color indexed="64"/>
      </diagonal>
    </border>
    <border>
      <left style="medium">
        <color indexed="64"/>
      </left>
      <right/>
      <top style="thin">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left/>
      <right style="thin">
        <color indexed="64"/>
      </right>
      <top style="medium">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11">
    <xf numFmtId="0" fontId="0" fillId="0" borderId="0">
      <alignment vertical="center"/>
    </xf>
    <xf numFmtId="0" fontId="5" fillId="0" borderId="0" applyNumberFormat="0" applyFill="0" applyBorder="0" applyAlignment="0" applyProtection="0">
      <alignment vertical="top"/>
      <protection locked="0"/>
    </xf>
    <xf numFmtId="0" fontId="10"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55">
    <xf numFmtId="0" fontId="0" fillId="0" borderId="0" xfId="0">
      <alignment vertical="center"/>
    </xf>
    <xf numFmtId="0" fontId="7" fillId="0" borderId="0" xfId="0" applyFont="1" applyFill="1" applyProtection="1">
      <alignment vertical="center"/>
    </xf>
    <xf numFmtId="0" fontId="7" fillId="0" borderId="0" xfId="0" applyFont="1" applyFill="1" applyAlignment="1" applyProtection="1">
      <alignment vertical="center"/>
    </xf>
    <xf numFmtId="0" fontId="8" fillId="0" borderId="0" xfId="0" applyFont="1" applyFill="1" applyProtection="1">
      <alignment vertical="center"/>
    </xf>
    <xf numFmtId="0" fontId="12" fillId="0" borderId="0" xfId="0" applyFont="1" applyFill="1" applyAlignment="1" applyProtection="1">
      <alignment horizontal="center" vertical="center"/>
    </xf>
    <xf numFmtId="0" fontId="11" fillId="0" borderId="0" xfId="0" applyFont="1" applyFill="1" applyBorder="1" applyAlignment="1" applyProtection="1">
      <alignment vertical="center"/>
    </xf>
    <xf numFmtId="0" fontId="11" fillId="0" borderId="25" xfId="0" applyFont="1" applyFill="1" applyBorder="1" applyProtection="1">
      <alignment vertical="center"/>
    </xf>
    <xf numFmtId="0" fontId="11" fillId="0" borderId="11" xfId="0" applyFont="1" applyFill="1" applyBorder="1" applyAlignment="1" applyProtection="1">
      <alignment horizontal="center" vertical="center"/>
    </xf>
    <xf numFmtId="0" fontId="11" fillId="0" borderId="15" xfId="0" applyFont="1" applyFill="1" applyBorder="1" applyProtection="1">
      <alignment vertical="center"/>
    </xf>
    <xf numFmtId="0" fontId="11" fillId="0" borderId="28" xfId="0" applyFont="1" applyFill="1" applyBorder="1" applyProtection="1">
      <alignment vertical="center"/>
    </xf>
    <xf numFmtId="0" fontId="11" fillId="0" borderId="26" xfId="0" applyFont="1" applyFill="1" applyBorder="1" applyProtection="1">
      <alignment vertical="center"/>
    </xf>
    <xf numFmtId="0" fontId="11" fillId="0" borderId="4" xfId="0" applyFont="1" applyFill="1" applyBorder="1" applyAlignment="1" applyProtection="1">
      <alignment horizontal="center" vertical="center"/>
    </xf>
    <xf numFmtId="0" fontId="11" fillId="0" borderId="29" xfId="0" applyFont="1" applyFill="1" applyBorder="1" applyProtection="1">
      <alignment vertical="center"/>
    </xf>
    <xf numFmtId="0" fontId="11" fillId="0" borderId="27" xfId="0" applyFont="1" applyFill="1" applyBorder="1" applyProtection="1">
      <alignment vertical="center"/>
    </xf>
    <xf numFmtId="0" fontId="11" fillId="0" borderId="24" xfId="0" applyFont="1" applyFill="1" applyBorder="1" applyAlignment="1" applyProtection="1">
      <alignment horizontal="center" vertical="center"/>
    </xf>
    <xf numFmtId="0" fontId="11" fillId="0" borderId="30" xfId="0" applyFont="1" applyFill="1" applyBorder="1" applyProtection="1">
      <alignment vertical="center"/>
    </xf>
    <xf numFmtId="0" fontId="15" fillId="0" borderId="0" xfId="0" applyFont="1" applyBorder="1">
      <alignment vertical="center"/>
    </xf>
    <xf numFmtId="0" fontId="17" fillId="0" borderId="0" xfId="0" applyFont="1" applyBorder="1">
      <alignment vertical="center"/>
    </xf>
    <xf numFmtId="0" fontId="18" fillId="0" borderId="0" xfId="0" applyFont="1" applyBorder="1">
      <alignment vertical="center"/>
    </xf>
    <xf numFmtId="0" fontId="16" fillId="0" borderId="0" xfId="1" applyFont="1" applyBorder="1" applyAlignment="1" applyProtection="1">
      <alignment vertical="center"/>
    </xf>
    <xf numFmtId="0" fontId="0" fillId="0" borderId="0" xfId="0" applyBorder="1" applyAlignment="1">
      <alignment vertical="center"/>
    </xf>
    <xf numFmtId="0" fontId="15" fillId="0" borderId="0" xfId="0" applyFont="1" applyBorder="1" applyAlignment="1">
      <alignment vertical="center"/>
    </xf>
    <xf numFmtId="0" fontId="15" fillId="0" borderId="0" xfId="0" applyFont="1" applyBorder="1" applyProtection="1">
      <alignment vertical="center"/>
    </xf>
    <xf numFmtId="0" fontId="15" fillId="0" borderId="17" xfId="0" applyFont="1" applyBorder="1">
      <alignment vertical="center"/>
    </xf>
    <xf numFmtId="0" fontId="10" fillId="4" borderId="31" xfId="1" applyFont="1" applyFill="1" applyBorder="1" applyAlignment="1" applyProtection="1">
      <alignment horizontal="center" vertical="center"/>
    </xf>
    <xf numFmtId="0" fontId="15" fillId="4" borderId="31" xfId="0" applyFont="1" applyFill="1" applyBorder="1" applyAlignment="1">
      <alignment horizontal="center" vertical="center"/>
    </xf>
    <xf numFmtId="0" fontId="19" fillId="0" borderId="0" xfId="0" applyFont="1" applyBorder="1" applyProtection="1">
      <alignment vertical="center"/>
    </xf>
    <xf numFmtId="49" fontId="15" fillId="0" borderId="0" xfId="0" applyNumberFormat="1" applyFont="1" applyBorder="1">
      <alignment vertical="center"/>
    </xf>
    <xf numFmtId="49" fontId="18" fillId="0" borderId="0" xfId="0" applyNumberFormat="1" applyFont="1" applyBorder="1">
      <alignment vertical="center"/>
    </xf>
    <xf numFmtId="0" fontId="7" fillId="2" borderId="14" xfId="0" applyFont="1" applyFill="1" applyBorder="1" applyAlignment="1" applyProtection="1">
      <alignment horizontal="center" vertical="center" wrapText="1" shrinkToFit="1"/>
    </xf>
    <xf numFmtId="0" fontId="7" fillId="2" borderId="14" xfId="0" applyFont="1" applyFill="1" applyBorder="1" applyAlignment="1" applyProtection="1">
      <alignment horizontal="center" vertical="center" wrapText="1"/>
    </xf>
    <xf numFmtId="0" fontId="11" fillId="0" borderId="39" xfId="0" applyFont="1" applyFill="1" applyBorder="1" applyAlignment="1" applyProtection="1">
      <alignment vertical="center"/>
    </xf>
    <xf numFmtId="0" fontId="7" fillId="0" borderId="39" xfId="0" applyFont="1" applyFill="1" applyBorder="1" applyProtection="1">
      <alignment vertical="center"/>
    </xf>
    <xf numFmtId="0" fontId="7" fillId="0" borderId="0" xfId="0" applyFont="1" applyFill="1" applyBorder="1" applyProtection="1">
      <alignment vertical="center"/>
    </xf>
    <xf numFmtId="0" fontId="14" fillId="0" borderId="33" xfId="0" quotePrefix="1" applyFont="1" applyFill="1" applyBorder="1" applyAlignment="1" applyProtection="1">
      <alignment horizontal="center" vertical="center"/>
    </xf>
    <xf numFmtId="0" fontId="14" fillId="0" borderId="38" xfId="0" applyFont="1" applyFill="1" applyBorder="1" applyAlignment="1" applyProtection="1">
      <alignment horizontal="center" vertical="center"/>
    </xf>
    <xf numFmtId="0" fontId="14" fillId="0" borderId="34" xfId="0" applyFont="1" applyFill="1" applyBorder="1" applyAlignment="1" applyProtection="1">
      <alignment horizontal="center" vertical="center"/>
    </xf>
    <xf numFmtId="0" fontId="14" fillId="0" borderId="35" xfId="0" applyFont="1" applyFill="1" applyBorder="1" applyAlignment="1" applyProtection="1">
      <alignment horizontal="center" vertical="center"/>
    </xf>
    <xf numFmtId="0" fontId="7" fillId="0" borderId="0" xfId="0" applyFont="1" applyFill="1" applyAlignment="1" applyProtection="1">
      <alignment vertical="center" wrapText="1"/>
    </xf>
    <xf numFmtId="0" fontId="7" fillId="0" borderId="0" xfId="0" applyFont="1" applyFill="1" applyBorder="1" applyAlignment="1" applyProtection="1">
      <alignment horizontal="center" vertical="center"/>
    </xf>
    <xf numFmtId="0" fontId="11" fillId="0" borderId="0" xfId="0" applyFont="1" applyFill="1" applyBorder="1" applyAlignment="1" applyProtection="1">
      <alignment horizontal="center" vertical="center" wrapText="1"/>
    </xf>
    <xf numFmtId="0" fontId="7" fillId="0" borderId="41" xfId="0" applyFont="1" applyFill="1" applyBorder="1" applyAlignment="1" applyProtection="1">
      <alignment horizontal="center" vertical="center"/>
    </xf>
    <xf numFmtId="0" fontId="7" fillId="0" borderId="0" xfId="0" applyFont="1" applyFill="1" applyAlignment="1" applyProtection="1">
      <alignment horizontal="center" vertical="center"/>
    </xf>
    <xf numFmtId="0" fontId="7" fillId="0" borderId="46" xfId="0" applyFont="1" applyFill="1" applyBorder="1" applyAlignment="1" applyProtection="1">
      <alignment vertical="center" wrapText="1"/>
    </xf>
    <xf numFmtId="0" fontId="7" fillId="0" borderId="47" xfId="0" applyFont="1" applyFill="1" applyBorder="1" applyAlignment="1" applyProtection="1">
      <alignment vertical="center" wrapText="1"/>
    </xf>
    <xf numFmtId="0" fontId="7" fillId="0" borderId="48" xfId="0" applyFont="1" applyFill="1" applyBorder="1" applyAlignment="1" applyProtection="1">
      <alignment vertical="center" wrapText="1"/>
    </xf>
    <xf numFmtId="0" fontId="7" fillId="0" borderId="51" xfId="0" applyFont="1" applyFill="1" applyBorder="1" applyAlignment="1" applyProtection="1">
      <alignment horizontal="center" vertical="center"/>
    </xf>
    <xf numFmtId="0" fontId="4" fillId="0" borderId="52" xfId="3" applyBorder="1" applyAlignment="1">
      <alignment horizontal="center" vertical="center"/>
    </xf>
    <xf numFmtId="0" fontId="7" fillId="0" borderId="47" xfId="0" applyFont="1" applyFill="1" applyBorder="1" applyProtection="1">
      <alignment vertical="center"/>
    </xf>
    <xf numFmtId="0" fontId="7" fillId="0" borderId="48" xfId="0" applyFont="1" applyFill="1" applyBorder="1" applyProtection="1">
      <alignment vertical="center"/>
    </xf>
    <xf numFmtId="0" fontId="14" fillId="0" borderId="33" xfId="0" applyFont="1" applyFill="1" applyBorder="1" applyAlignment="1" applyProtection="1">
      <alignment horizontal="center" vertical="center" wrapText="1"/>
    </xf>
    <xf numFmtId="0" fontId="14" fillId="0" borderId="34" xfId="0" applyFont="1" applyFill="1" applyBorder="1" applyAlignment="1" applyProtection="1">
      <alignment horizontal="center" vertical="center" wrapText="1"/>
    </xf>
    <xf numFmtId="0" fontId="14" fillId="0" borderId="35" xfId="0" applyFont="1" applyFill="1" applyBorder="1" applyAlignment="1" applyProtection="1">
      <alignment horizontal="center" vertical="center" wrapText="1"/>
    </xf>
    <xf numFmtId="0" fontId="7" fillId="0" borderId="12" xfId="0" applyFont="1" applyFill="1" applyBorder="1" applyProtection="1">
      <alignment vertical="center"/>
    </xf>
    <xf numFmtId="0" fontId="7" fillId="0" borderId="13" xfId="0" applyFont="1" applyFill="1" applyBorder="1" applyProtection="1">
      <alignment vertical="center"/>
    </xf>
    <xf numFmtId="0" fontId="7" fillId="0" borderId="0" xfId="0" applyFont="1" applyFill="1" applyBorder="1" applyAlignment="1" applyProtection="1">
      <alignment vertical="center"/>
    </xf>
    <xf numFmtId="0" fontId="11" fillId="0" borderId="0" xfId="0" applyNumberFormat="1" applyFont="1" applyFill="1" applyBorder="1" applyAlignment="1" applyProtection="1">
      <alignment horizontal="center" vertical="center" wrapText="1"/>
    </xf>
    <xf numFmtId="0" fontId="11" fillId="0" borderId="0" xfId="0" quotePrefix="1" applyFont="1" applyFill="1" applyBorder="1" applyAlignment="1" applyProtection="1">
      <alignment horizontal="center" vertical="center" wrapText="1"/>
    </xf>
    <xf numFmtId="0" fontId="7" fillId="0" borderId="6" xfId="0" applyFont="1" applyFill="1" applyBorder="1" applyAlignment="1" applyProtection="1">
      <alignment vertical="center"/>
    </xf>
    <xf numFmtId="0" fontId="7" fillId="0" borderId="54" xfId="0" applyFont="1" applyFill="1" applyBorder="1" applyProtection="1">
      <alignment vertical="center"/>
    </xf>
    <xf numFmtId="0" fontId="11" fillId="0" borderId="55" xfId="0" applyFont="1" applyFill="1" applyBorder="1" applyAlignment="1" applyProtection="1">
      <alignment horizontal="center" vertical="center" wrapText="1"/>
    </xf>
    <xf numFmtId="0" fontId="7" fillId="0" borderId="56" xfId="0" applyFont="1" applyFill="1" applyBorder="1" applyProtection="1">
      <alignment vertical="center"/>
    </xf>
    <xf numFmtId="0" fontId="7" fillId="0" borderId="57" xfId="0" applyFont="1" applyFill="1" applyBorder="1" applyProtection="1">
      <alignment vertical="center"/>
    </xf>
    <xf numFmtId="0" fontId="7" fillId="0" borderId="58" xfId="0" applyFont="1" applyFill="1" applyBorder="1" applyProtection="1">
      <alignment vertical="center"/>
    </xf>
    <xf numFmtId="0" fontId="11" fillId="0" borderId="59" xfId="0" applyFont="1" applyFill="1" applyBorder="1" applyAlignment="1" applyProtection="1">
      <alignment horizontal="center" vertical="center" wrapText="1"/>
    </xf>
    <xf numFmtId="0" fontId="7" fillId="0" borderId="60" xfId="0" applyFont="1" applyFill="1" applyBorder="1" applyProtection="1">
      <alignment vertical="center"/>
    </xf>
    <xf numFmtId="0" fontId="7" fillId="0" borderId="0" xfId="0" applyFont="1" applyFill="1" applyAlignment="1" applyProtection="1">
      <alignment horizontal="right" vertical="center"/>
    </xf>
    <xf numFmtId="0" fontId="11" fillId="0" borderId="18" xfId="0" applyFont="1" applyFill="1" applyBorder="1" applyAlignment="1" applyProtection="1">
      <alignment horizontal="center" vertical="center" wrapText="1"/>
    </xf>
    <xf numFmtId="0" fontId="9" fillId="0" borderId="0" xfId="0" applyFont="1" applyFill="1" applyAlignment="1" applyProtection="1">
      <alignment vertical="center"/>
    </xf>
    <xf numFmtId="0" fontId="7" fillId="0" borderId="0" xfId="0" applyFont="1" applyFill="1" applyBorder="1" applyAlignment="1" applyProtection="1">
      <alignment vertical="center" wrapText="1"/>
    </xf>
    <xf numFmtId="0" fontId="9" fillId="0" borderId="0" xfId="0" applyFont="1" applyFill="1" applyAlignment="1" applyProtection="1">
      <alignment horizontal="center" vertical="center"/>
    </xf>
    <xf numFmtId="0" fontId="11" fillId="0" borderId="15" xfId="0" applyFont="1" applyFill="1" applyBorder="1" applyAlignment="1" applyProtection="1">
      <alignment horizontal="center" vertical="center"/>
    </xf>
    <xf numFmtId="0" fontId="11" fillId="0" borderId="0" xfId="0" applyFont="1" applyFill="1" applyBorder="1" applyProtection="1">
      <alignment vertical="center"/>
    </xf>
    <xf numFmtId="0" fontId="11" fillId="0" borderId="0" xfId="0" applyFont="1" applyFill="1" applyBorder="1" applyAlignment="1" applyProtection="1">
      <alignment horizontal="center" vertical="center"/>
    </xf>
    <xf numFmtId="0" fontId="20" fillId="0" borderId="12" xfId="0" applyFont="1" applyFill="1" applyBorder="1" applyAlignment="1" applyProtection="1">
      <alignment vertical="center" wrapText="1"/>
    </xf>
    <xf numFmtId="0" fontId="20" fillId="0" borderId="0" xfId="0" applyFont="1" applyFill="1" applyAlignment="1" applyProtection="1">
      <alignment vertical="center" wrapText="1"/>
    </xf>
    <xf numFmtId="0" fontId="16" fillId="0" borderId="32" xfId="1" applyNumberFormat="1" applyFont="1" applyBorder="1" applyAlignment="1" applyProtection="1">
      <alignment vertical="center"/>
      <protection locked="0"/>
    </xf>
    <xf numFmtId="0" fontId="21" fillId="0" borderId="0" xfId="0" applyFont="1" applyBorder="1" applyAlignment="1">
      <alignment horizontal="right" vertical="center"/>
    </xf>
    <xf numFmtId="0" fontId="7" fillId="0" borderId="12"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7" fillId="0" borderId="13" xfId="0" applyFont="1" applyFill="1" applyBorder="1" applyAlignment="1" applyProtection="1">
      <alignment vertical="center" wrapText="1"/>
    </xf>
    <xf numFmtId="0" fontId="7" fillId="0" borderId="10" xfId="0" applyFont="1" applyFill="1" applyBorder="1" applyAlignment="1" applyProtection="1">
      <alignment vertical="center" wrapText="1"/>
    </xf>
    <xf numFmtId="0" fontId="7" fillId="0" borderId="11" xfId="0" applyFont="1" applyFill="1" applyBorder="1" applyAlignment="1" applyProtection="1">
      <alignment vertical="center" wrapText="1"/>
    </xf>
    <xf numFmtId="0" fontId="7" fillId="0" borderId="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22" fillId="0" borderId="0" xfId="4" applyFont="1" applyFill="1" applyAlignment="1" applyProtection="1">
      <alignment vertical="center"/>
    </xf>
    <xf numFmtId="0" fontId="23" fillId="6" borderId="0" xfId="4" applyFont="1" applyFill="1" applyAlignment="1" applyProtection="1">
      <alignment vertical="center"/>
    </xf>
    <xf numFmtId="0" fontId="24" fillId="6" borderId="0" xfId="4" applyFont="1" applyFill="1" applyAlignment="1" applyProtection="1">
      <alignment vertical="center"/>
    </xf>
    <xf numFmtId="0" fontId="7" fillId="6" borderId="0" xfId="4" applyFont="1" applyFill="1" applyAlignment="1" applyProtection="1">
      <alignment vertical="center"/>
    </xf>
    <xf numFmtId="0" fontId="7" fillId="0" borderId="0" xfId="4" applyFont="1" applyFill="1" applyProtection="1">
      <alignment vertical="center"/>
    </xf>
    <xf numFmtId="0" fontId="11" fillId="0" borderId="62" xfId="4" applyFont="1" applyFill="1" applyBorder="1" applyAlignment="1" applyProtection="1">
      <alignment horizontal="center" vertical="center"/>
    </xf>
    <xf numFmtId="0" fontId="11" fillId="0" borderId="0" xfId="4" applyFont="1" applyFill="1" applyBorder="1" applyAlignment="1" applyProtection="1">
      <alignment horizontal="center" vertical="center"/>
    </xf>
    <xf numFmtId="0" fontId="11" fillId="0" borderId="0" xfId="4" applyFont="1" applyFill="1" applyBorder="1" applyProtection="1">
      <alignment vertical="center"/>
    </xf>
    <xf numFmtId="0" fontId="11" fillId="0" borderId="0" xfId="4" applyFont="1" applyFill="1" applyBorder="1" applyAlignment="1" applyProtection="1">
      <alignment horizontal="center" vertical="center" wrapText="1"/>
    </xf>
    <xf numFmtId="0" fontId="7" fillId="0" borderId="0" xfId="4" applyFont="1" applyFill="1" applyBorder="1" applyAlignment="1" applyProtection="1">
      <alignment horizontal="center" vertical="center"/>
    </xf>
    <xf numFmtId="0" fontId="7" fillId="0" borderId="0" xfId="4" applyFont="1" applyFill="1" applyBorder="1" applyProtection="1">
      <alignment vertical="center"/>
    </xf>
    <xf numFmtId="0" fontId="7" fillId="0" borderId="63" xfId="4" applyFont="1" applyFill="1" applyBorder="1" applyProtection="1">
      <alignment vertical="center"/>
    </xf>
    <xf numFmtId="0" fontId="11" fillId="0" borderId="64" xfId="4" applyFont="1" applyFill="1" applyBorder="1" applyAlignment="1" applyProtection="1">
      <alignment horizontal="center" vertical="center"/>
    </xf>
    <xf numFmtId="0" fontId="11" fillId="0" borderId="65" xfId="4" applyFont="1" applyFill="1" applyBorder="1" applyAlignment="1" applyProtection="1">
      <alignment horizontal="center" vertical="center"/>
    </xf>
    <xf numFmtId="0" fontId="7" fillId="0" borderId="2" xfId="0" applyFont="1" applyFill="1" applyBorder="1" applyProtection="1">
      <alignment vertical="center"/>
    </xf>
    <xf numFmtId="0" fontId="7" fillId="0" borderId="5" xfId="0" applyFont="1" applyFill="1" applyBorder="1" applyAlignment="1" applyProtection="1">
      <alignment vertical="center" wrapText="1"/>
    </xf>
    <xf numFmtId="0" fontId="7" fillId="0" borderId="33" xfId="4" applyFont="1" applyFill="1" applyBorder="1" applyAlignment="1" applyProtection="1">
      <alignment horizontal="center" vertical="center" wrapText="1"/>
    </xf>
    <xf numFmtId="0" fontId="7" fillId="0" borderId="35" xfId="4" applyFont="1" applyFill="1" applyBorder="1" applyAlignment="1" applyProtection="1">
      <alignment horizontal="center" vertical="center" wrapText="1"/>
    </xf>
    <xf numFmtId="0" fontId="7" fillId="0" borderId="0" xfId="4" applyFont="1" applyFill="1" applyBorder="1" applyAlignment="1" applyProtection="1">
      <alignment vertical="center" wrapText="1"/>
    </xf>
    <xf numFmtId="0" fontId="7" fillId="0" borderId="0" xfId="4" applyFont="1" applyFill="1" applyBorder="1" applyAlignment="1" applyProtection="1">
      <alignment horizontal="center" vertical="center" wrapText="1"/>
    </xf>
    <xf numFmtId="0" fontId="14" fillId="0" borderId="68" xfId="0" applyFont="1" applyFill="1" applyBorder="1" applyAlignment="1" applyProtection="1">
      <alignment horizontal="center" vertical="center" wrapText="1"/>
    </xf>
    <xf numFmtId="0" fontId="14" fillId="0" borderId="71" xfId="4" applyFont="1" applyFill="1" applyBorder="1" applyAlignment="1" applyProtection="1">
      <alignment horizontal="center" vertical="center" wrapText="1"/>
    </xf>
    <xf numFmtId="0" fontId="7" fillId="0" borderId="63" xfId="4" applyFont="1" applyFill="1" applyBorder="1" applyAlignment="1" applyProtection="1">
      <alignment horizontal="center" vertical="center" wrapText="1"/>
    </xf>
    <xf numFmtId="177" fontId="11" fillId="0" borderId="0" xfId="4" applyNumberFormat="1" applyFont="1" applyFill="1" applyBorder="1" applyAlignment="1" applyProtection="1">
      <alignment horizontal="center" vertical="center" wrapText="1"/>
    </xf>
    <xf numFmtId="177" fontId="11" fillId="0" borderId="0" xfId="4" applyNumberFormat="1" applyFont="1" applyFill="1" applyBorder="1" applyAlignment="1" applyProtection="1">
      <alignment horizontal="center" vertical="center"/>
    </xf>
    <xf numFmtId="177" fontId="7" fillId="0" borderId="0" xfId="4" applyNumberFormat="1" applyFont="1" applyFill="1" applyBorder="1" applyAlignment="1" applyProtection="1">
      <alignment horizontal="center" vertical="center"/>
    </xf>
    <xf numFmtId="177" fontId="7" fillId="0" borderId="0" xfId="4" applyNumberFormat="1" applyFont="1" applyFill="1" applyBorder="1" applyProtection="1">
      <alignment vertical="center"/>
    </xf>
    <xf numFmtId="0" fontId="7" fillId="0" borderId="2" xfId="0" applyFont="1" applyFill="1" applyBorder="1" applyAlignment="1" applyProtection="1">
      <alignment vertical="center" wrapText="1"/>
    </xf>
    <xf numFmtId="0" fontId="11" fillId="0" borderId="82" xfId="0" applyFont="1" applyFill="1" applyBorder="1" applyProtection="1">
      <alignment vertical="center"/>
    </xf>
    <xf numFmtId="0" fontId="4" fillId="0" borderId="6" xfId="3" applyBorder="1" applyAlignment="1">
      <alignment horizontal="center" vertical="center"/>
    </xf>
    <xf numFmtId="0" fontId="7" fillId="0" borderId="3" xfId="0" applyFont="1" applyFill="1" applyBorder="1" applyProtection="1">
      <alignment vertical="center"/>
    </xf>
    <xf numFmtId="0" fontId="26" fillId="0" borderId="3" xfId="0" applyFont="1" applyFill="1" applyBorder="1" applyProtection="1">
      <alignment vertical="center"/>
    </xf>
    <xf numFmtId="0" fontId="26" fillId="0" borderId="12" xfId="0" applyFont="1" applyFill="1" applyBorder="1" applyAlignment="1" applyProtection="1">
      <alignment vertical="center" wrapText="1"/>
    </xf>
    <xf numFmtId="0" fontId="7" fillId="0" borderId="0" xfId="0" applyFont="1" applyFill="1" applyProtection="1">
      <alignment vertical="center"/>
    </xf>
    <xf numFmtId="0" fontId="7" fillId="0" borderId="6" xfId="0" applyFont="1" applyFill="1" applyBorder="1" applyProtection="1">
      <alignment vertical="center"/>
    </xf>
    <xf numFmtId="0" fontId="7" fillId="0" borderId="5" xfId="0" applyFont="1" applyFill="1" applyBorder="1" applyProtection="1">
      <alignment vertical="center"/>
    </xf>
    <xf numFmtId="0" fontId="7" fillId="0" borderId="83" xfId="0" applyFont="1" applyFill="1" applyBorder="1" applyAlignment="1" applyProtection="1">
      <alignment horizontal="center" vertical="center"/>
    </xf>
    <xf numFmtId="0" fontId="7" fillId="0" borderId="59" xfId="0" applyFont="1" applyFill="1" applyBorder="1" applyProtection="1">
      <alignment vertical="center"/>
    </xf>
    <xf numFmtId="0" fontId="7" fillId="0" borderId="12" xfId="0" applyFont="1" applyFill="1" applyBorder="1" applyAlignment="1" applyProtection="1">
      <alignment vertical="center" wrapText="1"/>
    </xf>
    <xf numFmtId="0" fontId="7" fillId="0" borderId="13" xfId="0" applyFont="1" applyFill="1" applyBorder="1" applyAlignment="1" applyProtection="1">
      <alignment vertical="center" wrapText="1"/>
    </xf>
    <xf numFmtId="0" fontId="7" fillId="0" borderId="12"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7" fillId="0" borderId="11" xfId="0" applyFont="1" applyFill="1" applyBorder="1" applyAlignment="1" applyProtection="1">
      <alignment vertical="center" wrapText="1"/>
    </xf>
    <xf numFmtId="0" fontId="7" fillId="0" borderId="13" xfId="0" applyFont="1" applyFill="1" applyBorder="1" applyAlignment="1" applyProtection="1">
      <alignment vertical="center" wrapText="1"/>
    </xf>
    <xf numFmtId="0" fontId="7" fillId="0" borderId="10" xfId="0" applyFont="1" applyFill="1" applyBorder="1" applyAlignment="1" applyProtection="1">
      <alignment vertical="center" wrapText="1"/>
    </xf>
    <xf numFmtId="0" fontId="7" fillId="0" borderId="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15" fillId="0" borderId="15" xfId="0" applyFont="1" applyBorder="1">
      <alignment vertical="center"/>
    </xf>
    <xf numFmtId="0" fontId="16" fillId="0" borderId="15" xfId="1" applyNumberFormat="1" applyFont="1" applyBorder="1" applyAlignment="1" applyProtection="1">
      <alignment vertical="center"/>
      <protection locked="0"/>
    </xf>
    <xf numFmtId="0" fontId="28" fillId="0" borderId="53" xfId="0" applyFont="1" applyBorder="1">
      <alignment vertical="center"/>
    </xf>
    <xf numFmtId="0" fontId="7" fillId="0" borderId="9" xfId="0" applyFont="1" applyFill="1" applyBorder="1" applyAlignment="1" applyProtection="1">
      <alignment vertical="center" wrapText="1"/>
    </xf>
    <xf numFmtId="0" fontId="7" fillId="0" borderId="6" xfId="0" applyFont="1" applyFill="1" applyBorder="1" applyAlignment="1" applyProtection="1">
      <alignment vertical="center" wrapText="1"/>
    </xf>
    <xf numFmtId="0" fontId="7" fillId="0" borderId="12"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7" fillId="0" borderId="8" xfId="0" applyFont="1" applyFill="1" applyBorder="1" applyAlignment="1" applyProtection="1">
      <alignment vertical="center" wrapText="1"/>
    </xf>
    <xf numFmtId="0" fontId="7" fillId="0" borderId="13" xfId="0" applyFont="1" applyFill="1" applyBorder="1" applyAlignment="1" applyProtection="1">
      <alignment vertical="center" wrapText="1"/>
    </xf>
    <xf numFmtId="0" fontId="7" fillId="0" borderId="10" xfId="0" applyFont="1" applyFill="1" applyBorder="1" applyAlignment="1" applyProtection="1">
      <alignment vertical="center" wrapText="1"/>
    </xf>
    <xf numFmtId="0" fontId="7" fillId="0" borderId="1" xfId="0" applyFont="1" applyFill="1" applyBorder="1" applyAlignment="1" applyProtection="1">
      <alignment vertical="center" wrapText="1"/>
    </xf>
    <xf numFmtId="0" fontId="7" fillId="0" borderId="11" xfId="0" applyFont="1" applyFill="1" applyBorder="1" applyAlignment="1" applyProtection="1">
      <alignment vertical="center" wrapText="1"/>
    </xf>
    <xf numFmtId="0" fontId="7" fillId="0" borderId="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16" fillId="0" borderId="53" xfId="1" applyNumberFormat="1" applyFont="1" applyBorder="1" applyAlignment="1" applyProtection="1">
      <alignment vertical="center"/>
      <protection locked="0"/>
    </xf>
    <xf numFmtId="0" fontId="15" fillId="0" borderId="14" xfId="0" applyFont="1" applyBorder="1" applyAlignment="1">
      <alignment vertical="center"/>
    </xf>
    <xf numFmtId="0" fontId="15" fillId="0" borderId="16" xfId="0" applyFont="1" applyBorder="1" applyAlignment="1">
      <alignment vertical="center"/>
    </xf>
    <xf numFmtId="0" fontId="15" fillId="0" borderId="15" xfId="0" applyFont="1" applyBorder="1" applyAlignment="1">
      <alignment vertical="center"/>
    </xf>
    <xf numFmtId="0" fontId="11" fillId="0" borderId="49" xfId="0" applyFont="1" applyFill="1" applyBorder="1" applyAlignment="1" applyProtection="1">
      <alignment horizontal="center" vertical="center"/>
    </xf>
    <xf numFmtId="0" fontId="11" fillId="0" borderId="50" xfId="0" applyFont="1" applyFill="1" applyBorder="1" applyAlignment="1" applyProtection="1">
      <alignment horizontal="center" vertical="center"/>
    </xf>
    <xf numFmtId="0" fontId="7" fillId="0" borderId="16"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53" xfId="0" applyFont="1" applyFill="1" applyBorder="1" applyAlignment="1" applyProtection="1">
      <alignment vertical="center" wrapText="1"/>
    </xf>
    <xf numFmtId="0" fontId="7" fillId="0" borderId="53" xfId="0" applyFont="1" applyFill="1" applyBorder="1" applyAlignment="1" applyProtection="1">
      <alignment horizontal="center" vertical="center" wrapText="1"/>
    </xf>
    <xf numFmtId="0" fontId="11" fillId="0" borderId="18" xfId="0" quotePrefix="1"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11" fillId="0" borderId="36" xfId="0" applyFont="1" applyFill="1" applyBorder="1" applyAlignment="1" applyProtection="1">
      <alignment horizontal="center" vertical="center" wrapText="1"/>
    </xf>
    <xf numFmtId="0" fontId="11" fillId="0" borderId="37" xfId="0" applyFont="1" applyFill="1" applyBorder="1" applyAlignment="1" applyProtection="1">
      <alignment horizontal="center" vertical="center" wrapText="1"/>
    </xf>
    <xf numFmtId="0" fontId="7" fillId="0" borderId="9" xfId="0" applyFont="1" applyFill="1" applyBorder="1" applyAlignment="1" applyProtection="1">
      <alignment vertical="center" wrapText="1"/>
    </xf>
    <xf numFmtId="0" fontId="7" fillId="0" borderId="6" xfId="0" applyFont="1" applyFill="1" applyBorder="1" applyAlignment="1" applyProtection="1">
      <alignment vertical="center" wrapText="1"/>
    </xf>
    <xf numFmtId="0" fontId="7" fillId="0" borderId="8" xfId="0" applyFont="1" applyFill="1" applyBorder="1" applyAlignment="1" applyProtection="1">
      <alignment vertical="center" wrapText="1"/>
    </xf>
    <xf numFmtId="0" fontId="7" fillId="0" borderId="12"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7" fillId="0" borderId="1" xfId="0" applyFont="1" applyFill="1" applyBorder="1" applyAlignment="1" applyProtection="1">
      <alignment vertical="center" wrapText="1"/>
    </xf>
    <xf numFmtId="0" fontId="7" fillId="0" borderId="11" xfId="0" applyFont="1" applyFill="1" applyBorder="1" applyAlignment="1" applyProtection="1">
      <alignment vertical="center" wrapText="1"/>
    </xf>
    <xf numFmtId="0" fontId="7" fillId="0" borderId="61" xfId="0" applyFont="1" applyFill="1" applyBorder="1" applyAlignment="1" applyProtection="1">
      <alignment horizontal="center" vertical="center" wrapText="1"/>
    </xf>
    <xf numFmtId="0" fontId="7" fillId="0" borderId="32" xfId="0" applyFont="1" applyFill="1" applyBorder="1" applyAlignment="1" applyProtection="1">
      <alignment horizontal="center" vertical="center" wrapText="1"/>
    </xf>
    <xf numFmtId="0" fontId="7" fillId="0" borderId="13" xfId="0" applyFont="1" applyFill="1" applyBorder="1" applyAlignment="1" applyProtection="1">
      <alignment vertical="center" wrapText="1"/>
    </xf>
    <xf numFmtId="0" fontId="7" fillId="0" borderId="10" xfId="0" applyFont="1" applyFill="1" applyBorder="1" applyAlignment="1" applyProtection="1">
      <alignment vertical="center" wrapText="1"/>
    </xf>
    <xf numFmtId="49" fontId="7" fillId="3" borderId="14" xfId="2" applyNumberFormat="1" applyFont="1" applyFill="1" applyBorder="1" applyAlignment="1" applyProtection="1">
      <alignment horizontal="center" vertical="center"/>
    </xf>
    <xf numFmtId="49" fontId="7" fillId="3" borderId="16" xfId="2" applyNumberFormat="1" applyFont="1" applyFill="1" applyBorder="1" applyAlignment="1" applyProtection="1">
      <alignment horizontal="center" vertical="center"/>
    </xf>
    <xf numFmtId="49" fontId="7" fillId="3" borderId="15" xfId="2" applyNumberFormat="1" applyFont="1" applyFill="1" applyBorder="1" applyAlignment="1" applyProtection="1">
      <alignment horizontal="center" vertical="center"/>
    </xf>
    <xf numFmtId="0" fontId="22" fillId="0" borderId="53" xfId="0" applyFont="1" applyFill="1" applyBorder="1" applyAlignment="1" applyProtection="1">
      <alignment vertical="center" wrapText="1"/>
    </xf>
    <xf numFmtId="0" fontId="22" fillId="0" borderId="7" xfId="0" applyFont="1" applyFill="1" applyBorder="1" applyAlignment="1" applyProtection="1">
      <alignment vertical="center" wrapText="1"/>
    </xf>
    <xf numFmtId="0" fontId="22" fillId="0" borderId="53" xfId="0" applyFont="1" applyFill="1" applyBorder="1" applyAlignment="1" applyProtection="1">
      <alignment horizontal="center" vertical="center" wrapText="1"/>
    </xf>
    <xf numFmtId="0" fontId="22" fillId="0" borderId="7" xfId="0" applyFont="1" applyFill="1" applyBorder="1" applyAlignment="1" applyProtection="1">
      <alignment horizontal="center" vertical="center" wrapText="1"/>
    </xf>
    <xf numFmtId="0" fontId="11" fillId="0" borderId="44" xfId="0" applyFont="1" applyFill="1" applyBorder="1" applyAlignment="1" applyProtection="1">
      <alignment horizontal="center" vertical="center"/>
    </xf>
    <xf numFmtId="0" fontId="11" fillId="0" borderId="45" xfId="0" applyFont="1" applyFill="1" applyBorder="1" applyAlignment="1" applyProtection="1">
      <alignment horizontal="center" vertical="center"/>
    </xf>
    <xf numFmtId="0" fontId="11" fillId="0" borderId="42" xfId="0" applyFont="1" applyFill="1" applyBorder="1" applyAlignment="1" applyProtection="1">
      <alignment horizontal="center" vertical="center"/>
    </xf>
    <xf numFmtId="0" fontId="11" fillId="0" borderId="43" xfId="0" applyFont="1" applyFill="1" applyBorder="1" applyAlignment="1" applyProtection="1">
      <alignment horizontal="center" vertical="center"/>
    </xf>
    <xf numFmtId="0" fontId="7" fillId="0" borderId="12" xfId="0" applyFont="1" applyFill="1" applyBorder="1" applyAlignment="1" applyProtection="1">
      <alignment horizontal="center" vertical="center" wrapText="1"/>
    </xf>
    <xf numFmtId="0" fontId="7" fillId="0" borderId="13" xfId="0" applyFont="1" applyFill="1" applyBorder="1" applyAlignment="1" applyProtection="1">
      <alignment horizontal="center" vertical="center" wrapText="1"/>
    </xf>
    <xf numFmtId="0" fontId="7" fillId="0" borderId="10" xfId="0"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wrapText="1"/>
    </xf>
    <xf numFmtId="0" fontId="7" fillId="0" borderId="17" xfId="0" applyFont="1" applyFill="1" applyBorder="1" applyAlignment="1" applyProtection="1">
      <alignment vertical="center" wrapText="1"/>
    </xf>
    <xf numFmtId="0" fontId="7" fillId="0" borderId="17" xfId="0" applyFont="1" applyFill="1" applyBorder="1" applyAlignment="1" applyProtection="1">
      <alignment horizontal="center" vertical="center" wrapText="1"/>
    </xf>
    <xf numFmtId="0" fontId="7" fillId="5" borderId="84" xfId="0" applyFont="1" applyFill="1" applyBorder="1" applyAlignment="1" applyProtection="1">
      <alignment horizontal="center" vertical="center" wrapText="1"/>
      <protection locked="0"/>
    </xf>
    <xf numFmtId="0" fontId="7" fillId="5" borderId="85" xfId="0" applyFont="1" applyFill="1" applyBorder="1" applyAlignment="1" applyProtection="1">
      <alignment horizontal="center" vertical="center" wrapText="1"/>
      <protection locked="0"/>
    </xf>
    <xf numFmtId="0" fontId="7" fillId="5" borderId="88" xfId="0" applyFont="1" applyFill="1" applyBorder="1" applyAlignment="1" applyProtection="1">
      <alignment horizontal="center" vertical="center" wrapText="1"/>
      <protection locked="0"/>
    </xf>
    <xf numFmtId="0" fontId="7" fillId="5" borderId="89" xfId="0" applyFont="1" applyFill="1" applyBorder="1" applyAlignment="1" applyProtection="1">
      <alignment horizontal="center" vertical="center" wrapText="1"/>
      <protection locked="0"/>
    </xf>
    <xf numFmtId="49" fontId="7" fillId="5" borderId="9" xfId="2" applyNumberFormat="1" applyFont="1" applyFill="1" applyBorder="1" applyAlignment="1" applyProtection="1">
      <alignment horizontal="center" vertical="center"/>
      <protection locked="0"/>
    </xf>
    <xf numFmtId="49" fontId="7" fillId="5" borderId="8" xfId="2" applyNumberFormat="1" applyFont="1" applyFill="1" applyBorder="1" applyAlignment="1" applyProtection="1">
      <alignment horizontal="center" vertical="center"/>
      <protection locked="0"/>
    </xf>
    <xf numFmtId="49" fontId="7" fillId="5" borderId="10" xfId="2" applyNumberFormat="1" applyFont="1" applyFill="1" applyBorder="1" applyAlignment="1" applyProtection="1">
      <alignment horizontal="center" vertical="center"/>
      <protection locked="0"/>
    </xf>
    <xf numFmtId="49" fontId="7" fillId="5" borderId="11" xfId="2" applyNumberFormat="1" applyFont="1" applyFill="1" applyBorder="1" applyAlignment="1" applyProtection="1">
      <alignment horizontal="center" vertical="center"/>
      <protection locked="0"/>
    </xf>
    <xf numFmtId="0" fontId="7" fillId="5" borderId="9" xfId="0" applyFont="1" applyFill="1" applyBorder="1" applyAlignment="1" applyProtection="1">
      <alignment horizontal="center" vertical="center" wrapText="1"/>
      <protection locked="0"/>
    </xf>
    <xf numFmtId="0" fontId="7" fillId="5" borderId="8" xfId="0" applyFont="1" applyFill="1" applyBorder="1" applyAlignment="1" applyProtection="1">
      <alignment horizontal="center" vertical="center" wrapText="1"/>
      <protection locked="0"/>
    </xf>
    <xf numFmtId="0" fontId="7" fillId="5" borderId="86" xfId="0" applyFont="1" applyFill="1" applyBorder="1" applyAlignment="1" applyProtection="1">
      <alignment horizontal="center" vertical="center" wrapText="1"/>
      <protection locked="0"/>
    </xf>
    <xf numFmtId="0" fontId="7" fillId="5" borderId="87"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53" xfId="0" applyNumberFormat="1" applyFont="1" applyFill="1" applyBorder="1" applyAlignment="1" applyProtection="1">
      <alignment horizontal="center" vertical="center" wrapText="1"/>
    </xf>
    <xf numFmtId="0" fontId="7" fillId="2" borderId="5" xfId="0" applyFont="1" applyFill="1" applyBorder="1" applyAlignment="1" applyProtection="1">
      <alignment horizontal="center" vertical="center" shrinkToFit="1"/>
    </xf>
    <xf numFmtId="0" fontId="7" fillId="2" borderId="3" xfId="0" applyFont="1" applyFill="1" applyBorder="1" applyAlignment="1" applyProtection="1">
      <alignment horizontal="center" vertical="center" shrinkToFit="1"/>
    </xf>
    <xf numFmtId="0" fontId="7" fillId="2" borderId="4" xfId="0" applyFont="1" applyFill="1" applyBorder="1" applyAlignment="1" applyProtection="1">
      <alignment horizontal="center" vertical="center" shrinkToFit="1"/>
    </xf>
    <xf numFmtId="0" fontId="7" fillId="5" borderId="14" xfId="0" applyFont="1" applyFill="1" applyBorder="1" applyAlignment="1" applyProtection="1">
      <alignment horizontal="center" vertical="center" wrapText="1"/>
      <protection locked="0"/>
    </xf>
    <xf numFmtId="0" fontId="7" fillId="5" borderId="15" xfId="0" applyFont="1" applyFill="1" applyBorder="1" applyAlignment="1" applyProtection="1">
      <alignment horizontal="center" vertical="center" wrapText="1"/>
      <protection locked="0"/>
    </xf>
    <xf numFmtId="0" fontId="22" fillId="0" borderId="61" xfId="0" applyFont="1" applyFill="1" applyBorder="1" applyAlignment="1" applyProtection="1">
      <alignment horizontal="center" vertical="center" wrapText="1"/>
    </xf>
    <xf numFmtId="0" fontId="22" fillId="0" borderId="32" xfId="0" applyFont="1" applyFill="1" applyBorder="1" applyAlignment="1" applyProtection="1">
      <alignment horizontal="center" vertical="center" wrapText="1"/>
    </xf>
    <xf numFmtId="0" fontId="11" fillId="0" borderId="9" xfId="0" applyFont="1" applyFill="1" applyBorder="1" applyAlignment="1" applyProtection="1">
      <alignment vertical="center" shrinkToFit="1"/>
    </xf>
    <xf numFmtId="0" fontId="11" fillId="0" borderId="6" xfId="0" applyFont="1" applyFill="1" applyBorder="1" applyAlignment="1" applyProtection="1">
      <alignment vertical="center" shrinkToFit="1"/>
    </xf>
    <xf numFmtId="0" fontId="11" fillId="0" borderId="8" xfId="0" applyFont="1" applyFill="1" applyBorder="1" applyAlignment="1" applyProtection="1">
      <alignment vertical="center" shrinkToFit="1"/>
    </xf>
    <xf numFmtId="0" fontId="11" fillId="0" borderId="12" xfId="0" applyFont="1" applyFill="1" applyBorder="1" applyAlignment="1" applyProtection="1">
      <alignment vertical="center" shrinkToFit="1"/>
    </xf>
    <xf numFmtId="0" fontId="11" fillId="0" borderId="0" xfId="0" applyFont="1" applyFill="1" applyBorder="1" applyAlignment="1" applyProtection="1">
      <alignment vertical="center" shrinkToFit="1"/>
    </xf>
    <xf numFmtId="0" fontId="11" fillId="0" borderId="13" xfId="0" applyFont="1" applyFill="1" applyBorder="1" applyAlignment="1" applyProtection="1">
      <alignment vertical="center" shrinkToFit="1"/>
    </xf>
    <xf numFmtId="0" fontId="11" fillId="0" borderId="20" xfId="0" quotePrefix="1" applyFont="1" applyFill="1" applyBorder="1" applyAlignment="1" applyProtection="1">
      <alignment horizontal="center" vertical="center" wrapText="1"/>
    </xf>
    <xf numFmtId="0" fontId="11" fillId="0" borderId="19" xfId="0" quotePrefix="1" applyFont="1" applyFill="1" applyBorder="1" applyAlignment="1" applyProtection="1">
      <alignment horizontal="center" vertical="center" wrapText="1"/>
    </xf>
    <xf numFmtId="0" fontId="22" fillId="0" borderId="15" xfId="0" applyFont="1" applyFill="1" applyBorder="1" applyAlignment="1" applyProtection="1">
      <alignment horizontal="center" vertical="center" wrapText="1"/>
    </xf>
    <xf numFmtId="0" fontId="7" fillId="6" borderId="86" xfId="0" applyFont="1" applyFill="1" applyBorder="1" applyAlignment="1" applyProtection="1">
      <alignment horizontal="center" vertical="center" wrapText="1"/>
    </xf>
    <xf numFmtId="0" fontId="7" fillId="6" borderId="87" xfId="0" applyFont="1" applyFill="1" applyBorder="1" applyAlignment="1" applyProtection="1">
      <alignment horizontal="center" vertical="center" wrapText="1"/>
    </xf>
    <xf numFmtId="0" fontId="7" fillId="6" borderId="10" xfId="0" applyFont="1" applyFill="1" applyBorder="1" applyAlignment="1" applyProtection="1">
      <alignment horizontal="center" vertical="center" wrapText="1"/>
    </xf>
    <xf numFmtId="0" fontId="7" fillId="6" borderId="11" xfId="0" applyFont="1" applyFill="1" applyBorder="1" applyAlignment="1" applyProtection="1">
      <alignment horizontal="center" vertical="center" wrapText="1"/>
    </xf>
    <xf numFmtId="0" fontId="7" fillId="0" borderId="7" xfId="0" applyNumberFormat="1" applyFont="1" applyFill="1" applyBorder="1" applyAlignment="1" applyProtection="1">
      <alignment horizontal="center" vertical="center" wrapText="1"/>
    </xf>
    <xf numFmtId="0" fontId="7" fillId="0" borderId="21"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11" fillId="0" borderId="47"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40" xfId="0" applyFont="1" applyFill="1" applyBorder="1" applyAlignment="1" applyProtection="1">
      <alignment horizontal="center" vertical="center"/>
    </xf>
    <xf numFmtId="0" fontId="7" fillId="0" borderId="39" xfId="0" applyFont="1" applyFill="1" applyBorder="1" applyAlignment="1" applyProtection="1">
      <alignment horizontal="center" vertical="center"/>
    </xf>
    <xf numFmtId="176" fontId="7" fillId="5" borderId="14" xfId="2" applyNumberFormat="1" applyFont="1" applyFill="1" applyBorder="1" applyAlignment="1" applyProtection="1">
      <alignment horizontal="center" vertical="center" wrapText="1"/>
      <protection locked="0"/>
    </xf>
    <xf numFmtId="176" fontId="7" fillId="5" borderId="15" xfId="2" applyNumberFormat="1" applyFont="1" applyFill="1" applyBorder="1" applyAlignment="1" applyProtection="1">
      <alignment horizontal="center" vertical="center" wrapText="1"/>
      <protection locked="0"/>
    </xf>
    <xf numFmtId="176" fontId="7" fillId="0" borderId="16" xfId="0" applyNumberFormat="1" applyFont="1" applyBorder="1" applyAlignment="1" applyProtection="1">
      <alignment horizontal="center" vertical="center" wrapText="1"/>
    </xf>
    <xf numFmtId="176" fontId="7" fillId="0" borderId="15" xfId="0" applyNumberFormat="1" applyFont="1" applyBorder="1" applyAlignment="1" applyProtection="1">
      <alignment horizontal="center" vertical="center" wrapText="1"/>
    </xf>
    <xf numFmtId="176" fontId="7" fillId="0" borderId="14" xfId="0" applyNumberFormat="1" applyFont="1" applyBorder="1" applyAlignment="1" applyProtection="1">
      <alignment horizontal="center" vertical="center" wrapText="1"/>
    </xf>
    <xf numFmtId="0" fontId="9" fillId="0" borderId="0" xfId="0" applyFont="1" applyFill="1" applyAlignment="1" applyProtection="1">
      <alignment horizontal="center" vertical="center" wrapText="1"/>
    </xf>
    <xf numFmtId="0" fontId="11" fillId="0" borderId="5"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center"/>
    </xf>
    <xf numFmtId="49" fontId="13" fillId="5" borderId="2" xfId="0" applyNumberFormat="1" applyFont="1" applyFill="1" applyBorder="1" applyAlignment="1" applyProtection="1">
      <alignment horizontal="center" vertical="center" wrapText="1"/>
      <protection locked="0"/>
    </xf>
    <xf numFmtId="49" fontId="13" fillId="5" borderId="3" xfId="0" applyNumberFormat="1" applyFont="1" applyFill="1" applyBorder="1" applyAlignment="1" applyProtection="1">
      <alignment horizontal="center" vertical="center" wrapText="1"/>
      <protection locked="0"/>
    </xf>
    <xf numFmtId="49" fontId="13" fillId="5" borderId="4" xfId="0" applyNumberFormat="1" applyFont="1" applyFill="1" applyBorder="1" applyAlignment="1" applyProtection="1">
      <alignment horizontal="center" vertical="center" wrapText="1"/>
      <protection locked="0"/>
    </xf>
    <xf numFmtId="0" fontId="7" fillId="2" borderId="5"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0" fontId="7" fillId="6" borderId="88" xfId="0" applyFont="1" applyFill="1" applyBorder="1" applyAlignment="1" applyProtection="1">
      <alignment horizontal="center" vertical="center" wrapText="1"/>
    </xf>
    <xf numFmtId="0" fontId="7" fillId="6" borderId="89" xfId="0" applyFont="1" applyFill="1" applyBorder="1" applyAlignment="1" applyProtection="1">
      <alignment horizontal="center" vertical="center" wrapText="1"/>
    </xf>
    <xf numFmtId="0" fontId="7" fillId="6" borderId="90" xfId="0" applyFont="1" applyFill="1" applyBorder="1" applyAlignment="1" applyProtection="1">
      <alignment horizontal="center" vertical="center" wrapText="1"/>
    </xf>
    <xf numFmtId="0" fontId="7" fillId="6" borderId="91" xfId="0" applyFont="1" applyFill="1" applyBorder="1" applyAlignment="1" applyProtection="1">
      <alignment horizontal="center" vertical="center" wrapText="1"/>
    </xf>
    <xf numFmtId="0" fontId="7" fillId="5" borderId="10" xfId="0" applyFont="1" applyFill="1" applyBorder="1" applyAlignment="1" applyProtection="1">
      <alignment horizontal="center" vertical="center" wrapText="1"/>
      <protection locked="0"/>
    </xf>
    <xf numFmtId="0" fontId="7" fillId="5" borderId="11" xfId="0" applyFont="1" applyFill="1" applyBorder="1" applyAlignment="1" applyProtection="1">
      <alignment horizontal="center" vertical="center" wrapText="1"/>
      <protection locked="0"/>
    </xf>
    <xf numFmtId="0" fontId="7" fillId="5" borderId="92" xfId="0" applyFont="1" applyFill="1" applyBorder="1" applyAlignment="1" applyProtection="1">
      <alignment horizontal="center" vertical="center" wrapText="1"/>
      <protection locked="0"/>
    </xf>
    <xf numFmtId="0" fontId="7" fillId="5" borderId="93" xfId="0" applyFont="1" applyFill="1" applyBorder="1" applyAlignment="1" applyProtection="1">
      <alignment horizontal="center" vertical="center" wrapText="1"/>
      <protection locked="0"/>
    </xf>
    <xf numFmtId="0" fontId="7" fillId="0" borderId="21" xfId="4" applyFont="1" applyFill="1" applyBorder="1" applyAlignment="1" applyProtection="1">
      <alignment horizontal="center" vertical="center" wrapText="1"/>
    </xf>
    <xf numFmtId="0" fontId="7" fillId="0" borderId="23" xfId="4" applyFont="1" applyFill="1" applyBorder="1" applyAlignment="1" applyProtection="1">
      <alignment horizontal="center" vertical="center" wrapText="1"/>
    </xf>
    <xf numFmtId="0" fontId="7" fillId="0" borderId="0"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9" xfId="0" applyFont="1" applyFill="1" applyBorder="1" applyAlignment="1" applyProtection="1">
      <alignment horizontal="left" vertical="center" wrapText="1"/>
    </xf>
    <xf numFmtId="0" fontId="7" fillId="0" borderId="6" xfId="0" applyFont="1" applyFill="1" applyBorder="1" applyAlignment="1" applyProtection="1">
      <alignment horizontal="left" vertical="center" wrapText="1"/>
    </xf>
    <xf numFmtId="0" fontId="7" fillId="0" borderId="8" xfId="0" applyFont="1" applyFill="1" applyBorder="1" applyAlignment="1" applyProtection="1">
      <alignment horizontal="left" vertical="center" wrapText="1"/>
    </xf>
    <xf numFmtId="0" fontId="7" fillId="0" borderId="12"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7" fillId="0" borderId="13" xfId="0" applyFont="1" applyFill="1" applyBorder="1" applyAlignment="1" applyProtection="1">
      <alignment horizontal="left" vertical="center" wrapText="1"/>
    </xf>
    <xf numFmtId="0" fontId="7" fillId="5" borderId="5" xfId="4" applyFont="1" applyFill="1" applyBorder="1" applyAlignment="1" applyProtection="1">
      <alignment horizontal="center" vertical="center"/>
      <protection locked="0"/>
    </xf>
    <xf numFmtId="0" fontId="7" fillId="5" borderId="3" xfId="4" applyFont="1" applyFill="1" applyBorder="1" applyAlignment="1" applyProtection="1">
      <alignment horizontal="center" vertical="center"/>
      <protection locked="0"/>
    </xf>
    <xf numFmtId="0" fontId="7" fillId="5" borderId="4" xfId="4" applyFont="1" applyFill="1" applyBorder="1" applyAlignment="1" applyProtection="1">
      <alignment horizontal="center" vertical="center"/>
      <protection locked="0"/>
    </xf>
    <xf numFmtId="0" fontId="7" fillId="0" borderId="67" xfId="4" applyFont="1" applyFill="1" applyBorder="1" applyAlignment="1" applyProtection="1">
      <alignment horizontal="center" vertical="center"/>
    </xf>
    <xf numFmtId="0" fontId="7" fillId="0" borderId="64" xfId="4" applyFont="1" applyFill="1" applyBorder="1" applyAlignment="1" applyProtection="1">
      <alignment horizontal="center" vertical="center"/>
    </xf>
    <xf numFmtId="0" fontId="11" fillId="0" borderId="69" xfId="0" applyFont="1" applyFill="1" applyBorder="1" applyAlignment="1" applyProtection="1">
      <alignment horizontal="center" vertical="center"/>
    </xf>
    <xf numFmtId="0" fontId="11" fillId="0" borderId="70" xfId="0" applyFont="1" applyFill="1" applyBorder="1" applyAlignment="1" applyProtection="1">
      <alignment horizontal="center" vertical="center"/>
    </xf>
    <xf numFmtId="0" fontId="11" fillId="0" borderId="80" xfId="0" applyFont="1" applyFill="1" applyBorder="1" applyAlignment="1" applyProtection="1">
      <alignment horizontal="center" vertical="center"/>
    </xf>
    <xf numFmtId="0" fontId="11" fillId="0" borderId="73" xfId="0" applyFont="1" applyFill="1" applyBorder="1" applyAlignment="1" applyProtection="1">
      <alignment horizontal="center" vertical="center"/>
    </xf>
    <xf numFmtId="0" fontId="7" fillId="0" borderId="81"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26" fillId="0" borderId="8" xfId="0" applyFont="1" applyFill="1" applyBorder="1" applyAlignment="1" applyProtection="1">
      <alignment horizontal="left" vertical="center" wrapText="1"/>
    </xf>
    <xf numFmtId="0" fontId="26" fillId="0" borderId="13" xfId="0" applyFont="1" applyFill="1" applyBorder="1" applyAlignment="1" applyProtection="1">
      <alignment horizontal="left" vertical="center" wrapText="1"/>
    </xf>
    <xf numFmtId="0" fontId="11" fillId="0" borderId="9" xfId="0" applyFont="1" applyFill="1" applyBorder="1" applyAlignment="1" applyProtection="1">
      <alignment horizontal="center" vertical="center" wrapText="1"/>
    </xf>
    <xf numFmtId="0" fontId="11" fillId="0" borderId="10" xfId="0" applyFont="1" applyFill="1" applyBorder="1" applyAlignment="1" applyProtection="1">
      <alignment horizontal="center" vertical="center" wrapText="1"/>
    </xf>
    <xf numFmtId="0" fontId="11" fillId="0" borderId="72" xfId="0" applyFont="1" applyFill="1" applyBorder="1" applyAlignment="1" applyProtection="1">
      <alignment horizontal="center" vertical="center"/>
    </xf>
    <xf numFmtId="0" fontId="11" fillId="0" borderId="66" xfId="0" applyFont="1" applyFill="1" applyBorder="1" applyAlignment="1" applyProtection="1">
      <alignment horizontal="center" vertical="center"/>
    </xf>
    <xf numFmtId="0" fontId="26" fillId="0" borderId="14" xfId="0" applyFont="1" applyFill="1" applyBorder="1" applyAlignment="1" applyProtection="1">
      <alignment horizontal="left" vertical="center" wrapText="1"/>
    </xf>
    <xf numFmtId="0" fontId="26" fillId="0" borderId="15" xfId="0" applyFont="1" applyFill="1" applyBorder="1" applyAlignment="1" applyProtection="1">
      <alignment horizontal="left" vertical="center" wrapText="1"/>
    </xf>
    <xf numFmtId="0" fontId="11" fillId="0" borderId="67" xfId="4" applyFont="1" applyFill="1" applyBorder="1" applyAlignment="1" applyProtection="1">
      <alignment horizontal="center" vertical="center" wrapText="1"/>
    </xf>
    <xf numFmtId="0" fontId="11" fillId="0" borderId="64" xfId="4"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19" xfId="0" applyFont="1" applyFill="1" applyBorder="1" applyAlignment="1" applyProtection="1">
      <alignment horizontal="center" vertical="center" wrapText="1"/>
    </xf>
    <xf numFmtId="0" fontId="27" fillId="0" borderId="16" xfId="0" applyFont="1" applyFill="1" applyBorder="1" applyAlignment="1" applyProtection="1">
      <alignment horizontal="center" vertical="center" wrapText="1"/>
    </xf>
    <xf numFmtId="0" fontId="27" fillId="0" borderId="15" xfId="0" applyFont="1" applyFill="1" applyBorder="1" applyAlignment="1" applyProtection="1">
      <alignment horizontal="center" vertical="center" wrapText="1"/>
    </xf>
    <xf numFmtId="0" fontId="7" fillId="0" borderId="14" xfId="0" applyFont="1" applyFill="1" applyBorder="1" applyAlignment="1" applyProtection="1">
      <alignment horizontal="left" vertical="center" wrapText="1"/>
    </xf>
    <xf numFmtId="0" fontId="7" fillId="0" borderId="15" xfId="0" applyFont="1" applyFill="1" applyBorder="1" applyAlignment="1" applyProtection="1">
      <alignment horizontal="left" vertical="center" wrapText="1"/>
    </xf>
    <xf numFmtId="0" fontId="27" fillId="0" borderId="32" xfId="0" applyFont="1" applyFill="1" applyBorder="1" applyAlignment="1" applyProtection="1">
      <alignment horizontal="center" vertical="center" wrapText="1"/>
    </xf>
    <xf numFmtId="0" fontId="27" fillId="0" borderId="53" xfId="0" applyFont="1" applyFill="1" applyBorder="1" applyAlignment="1" applyProtection="1">
      <alignment horizontal="center" vertical="center" wrapText="1"/>
    </xf>
    <xf numFmtId="0" fontId="27" fillId="0" borderId="7" xfId="0" applyFont="1" applyFill="1" applyBorder="1" applyAlignment="1" applyProtection="1">
      <alignment horizontal="center" vertical="center" wrapText="1"/>
    </xf>
    <xf numFmtId="0" fontId="7" fillId="5" borderId="5" xfId="0" applyFont="1" applyFill="1" applyBorder="1" applyAlignment="1" applyProtection="1">
      <alignment horizontal="center" vertical="center" wrapText="1"/>
      <protection locked="0"/>
    </xf>
    <xf numFmtId="0" fontId="7" fillId="5" borderId="4" xfId="0" applyFont="1" applyFill="1" applyBorder="1" applyAlignment="1" applyProtection="1">
      <alignment horizontal="center" vertical="center" wrapText="1"/>
      <protection locked="0"/>
    </xf>
    <xf numFmtId="0" fontId="22" fillId="0" borderId="0" xfId="0" applyFont="1" applyFill="1" applyBorder="1" applyAlignment="1" applyProtection="1">
      <alignment horizontal="left" vertical="center" wrapText="1"/>
    </xf>
    <xf numFmtId="0" fontId="22" fillId="0" borderId="1"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wrapText="1"/>
    </xf>
    <xf numFmtId="0" fontId="29" fillId="0" borderId="13" xfId="0" applyFont="1" applyFill="1" applyBorder="1" applyAlignment="1" applyProtection="1">
      <alignment horizontal="left" vertical="center" wrapText="1"/>
    </xf>
    <xf numFmtId="0" fontId="22" fillId="0" borderId="17" xfId="0" applyFont="1" applyFill="1" applyBorder="1" applyAlignment="1" applyProtection="1">
      <alignment horizontal="center" vertical="center" wrapText="1"/>
    </xf>
    <xf numFmtId="0" fontId="22" fillId="0" borderId="1" xfId="0" applyFont="1" applyFill="1" applyBorder="1" applyAlignment="1" applyProtection="1">
      <alignment horizontal="center" vertical="center" wrapText="1"/>
    </xf>
    <xf numFmtId="0" fontId="29" fillId="0" borderId="11" xfId="0" applyFont="1" applyFill="1" applyBorder="1" applyAlignment="1" applyProtection="1">
      <alignment horizontal="left" vertical="center" wrapText="1"/>
    </xf>
    <xf numFmtId="0" fontId="11" fillId="0" borderId="74" xfId="0" applyFont="1" applyFill="1" applyBorder="1" applyAlignment="1" applyProtection="1">
      <alignment horizontal="center" vertical="center"/>
    </xf>
    <xf numFmtId="0" fontId="7" fillId="0" borderId="65" xfId="4" applyFont="1" applyFill="1" applyBorder="1" applyAlignment="1" applyProtection="1">
      <alignment horizontal="center" vertical="center"/>
    </xf>
    <xf numFmtId="0" fontId="11" fillId="0" borderId="75" xfId="0" applyFont="1" applyFill="1" applyBorder="1" applyAlignment="1" applyProtection="1">
      <alignment horizontal="center" vertical="center"/>
    </xf>
    <xf numFmtId="0" fontId="11" fillId="0" borderId="76" xfId="0" applyFont="1" applyFill="1" applyBorder="1" applyAlignment="1" applyProtection="1">
      <alignment horizontal="center" vertical="center"/>
    </xf>
    <xf numFmtId="0" fontId="11" fillId="0" borderId="16"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11" fillId="0" borderId="65" xfId="4" applyFont="1" applyFill="1" applyBorder="1" applyAlignment="1" applyProtection="1">
      <alignment horizontal="center" vertical="center" wrapText="1"/>
    </xf>
    <xf numFmtId="0" fontId="26" fillId="0" borderId="32" xfId="0" applyFont="1" applyFill="1" applyBorder="1" applyAlignment="1" applyProtection="1">
      <alignment horizontal="left" vertical="center" wrapText="1"/>
    </xf>
    <xf numFmtId="0" fontId="26" fillId="0" borderId="2" xfId="0" applyFont="1" applyFill="1" applyBorder="1" applyAlignment="1" applyProtection="1">
      <alignment horizontal="left" vertical="center" wrapText="1"/>
    </xf>
    <xf numFmtId="0" fontId="26" fillId="0" borderId="15" xfId="0" applyFont="1" applyFill="1" applyBorder="1" applyAlignment="1" applyProtection="1">
      <alignment horizontal="left" vertical="center"/>
    </xf>
    <xf numFmtId="0" fontId="22" fillId="0" borderId="12" xfId="0" applyFont="1" applyFill="1" applyBorder="1" applyAlignment="1" applyProtection="1">
      <alignment horizontal="left" vertical="center" wrapText="1"/>
    </xf>
    <xf numFmtId="0" fontId="22" fillId="0" borderId="10" xfId="0" applyFont="1" applyFill="1" applyBorder="1" applyAlignment="1" applyProtection="1">
      <alignment horizontal="left" vertical="center" wrapText="1"/>
    </xf>
    <xf numFmtId="0" fontId="7" fillId="0" borderId="2" xfId="0" applyNumberFormat="1" applyFont="1" applyFill="1" applyBorder="1" applyAlignment="1" applyProtection="1">
      <alignment horizontal="center" vertical="center" wrapText="1"/>
    </xf>
    <xf numFmtId="0" fontId="11" fillId="0" borderId="77" xfId="0" applyFont="1" applyFill="1" applyBorder="1" applyAlignment="1" applyProtection="1">
      <alignment horizontal="center" vertical="center"/>
    </xf>
    <xf numFmtId="0" fontId="11" fillId="0" borderId="78" xfId="0" applyFont="1" applyFill="1" applyBorder="1" applyAlignment="1" applyProtection="1">
      <alignment horizontal="center" vertical="center"/>
    </xf>
    <xf numFmtId="0" fontId="11" fillId="0" borderId="79" xfId="0" applyFont="1" applyFill="1" applyBorder="1" applyAlignment="1" applyProtection="1">
      <alignment horizontal="center" vertical="center"/>
    </xf>
    <xf numFmtId="176" fontId="7" fillId="5" borderId="16" xfId="2" applyNumberFormat="1" applyFont="1" applyFill="1" applyBorder="1" applyAlignment="1" applyProtection="1">
      <alignment horizontal="center" vertical="center" wrapText="1"/>
      <protection locked="0"/>
    </xf>
    <xf numFmtId="0" fontId="26" fillId="0" borderId="2" xfId="0" applyFont="1" applyFill="1" applyBorder="1" applyAlignment="1" applyProtection="1">
      <alignment horizontal="left" vertical="center"/>
    </xf>
    <xf numFmtId="0" fontId="27" fillId="0" borderId="2" xfId="0" applyFont="1" applyFill="1" applyBorder="1" applyAlignment="1" applyProtection="1">
      <alignment horizontal="center" vertical="center" wrapText="1"/>
    </xf>
    <xf numFmtId="0" fontId="22" fillId="0" borderId="14" xfId="0" applyFont="1" applyFill="1" applyBorder="1" applyAlignment="1" applyProtection="1">
      <alignment horizontal="center" vertical="center" wrapText="1"/>
    </xf>
    <xf numFmtId="0" fontId="22" fillId="0" borderId="16" xfId="0" applyFont="1" applyFill="1" applyBorder="1" applyAlignment="1" applyProtection="1">
      <alignment horizontal="center" vertical="center" wrapText="1"/>
    </xf>
    <xf numFmtId="0" fontId="13" fillId="0" borderId="2" xfId="0" applyFont="1" applyFill="1" applyBorder="1" applyAlignment="1" applyProtection="1">
      <alignment horizontal="center" vertical="center" wrapText="1"/>
    </xf>
    <xf numFmtId="0" fontId="7" fillId="6" borderId="5" xfId="0" applyFont="1" applyFill="1" applyBorder="1" applyAlignment="1" applyProtection="1">
      <alignment horizontal="center" vertical="center" wrapText="1"/>
    </xf>
    <xf numFmtId="0" fontId="7" fillId="6" borderId="4" xfId="0" applyFont="1" applyFill="1" applyBorder="1" applyAlignment="1" applyProtection="1">
      <alignment horizontal="center" vertical="center" wrapText="1"/>
    </xf>
    <xf numFmtId="0" fontId="7" fillId="6" borderId="8" xfId="0" applyFont="1" applyFill="1" applyBorder="1" applyAlignment="1" applyProtection="1">
      <alignment horizontal="center" vertical="center" wrapText="1"/>
    </xf>
    <xf numFmtId="0" fontId="7" fillId="5" borderId="16" xfId="0" applyFont="1" applyFill="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xf>
    <xf numFmtId="0" fontId="7" fillId="0" borderId="16" xfId="0" applyFont="1" applyFill="1" applyBorder="1" applyAlignment="1" applyProtection="1">
      <alignment horizontal="left" vertical="center" wrapText="1"/>
    </xf>
    <xf numFmtId="0" fontId="22" fillId="0" borderId="16" xfId="0" applyFont="1" applyFill="1" applyBorder="1" applyAlignment="1" applyProtection="1">
      <alignment horizontal="left" vertical="center" wrapText="1"/>
    </xf>
    <xf numFmtId="0" fontId="22" fillId="0" borderId="15" xfId="0" applyFont="1" applyFill="1" applyBorder="1" applyAlignment="1" applyProtection="1">
      <alignment horizontal="left" vertical="center" wrapText="1"/>
    </xf>
    <xf numFmtId="0" fontId="22" fillId="0" borderId="12" xfId="0" applyFont="1" applyFill="1" applyBorder="1" applyAlignment="1" applyProtection="1">
      <alignment horizontal="center" vertical="center" wrapText="1"/>
    </xf>
    <xf numFmtId="49" fontId="7" fillId="0" borderId="14" xfId="2" applyNumberFormat="1" applyFont="1" applyFill="1" applyBorder="1" applyAlignment="1" applyProtection="1">
      <alignment horizontal="center" vertical="center"/>
    </xf>
    <xf numFmtId="49" fontId="7" fillId="0" borderId="16" xfId="2" applyNumberFormat="1" applyFont="1" applyFill="1" applyBorder="1" applyAlignment="1" applyProtection="1">
      <alignment horizontal="center" vertical="center"/>
    </xf>
    <xf numFmtId="49" fontId="7" fillId="0" borderId="15" xfId="2" applyNumberFormat="1" applyFont="1" applyFill="1" applyBorder="1" applyAlignment="1" applyProtection="1">
      <alignment horizontal="center" vertical="center"/>
    </xf>
    <xf numFmtId="49" fontId="7" fillId="5" borderId="5" xfId="2" applyNumberFormat="1" applyFont="1" applyFill="1" applyBorder="1" applyAlignment="1" applyProtection="1">
      <alignment horizontal="center" vertical="center"/>
      <protection locked="0"/>
    </xf>
    <xf numFmtId="49" fontId="7" fillId="5" borderId="4" xfId="2" applyNumberFormat="1" applyFont="1" applyFill="1" applyBorder="1" applyAlignment="1" applyProtection="1">
      <alignment horizontal="center" vertical="center"/>
      <protection locked="0"/>
    </xf>
    <xf numFmtId="0" fontId="11" fillId="0" borderId="9" xfId="0" applyFont="1" applyFill="1" applyBorder="1" applyAlignment="1" applyProtection="1">
      <alignment horizontal="left" vertical="center" shrinkToFit="1"/>
    </xf>
    <xf numFmtId="0" fontId="11" fillId="0" borderId="6" xfId="0" applyFont="1" applyFill="1" applyBorder="1" applyAlignment="1" applyProtection="1">
      <alignment horizontal="left" vertical="center" shrinkToFit="1"/>
    </xf>
    <xf numFmtId="0" fontId="11" fillId="0" borderId="8" xfId="0" applyFont="1" applyFill="1" applyBorder="1" applyAlignment="1" applyProtection="1">
      <alignment horizontal="left" vertical="center" shrinkToFit="1"/>
    </xf>
    <xf numFmtId="0" fontId="11" fillId="0" borderId="12" xfId="0" applyFont="1" applyFill="1" applyBorder="1" applyAlignment="1" applyProtection="1">
      <alignment horizontal="left" vertical="center" shrinkToFit="1"/>
    </xf>
    <xf numFmtId="0" fontId="11" fillId="0" borderId="0" xfId="0" applyFont="1" applyFill="1" applyBorder="1" applyAlignment="1" applyProtection="1">
      <alignment horizontal="left" vertical="center" shrinkToFit="1"/>
    </xf>
    <xf numFmtId="0" fontId="11" fillId="0" borderId="13" xfId="0" applyFont="1" applyFill="1" applyBorder="1" applyAlignment="1" applyProtection="1">
      <alignment horizontal="left" vertical="center" shrinkToFit="1"/>
    </xf>
    <xf numFmtId="0" fontId="7" fillId="0" borderId="14" xfId="0" applyNumberFormat="1" applyFont="1" applyFill="1" applyBorder="1" applyAlignment="1" applyProtection="1">
      <alignment horizontal="center" vertical="center" wrapText="1"/>
    </xf>
    <xf numFmtId="0" fontId="7" fillId="0" borderId="16" xfId="0" applyNumberFormat="1" applyFont="1" applyFill="1" applyBorder="1" applyAlignment="1" applyProtection="1">
      <alignment horizontal="center" vertical="center" wrapText="1"/>
    </xf>
    <xf numFmtId="0" fontId="7" fillId="0" borderId="15" xfId="0" applyNumberFormat="1" applyFont="1" applyFill="1" applyBorder="1" applyAlignment="1" applyProtection="1">
      <alignment horizontal="center" vertical="center" wrapText="1"/>
    </xf>
    <xf numFmtId="0" fontId="22" fillId="0" borderId="10" xfId="0" applyFont="1" applyFill="1" applyBorder="1" applyAlignment="1" applyProtection="1">
      <alignment horizontal="center" vertical="center" wrapText="1"/>
    </xf>
    <xf numFmtId="0" fontId="7" fillId="0" borderId="61" xfId="0" applyNumberFormat="1" applyFont="1" applyFill="1" applyBorder="1" applyAlignment="1" applyProtection="1">
      <alignment horizontal="center" vertical="center" wrapText="1"/>
    </xf>
    <xf numFmtId="0" fontId="7" fillId="6" borderId="9" xfId="0" applyFont="1" applyFill="1" applyBorder="1" applyAlignment="1" applyProtection="1">
      <alignment horizontal="center" vertical="center" wrapText="1"/>
    </xf>
  </cellXfs>
  <cellStyles count="11">
    <cellStyle name="ハイパーリンク" xfId="1" builtinId="8"/>
    <cellStyle name="標準" xfId="0" builtinId="0"/>
    <cellStyle name="標準 2" xfId="3"/>
    <cellStyle name="標準 2 2" xfId="4"/>
    <cellStyle name="標準 2 2 2" xfId="6"/>
    <cellStyle name="標準 2 2 2 2" xfId="10"/>
    <cellStyle name="標準 2 2 3" xfId="8"/>
    <cellStyle name="標準 2 3" xfId="5"/>
    <cellStyle name="標準 2 3 2" xfId="9"/>
    <cellStyle name="標準 2 4" xfId="7"/>
    <cellStyle name="標準_【全面】業確参加申込書_試作品ｖ0.2" xfId="2"/>
  </cellStyles>
  <dxfs count="1582">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ill>
        <patternFill>
          <bgColor rgb="FFFF0000"/>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border>
        <left style="thin">
          <color auto="1"/>
        </left>
        <right style="thin">
          <color auto="1"/>
        </right>
        <top style="thin">
          <color auto="1"/>
        </top>
        <bottom style="thin">
          <color auto="1"/>
        </bottom>
        <vertical/>
        <horizontal/>
      </border>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border>
        <left style="thin">
          <color auto="1"/>
        </left>
        <right/>
        <top style="thin">
          <color auto="1"/>
        </top>
        <bottom style="thin">
          <color auto="1"/>
        </bottom>
        <vertical/>
        <horizontal/>
      </border>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border>
        <left style="thin">
          <color auto="1"/>
        </left>
        <right style="thin">
          <color auto="1"/>
        </right>
        <top style="thin">
          <color auto="1"/>
        </top>
        <bottom style="thin">
          <color auto="1"/>
        </bottom>
        <vertical/>
        <horizontal/>
      </border>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border>
        <left style="thin">
          <color auto="1"/>
        </left>
        <right/>
        <top style="thin">
          <color auto="1"/>
        </top>
        <bottom style="thin">
          <color auto="1"/>
        </bottom>
        <vertical/>
        <horizontal/>
      </border>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border>
        <left style="thin">
          <color auto="1"/>
        </left>
        <right style="thin">
          <color auto="1"/>
        </right>
        <top style="thin">
          <color auto="1"/>
        </top>
        <bottom style="thin">
          <color auto="1"/>
        </bottom>
        <vertical/>
        <horizontal/>
      </border>
    </dxf>
    <dxf>
      <numFmt numFmtId="178" formatCode=";;;"/>
      <fill>
        <patternFill>
          <bgColor theme="0" tint="-0.34998626667073579"/>
        </patternFill>
      </fill>
      <border>
        <left/>
        <vertical/>
        <horizontal/>
      </border>
    </dxf>
    <dxf>
      <numFmt numFmtId="178" formatCode=";;;"/>
      <fill>
        <patternFill>
          <bgColor theme="0" tint="-0.34998626667073579"/>
        </patternFill>
      </fill>
    </dxf>
    <dxf>
      <numFmt numFmtId="178" formatCode=";;;"/>
      <fill>
        <patternFill>
          <bgColor theme="0" tint="-0.34998626667073579"/>
        </patternFill>
      </fill>
      <border>
        <left/>
        <vertical/>
        <horizontal/>
      </border>
    </dxf>
    <dxf>
      <border>
        <left style="thin">
          <color auto="1"/>
        </left>
        <right style="thin">
          <color auto="1"/>
        </right>
        <top style="thin">
          <color auto="1"/>
        </top>
        <bottom style="thin">
          <color auto="1"/>
        </bottom>
        <vertical/>
        <horizontal/>
      </border>
    </dxf>
    <dxf>
      <font>
        <color theme="0" tint="-0.34998626667073579"/>
      </font>
      <fill>
        <patternFill>
          <bgColor theme="0" tint="-0.34998626667073579"/>
        </patternFill>
      </fill>
      <border>
        <left/>
        <right/>
      </border>
    </dxf>
    <dxf>
      <numFmt numFmtId="178" formatCode=";;;"/>
      <fill>
        <patternFill>
          <bgColor theme="0" tint="-0.34998626667073579"/>
        </patternFill>
      </fill>
      <border>
        <left/>
        <right/>
        <vertical/>
        <horizontal/>
      </border>
    </dxf>
    <dxf>
      <font>
        <color theme="0" tint="-0.34998626667073579"/>
      </font>
      <numFmt numFmtId="178" formatCode=";;;"/>
      <fill>
        <patternFill>
          <bgColor theme="0" tint="-0.34998626667073579"/>
        </patternFill>
      </fill>
      <border>
        <left/>
        <right/>
      </border>
    </dxf>
    <dxf>
      <border>
        <left style="thin">
          <color auto="1"/>
        </left>
        <right/>
        <top style="thin">
          <color auto="1"/>
        </top>
        <bottom style="thin">
          <color auto="1"/>
        </bottom>
        <vertical/>
        <horizontal/>
      </border>
    </dxf>
    <dxf>
      <font>
        <color theme="0" tint="-0.34998626667073579"/>
      </font>
      <numFmt numFmtId="178" formatCode=";;;"/>
      <fill>
        <patternFill>
          <bgColor theme="0" tint="-0.34998626667073579"/>
        </patternFill>
      </fill>
      <border>
        <right/>
      </border>
    </dxf>
    <dxf>
      <numFmt numFmtId="178" formatCode=";;;"/>
      <fill>
        <patternFill>
          <bgColor theme="0" tint="-0.34998626667073579"/>
        </patternFill>
      </fill>
      <border>
        <right/>
        <vertical/>
        <horizontal/>
      </border>
    </dxf>
    <dxf>
      <numFmt numFmtId="178" formatCode=";;;"/>
      <fill>
        <patternFill>
          <bgColor theme="0" tint="-0.34998626667073579"/>
        </patternFill>
      </fill>
      <border>
        <right/>
        <vertical/>
        <horizontal/>
      </border>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border>
        <left style="thin">
          <color auto="1"/>
        </left>
        <right style="thin">
          <color auto="1"/>
        </right>
        <top style="thin">
          <color auto="1"/>
        </top>
        <bottom style="thin">
          <color auto="1"/>
        </bottom>
        <vertical/>
        <horizontal/>
      </border>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border>
        <left style="thin">
          <color auto="1"/>
        </left>
        <right/>
        <top style="thin">
          <color auto="1"/>
        </top>
        <bottom style="thin">
          <color auto="1"/>
        </bottom>
        <vertical/>
        <horizontal/>
      </border>
    </dxf>
    <dxf>
      <numFmt numFmtId="178" formatCode=";;;"/>
      <fill>
        <patternFill>
          <bgColor theme="0" tint="-0.34998626667073579"/>
        </patternFill>
      </fill>
      <border>
        <right/>
      </border>
    </dxf>
    <dxf>
      <numFmt numFmtId="178" formatCode=";;;"/>
      <fill>
        <patternFill>
          <bgColor theme="0" tint="-0.34998626667073579"/>
        </patternFill>
      </fill>
      <border>
        <right/>
        <vertical/>
        <horizontal/>
      </border>
    </dxf>
    <dxf>
      <numFmt numFmtId="178" formatCode=";;;"/>
      <fill>
        <patternFill>
          <bgColor theme="0" tint="-0.34998626667073579"/>
        </patternFill>
      </fill>
      <border>
        <right/>
        <vertical/>
        <horizontal/>
      </border>
    </dxf>
    <dxf>
      <border>
        <left style="thin">
          <color auto="1"/>
        </left>
        <right style="thin">
          <color auto="1"/>
        </right>
        <top style="thin">
          <color auto="1"/>
        </top>
        <bottom style="thin">
          <color auto="1"/>
        </bottom>
        <vertical/>
        <horizontal/>
      </border>
    </dxf>
    <dxf>
      <border>
        <left style="thin">
          <color auto="1"/>
        </left>
        <right/>
        <top style="thin">
          <color auto="1"/>
        </top>
        <bottom style="thin">
          <color auto="1"/>
        </bottom>
        <vertical/>
        <horizontal/>
      </border>
    </dxf>
    <dxf>
      <font>
        <color theme="0" tint="-0.34998626667073579"/>
      </font>
      <numFmt numFmtId="178" formatCode=";;;"/>
      <fill>
        <patternFill>
          <bgColor theme="0" tint="-0.34998626667073579"/>
        </patternFill>
      </fill>
      <border>
        <right/>
      </border>
    </dxf>
    <dxf>
      <font>
        <color theme="0" tint="-0.34998626667073579"/>
      </font>
      <numFmt numFmtId="178" formatCode=";;;"/>
      <fill>
        <patternFill>
          <bgColor theme="0" tint="-0.34998626667073579"/>
        </patternFill>
      </fill>
      <border>
        <right/>
      </border>
    </dxf>
    <dxf>
      <numFmt numFmtId="178" formatCode=";;;"/>
      <fill>
        <patternFill>
          <bgColor theme="0" tint="-0.34998626667073579"/>
        </patternFill>
      </fill>
      <border>
        <right/>
        <vertical/>
        <horizontal/>
      </border>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0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0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border>
        <left/>
        <top/>
        <vertical/>
        <horizontal/>
      </border>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border>
        <top/>
        <bottom/>
      </border>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border>
        <top/>
        <bottom/>
      </border>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border>
        <left/>
        <top/>
        <bottom/>
        <vertical/>
        <horizontal/>
      </border>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border>
        <left/>
        <top/>
        <vertical/>
        <horizontal/>
      </border>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border>
        <left/>
        <top/>
        <vertical/>
        <horizontal/>
      </border>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border>
        <left/>
        <top/>
        <vertical/>
        <horizontal/>
      </border>
    </dxf>
    <dxf>
      <font>
        <color theme="0" tint="-0.34998626667073579"/>
      </font>
      <numFmt numFmtId="178" formatCode=";;;"/>
      <fill>
        <patternFill>
          <bgColor theme="0" tint="-0.34998626667073579"/>
        </patternFill>
      </fill>
      <border>
        <left/>
        <bottom/>
      </border>
    </dxf>
    <dxf>
      <font>
        <color theme="0" tint="-0.34998626667073579"/>
      </font>
      <numFmt numFmtId="178" formatCode=";;;"/>
      <fill>
        <patternFill>
          <bgColor theme="0" tint="-0.34998626667073579"/>
        </patternFill>
      </fill>
      <border>
        <left/>
        <bottom/>
      </border>
    </dxf>
    <dxf>
      <numFmt numFmtId="178" formatCode=";;;"/>
      <fill>
        <patternFill>
          <bgColor theme="0" tint="-0.34998626667073579"/>
        </patternFill>
      </fill>
      <border>
        <left/>
        <bottom/>
        <vertical/>
        <horizontal/>
      </border>
    </dxf>
    <dxf>
      <font>
        <color theme="0" tint="-0.34998626667073579"/>
      </font>
      <numFmt numFmtId="178" formatCode=";;;"/>
      <fill>
        <patternFill>
          <bgColor theme="0" tint="-0.34998626667073579"/>
        </patternFill>
      </fill>
      <border>
        <left/>
        <bottom/>
      </border>
    </dxf>
    <dxf>
      <font>
        <color theme="0" tint="-0.34998626667073579"/>
      </font>
      <numFmt numFmtId="178" formatCode=";;;"/>
      <fill>
        <patternFill>
          <bgColor theme="0" tint="-0.34998626667073579"/>
        </patternFill>
      </fill>
      <border>
        <left/>
        <bottom/>
      </border>
    </dxf>
    <dxf>
      <numFmt numFmtId="178" formatCode=";;;"/>
      <fill>
        <patternFill>
          <bgColor theme="0" tint="-0.34998626667073579"/>
        </patternFill>
      </fill>
      <border>
        <left/>
        <bottom/>
        <vertical/>
        <horizontal/>
      </border>
    </dxf>
    <dxf>
      <font>
        <color theme="0" tint="-0.34998626667073579"/>
      </font>
      <numFmt numFmtId="178" formatCode=";;;"/>
      <fill>
        <patternFill>
          <bgColor theme="0" tint="-0.34998626667073579"/>
        </patternFill>
      </fill>
      <border>
        <left/>
        <bottom/>
      </border>
    </dxf>
    <dxf>
      <font>
        <color theme="0" tint="-0.34998626667073579"/>
      </font>
      <numFmt numFmtId="178" formatCode=";;;"/>
      <fill>
        <patternFill>
          <bgColor theme="0" tint="-0.34998626667073579"/>
        </patternFill>
      </fill>
      <border>
        <left/>
        <bottom/>
      </border>
    </dxf>
    <dxf>
      <numFmt numFmtId="178" formatCode=";;;"/>
      <fill>
        <patternFill>
          <bgColor theme="0" tint="-0.34998626667073579"/>
        </patternFill>
      </fill>
      <border>
        <left/>
        <bottom/>
        <vertical/>
        <horizontal/>
      </border>
    </dxf>
    <dxf>
      <font>
        <color theme="0" tint="-0.34998626667073579"/>
      </font>
      <numFmt numFmtId="178" formatCode=";;;"/>
      <fill>
        <patternFill>
          <bgColor theme="0" tint="-0.34998626667073579"/>
        </patternFill>
      </fill>
      <border>
        <left/>
        <bottom/>
      </border>
    </dxf>
    <dxf>
      <font>
        <color theme="0" tint="-0.34998626667073579"/>
      </font>
      <numFmt numFmtId="178" formatCode=";;;"/>
      <fill>
        <patternFill>
          <bgColor theme="0" tint="-0.34998626667073579"/>
        </patternFill>
      </fill>
      <border>
        <left/>
        <bottom/>
      </border>
    </dxf>
    <dxf>
      <numFmt numFmtId="178" formatCode=";;;"/>
      <fill>
        <patternFill>
          <bgColor theme="0" tint="-0.34998626667073579"/>
        </patternFill>
      </fill>
      <border>
        <left/>
        <bottom/>
        <vertical/>
        <horizontal/>
      </border>
    </dxf>
    <dxf>
      <font>
        <color theme="0" tint="-0.34998626667073579"/>
      </font>
      <numFmt numFmtId="178" formatCode=";;;"/>
      <fill>
        <patternFill>
          <bgColor theme="0" tint="-0.34998626667073579"/>
        </patternFill>
      </fill>
      <border>
        <left/>
        <bottom/>
      </border>
    </dxf>
    <dxf>
      <font>
        <color theme="0" tint="-0.34998626667073579"/>
      </font>
      <numFmt numFmtId="178" formatCode=";;;"/>
      <fill>
        <patternFill>
          <bgColor theme="0" tint="-0.34998626667073579"/>
        </patternFill>
      </fill>
      <border>
        <left/>
        <bottom/>
      </border>
    </dxf>
    <dxf>
      <numFmt numFmtId="178" formatCode=";;;"/>
      <fill>
        <patternFill>
          <bgColor theme="0" tint="-0.34998626667073579"/>
        </patternFill>
      </fill>
      <border>
        <left/>
        <bottom/>
        <vertical/>
        <horizontal/>
      </border>
    </dxf>
    <dxf>
      <font>
        <color theme="0" tint="-0.34998626667073579"/>
      </font>
      <numFmt numFmtId="178" formatCode=";;;"/>
      <fill>
        <patternFill>
          <bgColor theme="0" tint="-0.34998626667073579"/>
        </patternFill>
      </fill>
      <border>
        <left/>
        <bottom/>
      </border>
    </dxf>
    <dxf>
      <font>
        <color theme="0" tint="-0.34998626667073579"/>
      </font>
      <numFmt numFmtId="178" formatCode=";;;"/>
      <fill>
        <patternFill>
          <bgColor theme="0" tint="-0.34998626667073579"/>
        </patternFill>
      </fill>
      <border>
        <left/>
        <bottom/>
      </border>
    </dxf>
    <dxf>
      <numFmt numFmtId="178" formatCode=";;;"/>
      <fill>
        <patternFill>
          <bgColor theme="0" tint="-0.34998626667073579"/>
        </patternFill>
      </fill>
      <border>
        <left/>
        <bottom/>
        <vertical/>
        <horizontal/>
      </border>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numFmt numFmtId="178" formatCode=";;;"/>
      <fill>
        <patternFill>
          <bgColor theme="0" tint="-0.34998626667073579"/>
        </patternFill>
      </fill>
    </dxf>
    <dxf>
      <numFmt numFmtId="178" formatCode=";;;"/>
      <fill>
        <patternFill>
          <bgColor theme="0" tint="-0.34998626667073579"/>
        </patternFill>
      </fill>
    </dxf>
    <dxf>
      <fill>
        <patternFill>
          <bgColor theme="0" tint="-0.14996795556505021"/>
        </patternFill>
      </fill>
    </dxf>
    <dxf>
      <numFmt numFmtId="0" formatCode="General"/>
      <fill>
        <patternFill>
          <bgColor rgb="FFFFC000"/>
        </patternFill>
      </fill>
    </dxf>
    <dxf>
      <numFmt numFmtId="178" formatCode=";;;"/>
      <fill>
        <patternFill>
          <bgColor theme="0" tint="-0.34998626667073579"/>
        </patternFill>
      </fill>
    </dxf>
    <dxf>
      <fill>
        <patternFill>
          <bgColor theme="0" tint="-0.14996795556505021"/>
        </patternFill>
      </fill>
    </dxf>
    <dxf>
      <fill>
        <patternFill>
          <bgColor rgb="FFFFC000"/>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border>
        <left/>
        <top/>
        <bottom/>
        <vertical/>
        <horizontal/>
      </border>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border>
        <left/>
        <top/>
        <bottom/>
        <vertical/>
        <horizontal/>
      </border>
    </dxf>
    <dxf>
      <font>
        <color theme="0" tint="-0.34998626667073579"/>
      </font>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dxf>
    <dxf>
      <font>
        <color theme="0" tint="-0.34998626667073579"/>
      </font>
      <numFmt numFmtId="178" formatCode=";;;"/>
      <fill>
        <patternFill>
          <bgColor theme="0" tint="-0.34998626667073579"/>
        </patternFill>
      </fill>
      <border>
        <left/>
        <top/>
        <bottom/>
      </border>
    </dxf>
    <dxf>
      <font>
        <color theme="0" tint="-0.34998626667073579"/>
      </font>
      <numFmt numFmtId="178" formatCode=";;;"/>
      <fill>
        <patternFill>
          <bgColor theme="0" tint="-0.34998626667073579"/>
        </patternFill>
      </fill>
      <border>
        <left/>
        <top/>
        <bottom/>
      </border>
    </dxf>
    <dxf>
      <numFmt numFmtId="178" formatCode=";;;"/>
      <fill>
        <patternFill>
          <bgColor theme="0" tint="-0.34998626667073579"/>
        </patternFill>
      </fill>
      <border>
        <left/>
        <top/>
        <vertical/>
        <horizontal/>
      </border>
    </dxf>
    <dxf>
      <font>
        <color theme="0" tint="-0.34998626667073579"/>
      </font>
      <fill>
        <patternFill>
          <bgColor theme="0" tint="-0.34998626667073579"/>
        </patternFill>
      </fill>
      <border>
        <left/>
        <bottom/>
      </border>
    </dxf>
    <dxf>
      <font>
        <color theme="0" tint="-0.34998626667073579"/>
      </font>
      <numFmt numFmtId="178" formatCode=";;;"/>
      <fill>
        <patternFill>
          <bgColor theme="0" tint="-0.34998626667073579"/>
        </patternFill>
      </fill>
      <border>
        <left/>
        <bottom/>
      </border>
    </dxf>
    <dxf>
      <numFmt numFmtId="178" formatCode=";;;"/>
      <fill>
        <patternFill>
          <bgColor theme="0" tint="-0.34998626667073579"/>
        </patternFill>
      </fill>
      <border>
        <left/>
        <bottom/>
        <vertical/>
        <horizontal/>
      </border>
    </dxf>
    <dxf>
      <numFmt numFmtId="178" formatCode=";;;"/>
      <fill>
        <patternFill>
          <bgColor theme="0" tint="-0.34998626667073579"/>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ill>
        <patternFill>
          <bgColor rgb="FFFFC000"/>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ill>
        <patternFill>
          <bgColor theme="0" tint="-0.14996795556505021"/>
        </patternFill>
      </fill>
    </dxf>
    <dxf>
      <fill>
        <patternFill>
          <bgColor rgb="FFFFC000"/>
        </patternFill>
      </fill>
    </dxf>
    <dxf>
      <fill>
        <patternFill>
          <bgColor rgb="FFFFC000"/>
        </patternFill>
      </fill>
    </dxf>
    <dxf>
      <font>
        <color theme="0" tint="-0.34998626667073579"/>
      </font>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numFmt numFmtId="178" formatCode=";;;"/>
      <fill>
        <patternFill>
          <bgColor theme="0" tint="-0.34998626667073579"/>
        </patternFill>
      </fill>
    </dxf>
    <dxf>
      <font>
        <color theme="0" tint="-0.34998626667073579"/>
      </font>
      <numFmt numFmtId="178" formatCode=";;;"/>
      <fill>
        <patternFill>
          <bgColor theme="0" tint="-0.34998626667073579"/>
        </patternFill>
      </fill>
    </dxf>
    <dxf>
      <fill>
        <patternFill>
          <bgColor rgb="FFFFC000"/>
        </patternFill>
      </fill>
    </dxf>
    <dxf>
      <numFmt numFmtId="178" formatCode=";;;"/>
      <fill>
        <patternFill>
          <bgColor theme="0" tint="-0.34998626667073579"/>
        </patternFill>
      </fill>
    </dxf>
    <dxf>
      <fill>
        <patternFill>
          <bgColor theme="0" tint="-0.14996795556505021"/>
        </patternFill>
      </fill>
    </dxf>
    <dxf>
      <fill>
        <patternFill>
          <bgColor rgb="FFFFC000"/>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numFmt numFmtId="178" formatCode=";;;"/>
      <fill>
        <patternFill>
          <bgColor theme="0" tint="-0.34998626667073579"/>
        </patternFill>
      </fill>
    </dxf>
    <dxf>
      <fill>
        <patternFill>
          <bgColor rgb="FFFFC000"/>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ill>
        <patternFill>
          <bgColor rgb="FFFFC000"/>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ill>
        <patternFill>
          <bgColor rgb="FFFFC000"/>
        </patternFill>
      </fill>
    </dxf>
    <dxf>
      <fill>
        <patternFill>
          <bgColor rgb="FFFF0000"/>
        </patternFill>
      </fill>
    </dxf>
    <dxf>
      <fill>
        <patternFill>
          <bgColor rgb="FFFF0000"/>
        </patternFill>
      </fill>
    </dxf>
    <dxf>
      <font>
        <color theme="0" tint="-0.34998626667073579"/>
      </font>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0000"/>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ill>
        <patternFill>
          <bgColor rgb="FFFFC000"/>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numFmt numFmtId="178" formatCode=";;;"/>
      <fill>
        <patternFill>
          <bgColor theme="0" tint="-0.34998626667073579"/>
        </patternFill>
      </fill>
    </dxf>
    <dxf>
      <fill>
        <patternFill>
          <bgColor rgb="FFFFC000"/>
        </patternFill>
      </fill>
    </dxf>
    <dxf>
      <fill>
        <patternFill>
          <bgColor rgb="FFFFC000"/>
        </patternFill>
      </fill>
    </dxf>
    <dxf>
      <fill>
        <patternFill>
          <bgColor theme="0" tint="-0.14996795556505021"/>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ill>
        <patternFill>
          <bgColor rgb="FFFFC000"/>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ill>
        <patternFill>
          <bgColor rgb="FFFFC000"/>
        </patternFill>
      </fill>
    </dxf>
    <dxf>
      <fill>
        <patternFill>
          <bgColor theme="0" tint="-0.14996795556505021"/>
        </patternFill>
      </fill>
    </dxf>
    <dxf>
      <font>
        <color theme="0" tint="-0.34998626667073579"/>
      </font>
      <numFmt numFmtId="178" formatCode=";;;"/>
      <fill>
        <patternFill>
          <bgColor theme="0" tint="-0.34998626667073579"/>
        </patternFill>
      </fill>
    </dxf>
    <dxf>
      <fill>
        <patternFill>
          <bgColor rgb="FFFFC000"/>
        </patternFill>
      </fill>
    </dxf>
    <dxf>
      <fill>
        <patternFill>
          <bgColor rgb="FFFFC000"/>
        </patternFill>
      </fill>
    </dxf>
    <dxf>
      <fill>
        <patternFill>
          <bgColor rgb="FFFF0000"/>
        </patternFill>
      </fill>
    </dxf>
    <dxf>
      <fill>
        <patternFill>
          <bgColor rgb="FFFF0000"/>
        </patternFill>
      </fill>
    </dxf>
    <dxf>
      <font>
        <color theme="0" tint="-0.34998626667073579"/>
      </font>
      <fill>
        <patternFill>
          <bgColor theme="0" tint="-0.34998626667073579"/>
        </patternFill>
      </fill>
    </dxf>
    <dxf>
      <numFmt numFmtId="178" formatCode=";;;"/>
      <fill>
        <patternFill>
          <bgColor theme="0" tint="-0.34998626667073579"/>
        </patternFill>
      </fill>
    </dxf>
    <dxf>
      <fill>
        <patternFill>
          <bgColor theme="0" tint="-0.14996795556505021"/>
        </patternFill>
      </fill>
    </dxf>
    <dxf>
      <fill>
        <patternFill>
          <bgColor rgb="FFFF0000"/>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color theme="0" tint="-0.34998626667073579"/>
      </font>
      <numFmt numFmtId="178" formatCode=";;;"/>
      <fill>
        <patternFill>
          <bgColor theme="0" tint="-0.34998626667073579"/>
        </patternFill>
      </fill>
    </dxf>
    <dxf>
      <fill>
        <patternFill>
          <bgColor rgb="FFFFC000"/>
        </patternFill>
      </fill>
    </dxf>
  </dxfs>
  <tableStyles count="0" defaultTableStyle="TableStyleMedium2" defaultPivotStyle="PivotStyleLight16"/>
  <colors>
    <mruColors>
      <color rgb="FF0000FF"/>
      <color rgb="FFCCFFCC"/>
      <color rgb="FF99FFCC"/>
      <color rgb="FFCCFFFF"/>
      <color rgb="FFFFFF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hyperlink" Target="#&#30446;&#27425;!D4"/></Relationships>
</file>

<file path=xl/drawings/_rels/drawing2.xml.rels><?xml version="1.0" encoding="UTF-8" standalone="yes"?>
<Relationships xmlns="http://schemas.openxmlformats.org/package/2006/relationships"><Relationship Id="rId1" Type="http://schemas.openxmlformats.org/officeDocument/2006/relationships/hyperlink" Target="#&#30446;&#27425;!D4"/></Relationships>
</file>

<file path=xl/drawings/_rels/drawing3.xml.rels><?xml version="1.0" encoding="UTF-8" standalone="yes"?>
<Relationships xmlns="http://schemas.openxmlformats.org/package/2006/relationships"><Relationship Id="rId1" Type="http://schemas.openxmlformats.org/officeDocument/2006/relationships/hyperlink" Target="#&#30446;&#27425;!D4"/></Relationships>
</file>

<file path=xl/drawings/drawing1.xml><?xml version="1.0" encoding="utf-8"?>
<xdr:wsDr xmlns:xdr="http://schemas.openxmlformats.org/drawingml/2006/spreadsheetDrawing" xmlns:a="http://schemas.openxmlformats.org/drawingml/2006/main">
  <xdr:twoCellAnchor>
    <xdr:from>
      <xdr:col>32</xdr:col>
      <xdr:colOff>133350</xdr:colOff>
      <xdr:row>0</xdr:row>
      <xdr:rowOff>38100</xdr:rowOff>
    </xdr:from>
    <xdr:to>
      <xdr:col>34</xdr:col>
      <xdr:colOff>76200</xdr:colOff>
      <xdr:row>2</xdr:row>
      <xdr:rowOff>0</xdr:rowOff>
    </xdr:to>
    <xdr:sp macro="" textlink="">
      <xdr:nvSpPr>
        <xdr:cNvPr id="2" name="フローチャート: 処理 1">
          <a:hlinkClick xmlns:r="http://schemas.openxmlformats.org/officeDocument/2006/relationships" r:id="rId1"/>
        </xdr:cNvPr>
        <xdr:cNvSpPr/>
      </xdr:nvSpPr>
      <xdr:spPr>
        <a:xfrm>
          <a:off x="9115425" y="38100"/>
          <a:ext cx="733425" cy="361950"/>
        </a:xfrm>
        <a:prstGeom prst="flowChartProcess">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u="sng">
              <a:solidFill>
                <a:srgbClr val="0000FF"/>
              </a:solidFill>
            </a:rPr>
            <a:t>目次</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32</xdr:col>
      <xdr:colOff>133350</xdr:colOff>
      <xdr:row>0</xdr:row>
      <xdr:rowOff>38100</xdr:rowOff>
    </xdr:from>
    <xdr:to>
      <xdr:col>34</xdr:col>
      <xdr:colOff>76200</xdr:colOff>
      <xdr:row>2</xdr:row>
      <xdr:rowOff>0</xdr:rowOff>
    </xdr:to>
    <xdr:sp macro="" textlink="">
      <xdr:nvSpPr>
        <xdr:cNvPr id="2" name="フローチャート: 処理 1">
          <a:hlinkClick xmlns:r="http://schemas.openxmlformats.org/officeDocument/2006/relationships" r:id="rId1"/>
        </xdr:cNvPr>
        <xdr:cNvSpPr/>
      </xdr:nvSpPr>
      <xdr:spPr>
        <a:xfrm>
          <a:off x="21907500" y="38100"/>
          <a:ext cx="733425" cy="361950"/>
        </a:xfrm>
        <a:prstGeom prst="flowChartProcess">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u="sng">
              <a:solidFill>
                <a:srgbClr val="0000FF"/>
              </a:solidFill>
            </a:rPr>
            <a:t>目次</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41</xdr:col>
      <xdr:colOff>257175</xdr:colOff>
      <xdr:row>0</xdr:row>
      <xdr:rowOff>9525</xdr:rowOff>
    </xdr:from>
    <xdr:to>
      <xdr:col>43</xdr:col>
      <xdr:colOff>619125</xdr:colOff>
      <xdr:row>1</xdr:row>
      <xdr:rowOff>123825</xdr:rowOff>
    </xdr:to>
    <xdr:sp macro="" textlink="">
      <xdr:nvSpPr>
        <xdr:cNvPr id="2" name="フローチャート: 処理 1">
          <a:hlinkClick xmlns:r="http://schemas.openxmlformats.org/officeDocument/2006/relationships" r:id="rId1"/>
        </xdr:cNvPr>
        <xdr:cNvSpPr/>
      </xdr:nvSpPr>
      <xdr:spPr>
        <a:xfrm>
          <a:off x="11715750" y="9525"/>
          <a:ext cx="2266950" cy="361950"/>
        </a:xfrm>
        <a:prstGeom prst="flowChartProcess">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u="sng">
              <a:solidFill>
                <a:srgbClr val="0000FF"/>
              </a:solidFill>
            </a:rPr>
            <a:t>目次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H34"/>
  <sheetViews>
    <sheetView showGridLines="0" tabSelected="1" workbookViewId="0">
      <selection activeCell="D4" sqref="D4"/>
    </sheetView>
  </sheetViews>
  <sheetFormatPr defaultColWidth="9.375" defaultRowHeight="14.25" customHeight="1"/>
  <cols>
    <col min="1" max="1" width="6" style="16" customWidth="1"/>
    <col min="2" max="2" width="48.5" style="16" customWidth="1"/>
    <col min="3" max="3" width="32" style="16" customWidth="1"/>
    <col min="4" max="4" width="25.625" style="16" customWidth="1"/>
    <col min="5" max="5" width="34.625" style="16" customWidth="1"/>
    <col min="6" max="6" width="35.875" style="27" customWidth="1"/>
    <col min="7" max="16384" width="9.375" style="16"/>
  </cols>
  <sheetData>
    <row r="1" spans="1:8" ht="18.75" customHeight="1">
      <c r="A1" s="26" t="s">
        <v>67</v>
      </c>
      <c r="D1" s="77" t="s">
        <v>210</v>
      </c>
      <c r="H1" s="22"/>
    </row>
    <row r="2" spans="1:8" ht="42.75" customHeight="1"/>
    <row r="3" spans="1:8" ht="18.75" customHeight="1" thickBot="1">
      <c r="B3" s="24" t="s">
        <v>26</v>
      </c>
      <c r="C3" s="25" t="s">
        <v>27</v>
      </c>
      <c r="D3" s="25" t="s">
        <v>28</v>
      </c>
    </row>
    <row r="4" spans="1:8" ht="18.75" customHeight="1" thickTop="1">
      <c r="B4" s="147" t="s">
        <v>25</v>
      </c>
      <c r="C4" s="23" t="s">
        <v>193</v>
      </c>
      <c r="D4" s="76" t="str">
        <f ca="1">HYPERLINK("#'" &amp; シート1 &amp; "'!A1",シート1)</f>
        <v>03-DVP-TW</v>
      </c>
    </row>
    <row r="5" spans="1:8" ht="18.75" customHeight="1">
      <c r="B5" s="148"/>
      <c r="C5" s="134" t="s">
        <v>194</v>
      </c>
      <c r="D5" s="146" t="str">
        <f ca="1">HYPERLINK("#'" &amp; シート2 &amp; "'!A1",シート2)</f>
        <v>03-DVP-TW（CSV）</v>
      </c>
    </row>
    <row r="6" spans="1:8" ht="18.75" customHeight="1">
      <c r="B6" s="149"/>
      <c r="C6" s="132" t="s">
        <v>24</v>
      </c>
      <c r="D6" s="133" t="str">
        <f ca="1">HYPERLINK("#'" &amp; シート4 &amp; "'!A1",シート4)</f>
        <v>03-DVP-JX</v>
      </c>
    </row>
    <row r="12" spans="1:8" ht="14.25" customHeight="1">
      <c r="C12" s="19"/>
      <c r="D12" s="20"/>
    </row>
    <row r="14" spans="1:8" ht="14.25" customHeight="1">
      <c r="A14" s="17"/>
      <c r="B14" s="17"/>
      <c r="C14" s="17"/>
      <c r="D14" s="17"/>
    </row>
    <row r="15" spans="1:8" ht="14.25" customHeight="1">
      <c r="A15" s="17"/>
      <c r="B15" s="17"/>
      <c r="C15" s="17"/>
    </row>
    <row r="16" spans="1:8" ht="14.25" customHeight="1">
      <c r="B16" s="21"/>
      <c r="C16" s="21"/>
      <c r="D16" s="21"/>
    </row>
    <row r="18" spans="2:4" ht="14.25" customHeight="1">
      <c r="B18" s="19"/>
      <c r="C18" s="19"/>
      <c r="D18" s="19"/>
    </row>
    <row r="22" spans="2:4" ht="14.25" customHeight="1">
      <c r="B22" s="19"/>
      <c r="C22" s="19"/>
      <c r="D22" s="17"/>
    </row>
    <row r="23" spans="2:4" ht="14.25" customHeight="1">
      <c r="C23" s="17"/>
      <c r="D23" s="17"/>
    </row>
    <row r="26" spans="2:4" ht="14.25" customHeight="1">
      <c r="B26" s="19"/>
      <c r="C26" s="20"/>
      <c r="D26" s="17"/>
    </row>
    <row r="27" spans="2:4" ht="14.25" customHeight="1">
      <c r="C27" s="17"/>
      <c r="D27" s="17"/>
    </row>
    <row r="30" spans="2:4" ht="14.25" customHeight="1">
      <c r="B30" s="19"/>
      <c r="C30" s="20"/>
    </row>
    <row r="34" spans="2:6" s="18" customFormat="1" ht="14.25" customHeight="1">
      <c r="B34" s="19"/>
      <c r="C34" s="20"/>
      <c r="F34" s="28"/>
    </row>
  </sheetData>
  <sheetProtection algorithmName="SHA-512" hashValue="w88yirR4SjK4Bx627cpPytiikWeujEUICFrF0jeo8qUeXaOmlOOS7tLy2OBIdEd0gZM1OtUYb6apw8pFmbvyPw==" saltValue="9npOCJnPrwJiKXVVsBhUgg==" spinCount="100000" sheet="1" selectLockedCells="1"/>
  <mergeCells count="1">
    <mergeCell ref="B4:B6"/>
  </mergeCells>
  <phoneticPr fontId="6"/>
  <pageMargins left="0.7" right="0.7" top="0.75" bottom="0.75" header="0.3" footer="0.3"/>
  <pageSetup paperSize="9"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N157"/>
  <sheetViews>
    <sheetView showGridLines="0" view="pageBreakPreview" zoomScaleNormal="100" zoomScaleSheetLayoutView="100" workbookViewId="0">
      <selection activeCell="K5" sqref="K5:S5"/>
    </sheetView>
  </sheetViews>
  <sheetFormatPr defaultColWidth="3.375" defaultRowHeight="15" customHeight="1"/>
  <cols>
    <col min="1" max="1" width="3.375" style="1"/>
    <col min="2" max="9" width="3.5" style="1" customWidth="1"/>
    <col min="10" max="11" width="3.375" style="1"/>
    <col min="12" max="12" width="6.125" style="1" customWidth="1"/>
    <col min="13" max="13" width="9" style="1" bestFit="1" customWidth="1"/>
    <col min="14" max="14" width="44.875" style="1" customWidth="1"/>
    <col min="15" max="15" width="12" style="1" customWidth="1"/>
    <col min="16" max="16" width="20.875" style="1" customWidth="1"/>
    <col min="17" max="17" width="0.125" style="118" customWidth="1"/>
    <col min="18" max="18" width="10.875" style="1" customWidth="1"/>
    <col min="19" max="22" width="2.5" style="1" customWidth="1"/>
    <col min="23" max="23" width="5" style="1" customWidth="1"/>
    <col min="24" max="24" width="13.125" style="1" hidden="1" customWidth="1"/>
    <col min="25" max="26" width="15.625" style="1" hidden="1" customWidth="1"/>
    <col min="27" max="30" width="14.125" style="1" hidden="1" customWidth="1"/>
    <col min="31" max="31" width="118.375" style="1" hidden="1" customWidth="1"/>
    <col min="32" max="32" width="4.375" style="1" hidden="1" customWidth="1"/>
    <col min="33" max="33" width="10" style="1" customWidth="1"/>
    <col min="34" max="36" width="3.875" style="1" customWidth="1"/>
    <col min="37" max="16384" width="3.375" style="1"/>
  </cols>
  <sheetData>
    <row r="1" spans="1:40" ht="20.100000000000001" customHeight="1">
      <c r="L1" s="2"/>
      <c r="M1" s="2"/>
      <c r="N1" s="2"/>
      <c r="O1" s="2"/>
      <c r="P1" s="2"/>
      <c r="Q1" s="2"/>
      <c r="U1" s="66" t="s">
        <v>68</v>
      </c>
    </row>
    <row r="2" spans="1:40" ht="12"/>
    <row r="3" spans="1:40" s="3" customFormat="1" ht="42.75" customHeight="1">
      <c r="A3" s="241" t="s">
        <v>96</v>
      </c>
      <c r="B3" s="241"/>
      <c r="C3" s="241"/>
      <c r="D3" s="241"/>
      <c r="E3" s="241"/>
      <c r="F3" s="241"/>
      <c r="G3" s="241"/>
      <c r="H3" s="241"/>
      <c r="I3" s="241"/>
      <c r="J3" s="241"/>
      <c r="K3" s="241"/>
      <c r="L3" s="241"/>
      <c r="M3" s="241"/>
      <c r="N3" s="241"/>
      <c r="O3" s="241"/>
      <c r="P3" s="241"/>
      <c r="Q3" s="241"/>
      <c r="R3" s="241"/>
      <c r="S3" s="241"/>
      <c r="T3" s="241"/>
      <c r="U3" s="241"/>
      <c r="V3" s="241"/>
      <c r="W3" s="68"/>
      <c r="X3" s="68"/>
      <c r="Y3" s="68"/>
      <c r="Z3" s="68"/>
      <c r="AA3" s="68"/>
      <c r="AB3" s="68"/>
      <c r="AC3" s="68"/>
      <c r="AD3" s="68"/>
      <c r="AE3" s="68"/>
      <c r="AF3" s="68"/>
      <c r="AG3" s="68"/>
      <c r="AH3" s="68"/>
      <c r="AI3" s="68"/>
      <c r="AJ3" s="68"/>
      <c r="AK3" s="68"/>
      <c r="AL3" s="68"/>
      <c r="AM3" s="68"/>
      <c r="AN3" s="68"/>
    </row>
    <row r="4" spans="1:40" s="3" customFormat="1" ht="15" customHeight="1">
      <c r="A4" s="70"/>
      <c r="B4" s="4"/>
      <c r="C4" s="70"/>
      <c r="D4" s="70"/>
      <c r="E4" s="70"/>
      <c r="F4" s="70"/>
      <c r="G4" s="70"/>
      <c r="H4" s="70"/>
      <c r="I4" s="70"/>
      <c r="J4" s="70"/>
      <c r="K4" s="70"/>
      <c r="L4" s="70"/>
      <c r="M4" s="70"/>
      <c r="N4" s="70"/>
      <c r="O4" s="70"/>
      <c r="P4" s="70"/>
      <c r="Q4" s="70"/>
      <c r="R4" s="70"/>
      <c r="S4" s="70"/>
      <c r="T4" s="70"/>
      <c r="U4" s="70"/>
      <c r="V4" s="70"/>
    </row>
    <row r="5" spans="1:40" s="3" customFormat="1" ht="27.75" customHeight="1">
      <c r="A5" s="70"/>
      <c r="B5" s="242" t="s">
        <v>0</v>
      </c>
      <c r="C5" s="243"/>
      <c r="D5" s="243"/>
      <c r="E5" s="243"/>
      <c r="F5" s="243"/>
      <c r="G5" s="243"/>
      <c r="H5" s="243"/>
      <c r="I5" s="243"/>
      <c r="J5" s="243"/>
      <c r="K5" s="244" t="s">
        <v>1</v>
      </c>
      <c r="L5" s="245"/>
      <c r="M5" s="245"/>
      <c r="N5" s="245"/>
      <c r="O5" s="245"/>
      <c r="P5" s="245"/>
      <c r="Q5" s="245"/>
      <c r="R5" s="245"/>
      <c r="S5" s="246"/>
      <c r="T5" s="70"/>
      <c r="U5" s="70"/>
      <c r="V5" s="70"/>
    </row>
    <row r="6" spans="1:40" ht="15" customHeight="1">
      <c r="A6" s="2"/>
      <c r="B6" s="2"/>
      <c r="C6" s="2"/>
      <c r="D6" s="2"/>
      <c r="E6" s="2"/>
      <c r="F6" s="2"/>
      <c r="G6" s="2"/>
      <c r="H6" s="2"/>
      <c r="I6" s="2"/>
      <c r="J6" s="2"/>
      <c r="K6" s="2"/>
      <c r="L6" s="2"/>
      <c r="M6" s="2"/>
      <c r="N6" s="2"/>
      <c r="O6" s="2"/>
      <c r="P6" s="2"/>
      <c r="Q6" s="2"/>
      <c r="R6" s="2"/>
      <c r="S6" s="2"/>
    </row>
    <row r="7" spans="1:40" ht="15" customHeight="1">
      <c r="A7" s="2"/>
      <c r="B7" s="2" t="s">
        <v>9</v>
      </c>
      <c r="C7" s="2"/>
      <c r="D7" s="2"/>
      <c r="E7" s="2"/>
      <c r="F7" s="2"/>
      <c r="G7" s="2"/>
      <c r="H7" s="2"/>
      <c r="I7" s="2"/>
      <c r="J7" s="2"/>
      <c r="K7" s="2"/>
      <c r="L7" s="2"/>
      <c r="M7" s="2"/>
      <c r="N7" s="2"/>
      <c r="O7" s="2"/>
      <c r="P7" s="2"/>
      <c r="Q7" s="2"/>
      <c r="R7" s="2"/>
      <c r="S7" s="2"/>
      <c r="X7" s="1" t="s">
        <v>28</v>
      </c>
      <c r="Y7" s="1" t="str">
        <f ca="1">RIGHT(CELL("filename",A1),LEN(CELL("filename",A1))-FIND("]",CELL("filename",A1)))</f>
        <v>03-DVP-TW</v>
      </c>
    </row>
    <row r="8" spans="1:40" ht="15" customHeight="1" thickBot="1">
      <c r="A8" s="2"/>
      <c r="B8" s="2" t="s">
        <v>63</v>
      </c>
      <c r="C8" s="2"/>
      <c r="D8" s="2"/>
      <c r="E8" s="2"/>
      <c r="F8" s="2"/>
      <c r="G8" s="2"/>
      <c r="H8" s="2"/>
      <c r="I8" s="2"/>
      <c r="J8" s="2"/>
      <c r="K8" s="2"/>
      <c r="L8" s="2"/>
      <c r="M8" s="2"/>
      <c r="N8" s="2"/>
      <c r="O8" s="2"/>
      <c r="P8" s="2"/>
      <c r="Q8" s="2"/>
      <c r="R8" s="2"/>
      <c r="S8" s="2"/>
    </row>
    <row r="9" spans="1:40" ht="15" customHeight="1" thickBot="1">
      <c r="A9" s="2"/>
      <c r="C9" s="2" t="s">
        <v>209</v>
      </c>
      <c r="D9" s="2"/>
      <c r="E9" s="2"/>
      <c r="F9" s="2"/>
      <c r="G9" s="2"/>
      <c r="H9" s="2"/>
      <c r="I9" s="2"/>
      <c r="J9" s="2"/>
      <c r="K9" s="2"/>
      <c r="L9" s="2"/>
      <c r="M9" s="2"/>
      <c r="N9" s="2"/>
      <c r="O9" s="2"/>
      <c r="P9" s="2"/>
      <c r="Q9" s="2"/>
      <c r="R9" s="2"/>
      <c r="S9" s="2"/>
      <c r="X9" s="34" t="s">
        <v>7</v>
      </c>
      <c r="Y9" s="35" t="s">
        <v>14</v>
      </c>
      <c r="Z9" s="36" t="s">
        <v>13</v>
      </c>
      <c r="AA9" s="36" t="s">
        <v>3</v>
      </c>
      <c r="AB9" s="37" t="s">
        <v>12</v>
      </c>
    </row>
    <row r="10" spans="1:40" ht="15" customHeight="1" thickTop="1">
      <c r="A10" s="2"/>
      <c r="B10" s="2"/>
      <c r="C10" s="2" t="s">
        <v>66</v>
      </c>
      <c r="D10" s="2"/>
      <c r="E10" s="2"/>
      <c r="F10" s="2"/>
      <c r="G10" s="2"/>
      <c r="H10" s="2"/>
      <c r="I10" s="2"/>
      <c r="J10" s="2"/>
      <c r="K10" s="2"/>
      <c r="L10" s="2"/>
      <c r="M10" s="2"/>
      <c r="N10" s="2"/>
      <c r="O10" s="2"/>
      <c r="P10" s="2"/>
      <c r="Q10" s="2"/>
      <c r="R10" s="2"/>
      <c r="S10" s="2"/>
      <c r="X10" s="6"/>
      <c r="Y10" s="7" t="s">
        <v>62</v>
      </c>
      <c r="Z10" s="71" t="s">
        <v>62</v>
      </c>
      <c r="AA10" s="71" t="s">
        <v>62</v>
      </c>
      <c r="AB10" s="9"/>
    </row>
    <row r="11" spans="1:40" ht="15" customHeight="1">
      <c r="A11" s="2"/>
      <c r="C11" s="2" t="s">
        <v>97</v>
      </c>
      <c r="D11" s="2"/>
      <c r="E11" s="2"/>
      <c r="F11" s="2"/>
      <c r="G11" s="2"/>
      <c r="H11" s="2"/>
      <c r="I11" s="2"/>
      <c r="J11" s="2"/>
      <c r="K11" s="2"/>
      <c r="L11" s="2"/>
      <c r="M11" s="2"/>
      <c r="N11" s="2"/>
      <c r="O11" s="2"/>
      <c r="P11" s="2"/>
      <c r="Q11" s="2"/>
      <c r="R11" s="2"/>
      <c r="S11" s="2"/>
      <c r="X11" s="10"/>
      <c r="Y11" s="11" t="s">
        <v>17</v>
      </c>
      <c r="Z11" s="11" t="s">
        <v>15</v>
      </c>
      <c r="AA11" s="11" t="s">
        <v>15</v>
      </c>
      <c r="AB11" s="12"/>
    </row>
    <row r="12" spans="1:40" ht="15" customHeight="1" thickBot="1">
      <c r="A12" s="2"/>
      <c r="B12" s="2"/>
      <c r="C12" s="2" t="s">
        <v>64</v>
      </c>
      <c r="D12" s="2"/>
      <c r="E12" s="2"/>
      <c r="F12" s="2"/>
      <c r="G12" s="2"/>
      <c r="H12" s="2"/>
      <c r="I12" s="2"/>
      <c r="J12" s="2"/>
      <c r="K12" s="2"/>
      <c r="L12" s="2"/>
      <c r="M12" s="2"/>
      <c r="N12" s="2"/>
      <c r="O12" s="2"/>
      <c r="P12" s="2"/>
      <c r="Q12" s="2"/>
      <c r="R12" s="2"/>
      <c r="S12" s="2"/>
      <c r="X12" s="13"/>
      <c r="Y12" s="14" t="s">
        <v>18</v>
      </c>
      <c r="Z12" s="14" t="s">
        <v>16</v>
      </c>
      <c r="AA12" s="14" t="s">
        <v>16</v>
      </c>
      <c r="AB12" s="15"/>
    </row>
    <row r="13" spans="1:40" ht="15" customHeight="1">
      <c r="A13" s="2"/>
      <c r="B13" s="2"/>
      <c r="D13" s="2"/>
      <c r="E13" s="2"/>
      <c r="F13" s="2"/>
      <c r="G13" s="2"/>
      <c r="H13" s="2"/>
      <c r="I13" s="2"/>
      <c r="J13" s="2"/>
      <c r="K13" s="2"/>
      <c r="L13" s="2"/>
      <c r="M13" s="2"/>
      <c r="N13" s="2"/>
      <c r="O13" s="2"/>
      <c r="P13" s="2"/>
      <c r="Q13" s="2"/>
      <c r="R13" s="2"/>
      <c r="S13" s="2"/>
      <c r="X13" s="72"/>
      <c r="Y13" s="73"/>
      <c r="Z13" s="73"/>
      <c r="AA13" s="73"/>
      <c r="AB13" s="72"/>
    </row>
    <row r="14" spans="1:40" ht="15" customHeight="1">
      <c r="A14" s="2"/>
      <c r="B14" s="2" t="s">
        <v>98</v>
      </c>
      <c r="C14" s="2"/>
      <c r="D14" s="2"/>
      <c r="E14" s="2"/>
      <c r="F14" s="2"/>
      <c r="G14" s="2"/>
      <c r="H14" s="2"/>
      <c r="I14" s="2"/>
      <c r="J14" s="2"/>
      <c r="K14" s="2"/>
      <c r="L14" s="2"/>
      <c r="M14" s="2"/>
      <c r="N14" s="2"/>
      <c r="O14" s="2"/>
      <c r="P14" s="2"/>
      <c r="Q14" s="2"/>
      <c r="R14" s="2"/>
      <c r="S14" s="2"/>
      <c r="X14" s="72"/>
      <c r="Y14" s="73"/>
      <c r="Z14" s="73"/>
      <c r="AA14" s="73"/>
      <c r="AB14" s="72"/>
    </row>
    <row r="15" spans="1:40" ht="15" customHeight="1">
      <c r="A15" s="2"/>
      <c r="B15" s="2"/>
      <c r="C15" s="2" t="s">
        <v>195</v>
      </c>
      <c r="D15" s="2"/>
      <c r="E15" s="2"/>
      <c r="F15" s="2"/>
      <c r="G15" s="2"/>
      <c r="H15" s="2"/>
      <c r="I15" s="2"/>
      <c r="J15" s="2"/>
      <c r="K15" s="2"/>
      <c r="L15" s="2"/>
      <c r="M15" s="2"/>
      <c r="N15" s="2"/>
      <c r="O15" s="2"/>
      <c r="P15" s="2"/>
      <c r="Q15" s="2"/>
      <c r="R15" s="2"/>
      <c r="S15" s="2"/>
      <c r="X15" s="72"/>
      <c r="Y15" s="73"/>
      <c r="Z15" s="73"/>
      <c r="AA15" s="73"/>
      <c r="AB15" s="72"/>
    </row>
    <row r="16" spans="1:40" ht="15" customHeight="1">
      <c r="A16" s="2"/>
      <c r="B16" s="2"/>
      <c r="C16" s="2"/>
      <c r="D16" s="2"/>
      <c r="E16" s="2"/>
      <c r="F16" s="2"/>
      <c r="G16" s="2"/>
      <c r="H16" s="2"/>
      <c r="I16" s="2"/>
      <c r="J16" s="2"/>
      <c r="K16" s="2"/>
      <c r="L16" s="2"/>
      <c r="M16" s="2"/>
      <c r="N16" s="2"/>
      <c r="O16" s="2"/>
      <c r="P16" s="2"/>
      <c r="Q16" s="2"/>
      <c r="R16" s="2"/>
      <c r="S16" s="2"/>
      <c r="X16" s="72"/>
      <c r="Y16" s="73"/>
      <c r="Z16" s="73"/>
      <c r="AA16" s="73"/>
      <c r="AB16" s="72"/>
    </row>
    <row r="17" spans="1:32" ht="15" customHeight="1">
      <c r="A17" s="2"/>
      <c r="B17" s="2"/>
      <c r="C17" s="2"/>
      <c r="D17" s="2"/>
      <c r="E17" s="2"/>
      <c r="F17" s="2"/>
      <c r="G17" s="2"/>
      <c r="H17" s="2"/>
      <c r="I17" s="2"/>
      <c r="J17" s="2"/>
      <c r="K17" s="2"/>
      <c r="L17" s="2"/>
      <c r="M17" s="2"/>
      <c r="N17" s="2"/>
      <c r="O17" s="2"/>
      <c r="P17" s="2"/>
      <c r="Q17" s="2"/>
      <c r="R17" s="2"/>
      <c r="S17" s="2"/>
      <c r="X17" s="72"/>
      <c r="Y17" s="73"/>
      <c r="Z17" s="73"/>
      <c r="AA17" s="73"/>
      <c r="AB17" s="72"/>
    </row>
    <row r="18" spans="1:32" ht="15" customHeight="1" thickBot="1">
      <c r="A18" s="2" t="s">
        <v>182</v>
      </c>
      <c r="B18" s="2"/>
      <c r="C18" s="2"/>
      <c r="D18" s="2"/>
      <c r="E18" s="2"/>
      <c r="F18" s="2"/>
      <c r="G18" s="2"/>
      <c r="H18" s="2"/>
      <c r="I18" s="2"/>
      <c r="J18" s="2"/>
      <c r="K18" s="2"/>
      <c r="L18" s="2"/>
      <c r="M18" s="2"/>
      <c r="N18" s="2"/>
      <c r="O18" s="2"/>
      <c r="P18" s="2"/>
      <c r="Q18" s="2"/>
      <c r="R18" s="2"/>
      <c r="S18" s="2"/>
    </row>
    <row r="19" spans="1:32" ht="15" customHeight="1" thickBot="1">
      <c r="A19" s="2" t="s">
        <v>71</v>
      </c>
      <c r="B19" s="2"/>
      <c r="C19" s="2"/>
      <c r="D19" s="2"/>
      <c r="E19" s="2"/>
      <c r="F19" s="2"/>
      <c r="G19" s="2"/>
      <c r="H19" s="2"/>
      <c r="I19" s="2"/>
      <c r="J19" s="2"/>
      <c r="K19" s="2"/>
      <c r="L19" s="2"/>
      <c r="M19" s="2"/>
      <c r="N19" s="2"/>
      <c r="O19" s="2"/>
      <c r="P19" s="2"/>
      <c r="Q19" s="2"/>
      <c r="R19" s="2"/>
      <c r="S19" s="2"/>
      <c r="X19" s="229" t="s">
        <v>8</v>
      </c>
      <c r="Y19" s="230"/>
      <c r="Z19" s="231"/>
      <c r="AA19" s="39"/>
      <c r="AD19" s="229" t="s">
        <v>61</v>
      </c>
      <c r="AE19" s="230"/>
      <c r="AF19" s="231"/>
    </row>
    <row r="20" spans="1:32" ht="30" customHeight="1" thickBot="1">
      <c r="A20" s="2"/>
      <c r="B20" s="208" t="s">
        <v>99</v>
      </c>
      <c r="C20" s="209"/>
      <c r="D20" s="209"/>
      <c r="E20" s="209"/>
      <c r="F20" s="209"/>
      <c r="G20" s="209"/>
      <c r="H20" s="209"/>
      <c r="I20" s="209"/>
      <c r="J20" s="209"/>
      <c r="K20" s="209"/>
      <c r="L20" s="209"/>
      <c r="M20" s="209"/>
      <c r="N20" s="210"/>
      <c r="O20" s="29" t="s">
        <v>2</v>
      </c>
      <c r="P20" s="29" t="s">
        <v>4</v>
      </c>
      <c r="Q20" s="247" t="s">
        <v>31</v>
      </c>
      <c r="R20" s="248"/>
      <c r="X20" s="50" t="s">
        <v>1</v>
      </c>
      <c r="Y20" s="51" t="s">
        <v>30</v>
      </c>
      <c r="Z20" s="52" t="s">
        <v>29</v>
      </c>
      <c r="AA20" s="46" t="s">
        <v>34</v>
      </c>
      <c r="AB20" s="234" t="s">
        <v>35</v>
      </c>
      <c r="AC20" s="235"/>
      <c r="AD20" s="41" t="s">
        <v>62</v>
      </c>
      <c r="AE20" s="43" t="s">
        <v>47</v>
      </c>
      <c r="AF20" s="59"/>
    </row>
    <row r="21" spans="1:32" ht="15" customHeight="1" thickTop="1" thickBot="1">
      <c r="A21" s="2"/>
      <c r="B21" s="163" t="s">
        <v>70</v>
      </c>
      <c r="C21" s="164"/>
      <c r="D21" s="164"/>
      <c r="E21" s="164"/>
      <c r="F21" s="164"/>
      <c r="G21" s="164"/>
      <c r="H21" s="164"/>
      <c r="I21" s="165"/>
      <c r="J21" s="163" t="s">
        <v>36</v>
      </c>
      <c r="K21" s="164"/>
      <c r="L21" s="164"/>
      <c r="M21" s="164"/>
      <c r="N21" s="165"/>
      <c r="O21" s="154" t="str">
        <f>IFERROR(HLOOKUP($K$5,$X$20:$Z$142,ROW()-19,FALSE),"")</f>
        <v/>
      </c>
      <c r="P21" s="236" t="s">
        <v>62</v>
      </c>
      <c r="Q21" s="195"/>
      <c r="R21" s="196"/>
      <c r="X21" s="221" t="s">
        <v>7</v>
      </c>
      <c r="Y21" s="159" t="s">
        <v>6</v>
      </c>
      <c r="Z21" s="161" t="s">
        <v>6</v>
      </c>
      <c r="AA21" s="47" t="str">
        <f>IF(K5="機構加入者（証券会社）","証券会社選択",IF(K5="機構加入者（信託銀行）","信託銀行選択",""))</f>
        <v/>
      </c>
      <c r="AB21" s="41" t="s">
        <v>62</v>
      </c>
      <c r="AC21" s="41" t="s">
        <v>62</v>
      </c>
      <c r="AD21" s="60" t="s">
        <v>52</v>
      </c>
      <c r="AE21" s="44" t="s">
        <v>42</v>
      </c>
      <c r="AF21" s="48" t="s">
        <v>87</v>
      </c>
    </row>
    <row r="22" spans="1:32" ht="15" customHeight="1">
      <c r="A22" s="2"/>
      <c r="B22" s="166"/>
      <c r="C22" s="167"/>
      <c r="D22" s="167"/>
      <c r="E22" s="167"/>
      <c r="F22" s="167"/>
      <c r="G22" s="167"/>
      <c r="H22" s="167"/>
      <c r="I22" s="172"/>
      <c r="J22" s="166"/>
      <c r="K22" s="167"/>
      <c r="L22" s="168"/>
      <c r="M22" s="168"/>
      <c r="N22" s="169"/>
      <c r="O22" s="153"/>
      <c r="P22" s="237"/>
      <c r="Q22" s="197"/>
      <c r="R22" s="198"/>
      <c r="X22" s="222"/>
      <c r="Y22" s="160"/>
      <c r="Z22" s="162"/>
      <c r="AB22" s="60" t="s">
        <v>52</v>
      </c>
      <c r="AC22" s="64" t="s">
        <v>57</v>
      </c>
      <c r="AD22" s="60" t="s">
        <v>53</v>
      </c>
      <c r="AE22" s="44" t="s">
        <v>43</v>
      </c>
      <c r="AF22" s="48" t="s">
        <v>88</v>
      </c>
    </row>
    <row r="23" spans="1:32" ht="15" customHeight="1">
      <c r="A23" s="2"/>
      <c r="B23" s="166"/>
      <c r="C23" s="167"/>
      <c r="D23" s="167"/>
      <c r="E23" s="167"/>
      <c r="F23" s="167"/>
      <c r="G23" s="167"/>
      <c r="H23" s="167"/>
      <c r="I23" s="172"/>
      <c r="J23" s="53"/>
      <c r="K23" s="54"/>
      <c r="L23" s="215" t="str">
        <f>IFERROR(IF($K$5="機構加入者（信託銀行）",VLOOKUP($P$21,$AD$20:$AE$30,2),IF(K$5="機構加入者（証券会社）",VLOOKUP($P$21,$AD$20:$AE$30,2),"")),"")</f>
        <v/>
      </c>
      <c r="M23" s="216"/>
      <c r="N23" s="216"/>
      <c r="O23" s="216"/>
      <c r="P23" s="216"/>
      <c r="Q23" s="216"/>
      <c r="R23" s="217"/>
      <c r="X23" s="181"/>
      <c r="Y23" s="183"/>
      <c r="Z23" s="150"/>
      <c r="AB23" s="60" t="s">
        <v>53</v>
      </c>
      <c r="AC23" s="64" t="s">
        <v>58</v>
      </c>
      <c r="AD23" s="60" t="s">
        <v>54</v>
      </c>
      <c r="AE23" s="44" t="s">
        <v>44</v>
      </c>
      <c r="AF23" s="48" t="s">
        <v>89</v>
      </c>
    </row>
    <row r="24" spans="1:32" ht="15" customHeight="1">
      <c r="A24" s="2"/>
      <c r="B24" s="166"/>
      <c r="C24" s="167"/>
      <c r="D24" s="167"/>
      <c r="E24" s="167"/>
      <c r="F24" s="167"/>
      <c r="G24" s="167"/>
      <c r="H24" s="167"/>
      <c r="I24" s="172"/>
      <c r="J24" s="53"/>
      <c r="K24" s="54"/>
      <c r="L24" s="218"/>
      <c r="M24" s="219"/>
      <c r="N24" s="219"/>
      <c r="O24" s="219"/>
      <c r="P24" s="219"/>
      <c r="Q24" s="219"/>
      <c r="R24" s="220"/>
      <c r="X24" s="182"/>
      <c r="Y24" s="184"/>
      <c r="Z24" s="151"/>
      <c r="AB24" s="60" t="s">
        <v>54</v>
      </c>
      <c r="AC24" s="64" t="s">
        <v>59</v>
      </c>
      <c r="AD24" s="60" t="s">
        <v>55</v>
      </c>
      <c r="AE24" s="44" t="s">
        <v>45</v>
      </c>
      <c r="AF24" s="48" t="s">
        <v>90</v>
      </c>
    </row>
    <row r="25" spans="1:32" ht="11.25" customHeight="1">
      <c r="A25" s="2"/>
      <c r="B25" s="166"/>
      <c r="C25" s="167"/>
      <c r="D25" s="167"/>
      <c r="E25" s="167"/>
      <c r="F25" s="167"/>
      <c r="G25" s="167"/>
      <c r="H25" s="167"/>
      <c r="I25" s="172"/>
      <c r="J25" s="78"/>
      <c r="K25" s="80"/>
      <c r="L25" s="238"/>
      <c r="M25" s="240" t="s">
        <v>100</v>
      </c>
      <c r="N25" s="189" t="str">
        <f>"D" &amp;IFERROR(VLOOKUP($P$21,$AD$21:$AF$29,3),"") &amp; "01"</f>
        <v>D01</v>
      </c>
      <c r="O25" s="190" t="str">
        <f>HLOOKUP($K$5,$X$20:$Z$142,ROW()-19,FALSE)</f>
        <v/>
      </c>
      <c r="P25" s="199" t="s">
        <v>62</v>
      </c>
      <c r="Q25" s="200"/>
      <c r="R25" s="206" t="s">
        <v>39</v>
      </c>
      <c r="X25" s="221" t="s">
        <v>7</v>
      </c>
      <c r="Y25" s="159" t="s">
        <v>37</v>
      </c>
      <c r="Z25" s="161" t="s">
        <v>37</v>
      </c>
      <c r="AB25" s="60" t="s">
        <v>55</v>
      </c>
      <c r="AC25" s="64" t="s">
        <v>60</v>
      </c>
      <c r="AD25" s="60" t="s">
        <v>56</v>
      </c>
      <c r="AE25" s="44" t="s">
        <v>46</v>
      </c>
      <c r="AF25" s="48" t="s">
        <v>91</v>
      </c>
    </row>
    <row r="26" spans="1:32" ht="11.25" customHeight="1">
      <c r="A26" s="2"/>
      <c r="B26" s="166"/>
      <c r="C26" s="167"/>
      <c r="D26" s="167"/>
      <c r="E26" s="167"/>
      <c r="F26" s="167"/>
      <c r="G26" s="167"/>
      <c r="H26" s="167"/>
      <c r="I26" s="172"/>
      <c r="J26" s="78"/>
      <c r="K26" s="80"/>
      <c r="L26" s="238"/>
      <c r="M26" s="238"/>
      <c r="N26" s="155"/>
      <c r="O26" s="156"/>
      <c r="P26" s="191"/>
      <c r="Q26" s="192"/>
      <c r="R26" s="207"/>
      <c r="X26" s="222"/>
      <c r="Y26" s="160"/>
      <c r="Z26" s="162"/>
      <c r="AB26" s="60" t="s">
        <v>56</v>
      </c>
      <c r="AC26" s="65" t="s">
        <v>16</v>
      </c>
      <c r="AD26" s="60" t="s">
        <v>57</v>
      </c>
      <c r="AE26" s="44" t="s">
        <v>48</v>
      </c>
      <c r="AF26" s="48" t="s">
        <v>92</v>
      </c>
    </row>
    <row r="27" spans="1:32" ht="11.25" customHeight="1" thickBot="1">
      <c r="A27" s="2"/>
      <c r="B27" s="166"/>
      <c r="C27" s="167"/>
      <c r="D27" s="167"/>
      <c r="E27" s="167"/>
      <c r="F27" s="167"/>
      <c r="G27" s="167"/>
      <c r="H27" s="167"/>
      <c r="I27" s="172"/>
      <c r="J27" s="78"/>
      <c r="K27" s="80"/>
      <c r="L27" s="238"/>
      <c r="M27" s="238"/>
      <c r="N27" s="155" t="str">
        <f>"D" &amp;IFERROR(VLOOKUP($P$21,$AD$21:$AF$29,3),"") &amp; "02"</f>
        <v>D02</v>
      </c>
      <c r="O27" s="170" t="str">
        <f>HLOOKUP($K$5,$X$20:$Z$142,ROW()-19,FALSE)</f>
        <v/>
      </c>
      <c r="P27" s="201" t="s">
        <v>62</v>
      </c>
      <c r="Q27" s="202"/>
      <c r="R27" s="207"/>
      <c r="X27" s="221" t="s">
        <v>7</v>
      </c>
      <c r="Y27" s="159" t="s">
        <v>37</v>
      </c>
      <c r="Z27" s="161" t="s">
        <v>37</v>
      </c>
      <c r="AB27" s="61" t="s">
        <v>16</v>
      </c>
      <c r="AC27" s="63"/>
      <c r="AD27" s="60" t="s">
        <v>58</v>
      </c>
      <c r="AE27" s="44" t="s">
        <v>49</v>
      </c>
      <c r="AF27" s="48" t="s">
        <v>93</v>
      </c>
    </row>
    <row r="28" spans="1:32" ht="11.25" customHeight="1">
      <c r="A28" s="2"/>
      <c r="B28" s="166"/>
      <c r="C28" s="167"/>
      <c r="D28" s="167"/>
      <c r="E28" s="167"/>
      <c r="F28" s="167"/>
      <c r="G28" s="167"/>
      <c r="H28" s="167"/>
      <c r="I28" s="172"/>
      <c r="J28" s="78"/>
      <c r="K28" s="80"/>
      <c r="L28" s="238"/>
      <c r="M28" s="238"/>
      <c r="N28" s="155"/>
      <c r="O28" s="171"/>
      <c r="P28" s="191"/>
      <c r="Q28" s="192"/>
      <c r="R28" s="207"/>
      <c r="X28" s="222"/>
      <c r="Y28" s="160"/>
      <c r="Z28" s="162"/>
      <c r="AD28" s="60" t="s">
        <v>59</v>
      </c>
      <c r="AE28" s="44" t="s">
        <v>50</v>
      </c>
      <c r="AF28" s="48" t="s">
        <v>94</v>
      </c>
    </row>
    <row r="29" spans="1:32" ht="11.25" customHeight="1" thickBot="1">
      <c r="A29" s="2"/>
      <c r="B29" s="166"/>
      <c r="C29" s="167"/>
      <c r="D29" s="167"/>
      <c r="E29" s="167"/>
      <c r="F29" s="167"/>
      <c r="G29" s="167"/>
      <c r="H29" s="167"/>
      <c r="I29" s="172"/>
      <c r="J29" s="78"/>
      <c r="K29" s="80"/>
      <c r="L29" s="238"/>
      <c r="M29" s="238"/>
      <c r="N29" s="155" t="str">
        <f>"D" &amp;IFERROR(VLOOKUP($P$21,$AD$21:$AF$29,3),"") &amp; "03"</f>
        <v>D03</v>
      </c>
      <c r="O29" s="170" t="str">
        <f>HLOOKUP($K$5,$X$20:$Z$142,ROW()-19,FALSE)</f>
        <v/>
      </c>
      <c r="P29" s="201" t="s">
        <v>62</v>
      </c>
      <c r="Q29" s="202"/>
      <c r="R29" s="207"/>
      <c r="X29" s="221" t="s">
        <v>7</v>
      </c>
      <c r="Y29" s="159" t="s">
        <v>37</v>
      </c>
      <c r="Z29" s="161" t="s">
        <v>37</v>
      </c>
      <c r="AD29" s="60" t="s">
        <v>60</v>
      </c>
      <c r="AE29" s="45" t="s">
        <v>51</v>
      </c>
      <c r="AF29" s="49" t="s">
        <v>95</v>
      </c>
    </row>
    <row r="30" spans="1:32" ht="11.25" customHeight="1" thickBot="1">
      <c r="A30" s="2"/>
      <c r="B30" s="166"/>
      <c r="C30" s="167"/>
      <c r="D30" s="167"/>
      <c r="E30" s="167"/>
      <c r="F30" s="167"/>
      <c r="G30" s="167"/>
      <c r="H30" s="167"/>
      <c r="I30" s="172"/>
      <c r="J30" s="78"/>
      <c r="K30" s="80"/>
      <c r="L30" s="238"/>
      <c r="M30" s="238"/>
      <c r="N30" s="155"/>
      <c r="O30" s="171"/>
      <c r="P30" s="191"/>
      <c r="Q30" s="192"/>
      <c r="R30" s="207"/>
      <c r="X30" s="222"/>
      <c r="Y30" s="160"/>
      <c r="Z30" s="162"/>
      <c r="AD30" s="61" t="s">
        <v>16</v>
      </c>
      <c r="AE30" s="62"/>
      <c r="AF30" s="63"/>
    </row>
    <row r="31" spans="1:32" ht="11.25" customHeight="1">
      <c r="A31" s="2"/>
      <c r="B31" s="166"/>
      <c r="C31" s="167"/>
      <c r="D31" s="167"/>
      <c r="E31" s="167"/>
      <c r="F31" s="167"/>
      <c r="G31" s="167"/>
      <c r="H31" s="167"/>
      <c r="I31" s="172"/>
      <c r="J31" s="78"/>
      <c r="K31" s="80"/>
      <c r="L31" s="238"/>
      <c r="M31" s="238"/>
      <c r="N31" s="155" t="str">
        <f>"D" &amp;IFERROR(VLOOKUP($P$21,$AD$21:$AF$29,3),"") &amp; "04"</f>
        <v>D04</v>
      </c>
      <c r="O31" s="170" t="str">
        <f>HLOOKUP($K$5,$X$20:$Z$142,ROW()-19,FALSE)</f>
        <v/>
      </c>
      <c r="P31" s="201" t="s">
        <v>62</v>
      </c>
      <c r="Q31" s="202"/>
      <c r="R31" s="207"/>
      <c r="X31" s="221" t="s">
        <v>7</v>
      </c>
      <c r="Y31" s="159" t="s">
        <v>37</v>
      </c>
      <c r="Z31" s="161" t="s">
        <v>37</v>
      </c>
    </row>
    <row r="32" spans="1:32" ht="11.25" customHeight="1">
      <c r="A32" s="2"/>
      <c r="B32" s="166"/>
      <c r="C32" s="167"/>
      <c r="D32" s="167"/>
      <c r="E32" s="167"/>
      <c r="F32" s="167"/>
      <c r="G32" s="167"/>
      <c r="H32" s="167"/>
      <c r="I32" s="172"/>
      <c r="J32" s="78"/>
      <c r="K32" s="80"/>
      <c r="L32" s="238"/>
      <c r="M32" s="238"/>
      <c r="N32" s="155"/>
      <c r="O32" s="171"/>
      <c r="P32" s="191"/>
      <c r="Q32" s="192"/>
      <c r="R32" s="207"/>
      <c r="X32" s="222"/>
      <c r="Y32" s="160"/>
      <c r="Z32" s="162"/>
    </row>
    <row r="33" spans="1:27" ht="11.25" customHeight="1">
      <c r="A33" s="2"/>
      <c r="B33" s="166"/>
      <c r="C33" s="167"/>
      <c r="D33" s="167"/>
      <c r="E33" s="167"/>
      <c r="F33" s="167"/>
      <c r="G33" s="167"/>
      <c r="H33" s="167"/>
      <c r="I33" s="172"/>
      <c r="J33" s="78"/>
      <c r="K33" s="80"/>
      <c r="L33" s="238"/>
      <c r="M33" s="238"/>
      <c r="N33" s="155" t="str">
        <f>"D" &amp;IFERROR(VLOOKUP($P$21,$AD$21:$AF$29,3),"") &amp; "05"</f>
        <v>D05</v>
      </c>
      <c r="O33" s="170" t="str">
        <f>HLOOKUP($K$5,$X$20:$Z$142,ROW()-19,FALSE)</f>
        <v/>
      </c>
      <c r="P33" s="201" t="s">
        <v>62</v>
      </c>
      <c r="Q33" s="202"/>
      <c r="R33" s="207"/>
      <c r="X33" s="221" t="s">
        <v>7</v>
      </c>
      <c r="Y33" s="159" t="s">
        <v>3</v>
      </c>
      <c r="Z33" s="161" t="s">
        <v>3</v>
      </c>
    </row>
    <row r="34" spans="1:27" ht="11.25" customHeight="1">
      <c r="A34" s="2"/>
      <c r="B34" s="166"/>
      <c r="C34" s="167"/>
      <c r="D34" s="167"/>
      <c r="E34" s="167"/>
      <c r="F34" s="167"/>
      <c r="G34" s="167"/>
      <c r="H34" s="167"/>
      <c r="I34" s="172"/>
      <c r="J34" s="78"/>
      <c r="K34" s="80"/>
      <c r="L34" s="238"/>
      <c r="M34" s="238"/>
      <c r="N34" s="155"/>
      <c r="O34" s="171"/>
      <c r="P34" s="191"/>
      <c r="Q34" s="192"/>
      <c r="R34" s="207"/>
      <c r="X34" s="222"/>
      <c r="Y34" s="160"/>
      <c r="Z34" s="162"/>
      <c r="AA34" s="40"/>
    </row>
    <row r="35" spans="1:27" ht="11.25" customHeight="1">
      <c r="A35" s="2"/>
      <c r="B35" s="166"/>
      <c r="C35" s="167"/>
      <c r="D35" s="167"/>
      <c r="E35" s="167"/>
      <c r="F35" s="167"/>
      <c r="G35" s="167"/>
      <c r="H35" s="167"/>
      <c r="I35" s="172"/>
      <c r="J35" s="78"/>
      <c r="K35" s="80"/>
      <c r="L35" s="238"/>
      <c r="M35" s="238"/>
      <c r="N35" s="155" t="str">
        <f>"D" &amp;IFERROR(VLOOKUP($P$21,$AD$21:$AF$29,3),"") &amp; "06"</f>
        <v>D06</v>
      </c>
      <c r="O35" s="170" t="str">
        <f>HLOOKUP($K$5,$X$20:$Z$142,ROW()-19,FALSE)</f>
        <v/>
      </c>
      <c r="P35" s="201" t="s">
        <v>62</v>
      </c>
      <c r="Q35" s="202"/>
      <c r="R35" s="207"/>
      <c r="X35" s="221" t="s">
        <v>7</v>
      </c>
      <c r="Y35" s="159" t="s">
        <v>3</v>
      </c>
      <c r="Z35" s="161" t="s">
        <v>3</v>
      </c>
      <c r="AA35" s="40"/>
    </row>
    <row r="36" spans="1:27" ht="11.25" customHeight="1">
      <c r="A36" s="2"/>
      <c r="B36" s="166"/>
      <c r="C36" s="167"/>
      <c r="D36" s="167"/>
      <c r="E36" s="167"/>
      <c r="F36" s="167"/>
      <c r="G36" s="167"/>
      <c r="H36" s="167"/>
      <c r="I36" s="172"/>
      <c r="J36" s="78"/>
      <c r="K36" s="80"/>
      <c r="L36" s="238"/>
      <c r="M36" s="238"/>
      <c r="N36" s="155"/>
      <c r="O36" s="171"/>
      <c r="P36" s="191"/>
      <c r="Q36" s="192"/>
      <c r="R36" s="207"/>
      <c r="X36" s="222"/>
      <c r="Y36" s="160"/>
      <c r="Z36" s="162"/>
      <c r="AA36" s="40"/>
    </row>
    <row r="37" spans="1:27" ht="11.25" customHeight="1">
      <c r="A37" s="2"/>
      <c r="B37" s="166"/>
      <c r="C37" s="167"/>
      <c r="D37" s="167"/>
      <c r="E37" s="167"/>
      <c r="F37" s="167"/>
      <c r="G37" s="167"/>
      <c r="H37" s="167"/>
      <c r="I37" s="172"/>
      <c r="J37" s="78"/>
      <c r="K37" s="80"/>
      <c r="L37" s="238"/>
      <c r="M37" s="238"/>
      <c r="N37" s="155" t="str">
        <f>"D" &amp;IFERROR(VLOOKUP($P$21,$AD$21:$AF$29,3),"") &amp; "07"</f>
        <v>D07</v>
      </c>
      <c r="O37" s="170" t="str">
        <f>HLOOKUP($K$5,$X$20:$Z$142,ROW()-19,FALSE)</f>
        <v/>
      </c>
      <c r="P37" s="201" t="s">
        <v>62</v>
      </c>
      <c r="Q37" s="202"/>
      <c r="R37" s="207"/>
      <c r="X37" s="221" t="s">
        <v>7</v>
      </c>
      <c r="Y37" s="159" t="s">
        <v>3</v>
      </c>
      <c r="Z37" s="161" t="s">
        <v>3</v>
      </c>
    </row>
    <row r="38" spans="1:27" ht="11.25" customHeight="1">
      <c r="A38" s="2"/>
      <c r="B38" s="166"/>
      <c r="C38" s="167"/>
      <c r="D38" s="167"/>
      <c r="E38" s="167"/>
      <c r="F38" s="167"/>
      <c r="G38" s="167"/>
      <c r="H38" s="167"/>
      <c r="I38" s="172"/>
      <c r="J38" s="78"/>
      <c r="K38" s="80"/>
      <c r="L38" s="238"/>
      <c r="M38" s="238"/>
      <c r="N38" s="155"/>
      <c r="O38" s="171"/>
      <c r="P38" s="191"/>
      <c r="Q38" s="192"/>
      <c r="R38" s="207"/>
      <c r="X38" s="222"/>
      <c r="Y38" s="160"/>
      <c r="Z38" s="162"/>
    </row>
    <row r="39" spans="1:27" ht="11.25" customHeight="1">
      <c r="A39" s="2"/>
      <c r="B39" s="166"/>
      <c r="C39" s="167"/>
      <c r="D39" s="167"/>
      <c r="E39" s="167"/>
      <c r="F39" s="167"/>
      <c r="G39" s="167"/>
      <c r="H39" s="167"/>
      <c r="I39" s="172"/>
      <c r="J39" s="78"/>
      <c r="K39" s="80"/>
      <c r="L39" s="238"/>
      <c r="M39" s="238"/>
      <c r="N39" s="155" t="str">
        <f>"D" &amp;IFERROR(VLOOKUP($P$21,$AD$21:$AF$29,3),"") &amp; "08"</f>
        <v>D08</v>
      </c>
      <c r="O39" s="170" t="str">
        <f>HLOOKUP($K$5,$X$20:$Z$142,ROW()-19,FALSE)</f>
        <v/>
      </c>
      <c r="P39" s="201" t="s">
        <v>62</v>
      </c>
      <c r="Q39" s="202"/>
      <c r="R39" s="207"/>
      <c r="X39" s="221" t="s">
        <v>7</v>
      </c>
      <c r="Y39" s="159" t="s">
        <v>3</v>
      </c>
      <c r="Z39" s="161" t="s">
        <v>3</v>
      </c>
    </row>
    <row r="40" spans="1:27" ht="11.25" customHeight="1">
      <c r="A40" s="2"/>
      <c r="B40" s="166"/>
      <c r="C40" s="167"/>
      <c r="D40" s="167"/>
      <c r="E40" s="167"/>
      <c r="F40" s="167"/>
      <c r="G40" s="167"/>
      <c r="H40" s="167"/>
      <c r="I40" s="172"/>
      <c r="J40" s="78"/>
      <c r="K40" s="80"/>
      <c r="L40" s="238"/>
      <c r="M40" s="238"/>
      <c r="N40" s="155"/>
      <c r="O40" s="171"/>
      <c r="P40" s="191"/>
      <c r="Q40" s="192"/>
      <c r="R40" s="207"/>
      <c r="X40" s="222"/>
      <c r="Y40" s="160"/>
      <c r="Z40" s="162"/>
    </row>
    <row r="41" spans="1:27" ht="11.25" customHeight="1">
      <c r="A41" s="2"/>
      <c r="B41" s="166"/>
      <c r="C41" s="167"/>
      <c r="D41" s="167"/>
      <c r="E41" s="167"/>
      <c r="F41" s="167"/>
      <c r="G41" s="167"/>
      <c r="H41" s="167"/>
      <c r="I41" s="172"/>
      <c r="J41" s="78"/>
      <c r="K41" s="80"/>
      <c r="L41" s="238"/>
      <c r="M41" s="238"/>
      <c r="N41" s="155" t="str">
        <f>"D" &amp;IFERROR(VLOOKUP($P$21,$AD$21:$AF$29,3),"") &amp; "09"</f>
        <v>D09</v>
      </c>
      <c r="O41" s="170" t="str">
        <f>HLOOKUP($K$5,$X$20:$Z$142,ROW()-19,FALSE)</f>
        <v/>
      </c>
      <c r="P41" s="201" t="s">
        <v>62</v>
      </c>
      <c r="Q41" s="202"/>
      <c r="R41" s="207"/>
      <c r="X41" s="221" t="s">
        <v>7</v>
      </c>
      <c r="Y41" s="159" t="s">
        <v>3</v>
      </c>
      <c r="Z41" s="161" t="s">
        <v>3</v>
      </c>
    </row>
    <row r="42" spans="1:27" ht="11.25" customHeight="1">
      <c r="A42" s="2"/>
      <c r="B42" s="166"/>
      <c r="C42" s="167"/>
      <c r="D42" s="167"/>
      <c r="E42" s="167"/>
      <c r="F42" s="167"/>
      <c r="G42" s="167"/>
      <c r="H42" s="167"/>
      <c r="I42" s="172"/>
      <c r="J42" s="78"/>
      <c r="K42" s="80"/>
      <c r="L42" s="238"/>
      <c r="M42" s="238"/>
      <c r="N42" s="155"/>
      <c r="O42" s="171"/>
      <c r="P42" s="191"/>
      <c r="Q42" s="192"/>
      <c r="R42" s="207"/>
      <c r="X42" s="222"/>
      <c r="Y42" s="160"/>
      <c r="Z42" s="162"/>
    </row>
    <row r="43" spans="1:27" s="118" customFormat="1" ht="11.25" customHeight="1">
      <c r="A43" s="2"/>
      <c r="B43" s="166"/>
      <c r="C43" s="167"/>
      <c r="D43" s="167"/>
      <c r="E43" s="167"/>
      <c r="F43" s="167"/>
      <c r="G43" s="167"/>
      <c r="H43" s="167"/>
      <c r="I43" s="172"/>
      <c r="J43" s="123"/>
      <c r="K43" s="124"/>
      <c r="L43" s="238"/>
      <c r="M43" s="238"/>
      <c r="N43" s="155" t="str">
        <f>"D" &amp;IFERROR(VLOOKUP($P$21,$AD$21:$AF$29,3),"") &amp; "10"</f>
        <v>D10</v>
      </c>
      <c r="O43" s="170" t="str">
        <f>HLOOKUP($K$5,$X$20:$Z$142,ROW()-19,FALSE)</f>
        <v/>
      </c>
      <c r="P43" s="201" t="s">
        <v>62</v>
      </c>
      <c r="Q43" s="202"/>
      <c r="R43" s="207"/>
      <c r="X43" s="221" t="s">
        <v>7</v>
      </c>
      <c r="Y43" s="159" t="s">
        <v>3</v>
      </c>
      <c r="Z43" s="161" t="s">
        <v>3</v>
      </c>
    </row>
    <row r="44" spans="1:27" s="118" customFormat="1" ht="11.25" customHeight="1">
      <c r="A44" s="2"/>
      <c r="B44" s="166"/>
      <c r="C44" s="167"/>
      <c r="D44" s="167"/>
      <c r="E44" s="167"/>
      <c r="F44" s="167"/>
      <c r="G44" s="167"/>
      <c r="H44" s="167"/>
      <c r="I44" s="172"/>
      <c r="J44" s="123"/>
      <c r="K44" s="124"/>
      <c r="L44" s="238"/>
      <c r="M44" s="238"/>
      <c r="N44" s="155"/>
      <c r="O44" s="171"/>
      <c r="P44" s="191"/>
      <c r="Q44" s="192"/>
      <c r="R44" s="207"/>
      <c r="X44" s="222"/>
      <c r="Y44" s="160"/>
      <c r="Z44" s="162"/>
    </row>
    <row r="45" spans="1:27" ht="11.25" customHeight="1">
      <c r="A45" s="2"/>
      <c r="B45" s="166"/>
      <c r="C45" s="167"/>
      <c r="D45" s="167"/>
      <c r="E45" s="167"/>
      <c r="F45" s="167"/>
      <c r="G45" s="167"/>
      <c r="H45" s="167"/>
      <c r="I45" s="172"/>
      <c r="J45" s="78"/>
      <c r="K45" s="80"/>
      <c r="L45" s="238"/>
      <c r="M45" s="238"/>
      <c r="N45" s="177" t="str">
        <f>"D" &amp;IFERROR(VLOOKUP($P$21,$AD$21:$AF$29,3),"") &amp; "11"</f>
        <v>D11</v>
      </c>
      <c r="O45" s="213" t="str">
        <f>HLOOKUP($K$5,$X$20:$Z$142,ROW()-19,FALSE)</f>
        <v/>
      </c>
      <c r="P45" s="224" t="s">
        <v>17</v>
      </c>
      <c r="Q45" s="225"/>
      <c r="R45" s="207"/>
      <c r="X45" s="221" t="s">
        <v>7</v>
      </c>
      <c r="Y45" s="159" t="s">
        <v>37</v>
      </c>
      <c r="Z45" s="161" t="s">
        <v>37</v>
      </c>
    </row>
    <row r="46" spans="1:27" ht="11.25" customHeight="1">
      <c r="A46" s="2"/>
      <c r="B46" s="166"/>
      <c r="C46" s="167"/>
      <c r="D46" s="167"/>
      <c r="E46" s="167"/>
      <c r="F46" s="167"/>
      <c r="G46" s="167"/>
      <c r="H46" s="167"/>
      <c r="I46" s="172"/>
      <c r="J46" s="81"/>
      <c r="K46" s="82"/>
      <c r="L46" s="239"/>
      <c r="M46" s="239"/>
      <c r="N46" s="177"/>
      <c r="O46" s="223"/>
      <c r="P46" s="226"/>
      <c r="Q46" s="227"/>
      <c r="R46" s="228"/>
      <c r="X46" s="222"/>
      <c r="Y46" s="160"/>
      <c r="Z46" s="162"/>
    </row>
    <row r="47" spans="1:27" ht="15" customHeight="1">
      <c r="A47" s="2"/>
      <c r="B47" s="166"/>
      <c r="C47" s="167"/>
      <c r="D47" s="167"/>
      <c r="E47" s="167"/>
      <c r="F47" s="167"/>
      <c r="G47" s="167"/>
      <c r="H47" s="167"/>
      <c r="I47" s="172"/>
      <c r="J47" s="164" t="s">
        <v>32</v>
      </c>
      <c r="K47" s="164"/>
      <c r="L47" s="167"/>
      <c r="M47" s="164"/>
      <c r="N47" s="164"/>
      <c r="O47" s="154" t="str">
        <f>IFERROR(HLOOKUP($K$5,$X$20:$Z$142,ROW()-19,FALSE),"")</f>
        <v/>
      </c>
      <c r="P47" s="211" t="s">
        <v>62</v>
      </c>
      <c r="Q47" s="195"/>
      <c r="R47" s="196"/>
      <c r="X47" s="221" t="s">
        <v>7</v>
      </c>
      <c r="Y47" s="159" t="s">
        <v>6</v>
      </c>
      <c r="Z47" s="232" t="s">
        <v>6</v>
      </c>
    </row>
    <row r="48" spans="1:27" ht="15" customHeight="1">
      <c r="A48" s="2"/>
      <c r="B48" s="166"/>
      <c r="C48" s="167"/>
      <c r="D48" s="167"/>
      <c r="E48" s="167"/>
      <c r="F48" s="167"/>
      <c r="G48" s="167"/>
      <c r="H48" s="167"/>
      <c r="I48" s="172"/>
      <c r="J48" s="167"/>
      <c r="K48" s="167"/>
      <c r="L48" s="168"/>
      <c r="M48" s="168"/>
      <c r="N48" s="168"/>
      <c r="O48" s="153"/>
      <c r="P48" s="212"/>
      <c r="Q48" s="197"/>
      <c r="R48" s="198"/>
      <c r="X48" s="222"/>
      <c r="Y48" s="160"/>
      <c r="Z48" s="232"/>
    </row>
    <row r="49" spans="1:27" ht="11.25" customHeight="1">
      <c r="A49" s="2"/>
      <c r="B49" s="166"/>
      <c r="C49" s="167"/>
      <c r="D49" s="167"/>
      <c r="E49" s="167"/>
      <c r="F49" s="167"/>
      <c r="G49" s="167"/>
      <c r="H49" s="167"/>
      <c r="I49" s="172"/>
      <c r="J49" s="78"/>
      <c r="K49" s="80"/>
      <c r="L49" s="203" t="s">
        <v>101</v>
      </c>
      <c r="M49" s="233"/>
      <c r="N49" s="189" t="s">
        <v>102</v>
      </c>
      <c r="O49" s="154" t="str">
        <f>HLOOKUP($K$5,$X$20:$Z$142,ROW()-19,FALSE)</f>
        <v/>
      </c>
      <c r="P49" s="199" t="s">
        <v>62</v>
      </c>
      <c r="Q49" s="200"/>
      <c r="R49" s="206" t="s">
        <v>39</v>
      </c>
      <c r="X49" s="221" t="s">
        <v>7</v>
      </c>
      <c r="Y49" s="159" t="s">
        <v>37</v>
      </c>
      <c r="Z49" s="232" t="s">
        <v>37</v>
      </c>
    </row>
    <row r="50" spans="1:27" ht="11.25" customHeight="1">
      <c r="A50" s="2"/>
      <c r="B50" s="166"/>
      <c r="C50" s="167"/>
      <c r="D50" s="167"/>
      <c r="E50" s="167"/>
      <c r="F50" s="167"/>
      <c r="G50" s="167"/>
      <c r="H50" s="167"/>
      <c r="I50" s="172"/>
      <c r="J50" s="78"/>
      <c r="K50" s="80"/>
      <c r="L50" s="185"/>
      <c r="M50" s="186"/>
      <c r="N50" s="155"/>
      <c r="O50" s="171"/>
      <c r="P50" s="191"/>
      <c r="Q50" s="192"/>
      <c r="R50" s="207"/>
      <c r="X50" s="222"/>
      <c r="Y50" s="160"/>
      <c r="Z50" s="232"/>
      <c r="AA50" s="42"/>
    </row>
    <row r="51" spans="1:27" ht="11.25" customHeight="1">
      <c r="A51" s="2"/>
      <c r="B51" s="166"/>
      <c r="C51" s="167"/>
      <c r="D51" s="167"/>
      <c r="E51" s="167"/>
      <c r="F51" s="167"/>
      <c r="G51" s="167"/>
      <c r="H51" s="167"/>
      <c r="I51" s="172"/>
      <c r="J51" s="78"/>
      <c r="K51" s="80"/>
      <c r="L51" s="185"/>
      <c r="M51" s="186"/>
      <c r="N51" s="155" t="s">
        <v>78</v>
      </c>
      <c r="O51" s="170" t="str">
        <f>HLOOKUP($K$5,$X$20:$Z$142,ROW()-19,FALSE)</f>
        <v/>
      </c>
      <c r="P51" s="201" t="s">
        <v>62</v>
      </c>
      <c r="Q51" s="202"/>
      <c r="R51" s="207"/>
      <c r="X51" s="221" t="s">
        <v>7</v>
      </c>
      <c r="Y51" s="159" t="s">
        <v>37</v>
      </c>
      <c r="Z51" s="161" t="s">
        <v>37</v>
      </c>
      <c r="AA51" s="42"/>
    </row>
    <row r="52" spans="1:27" ht="11.25" customHeight="1">
      <c r="A52" s="2"/>
      <c r="B52" s="166"/>
      <c r="C52" s="167"/>
      <c r="D52" s="167"/>
      <c r="E52" s="167"/>
      <c r="F52" s="167"/>
      <c r="G52" s="167"/>
      <c r="H52" s="167"/>
      <c r="I52" s="172"/>
      <c r="J52" s="78"/>
      <c r="K52" s="80"/>
      <c r="L52" s="185"/>
      <c r="M52" s="186"/>
      <c r="N52" s="155"/>
      <c r="O52" s="171"/>
      <c r="P52" s="191"/>
      <c r="Q52" s="192"/>
      <c r="R52" s="207"/>
      <c r="X52" s="222"/>
      <c r="Y52" s="160"/>
      <c r="Z52" s="162"/>
      <c r="AA52" s="42"/>
    </row>
    <row r="53" spans="1:27" ht="11.25" customHeight="1">
      <c r="A53" s="2"/>
      <c r="B53" s="166"/>
      <c r="C53" s="167"/>
      <c r="D53" s="167"/>
      <c r="E53" s="167"/>
      <c r="F53" s="167"/>
      <c r="G53" s="167"/>
      <c r="H53" s="167"/>
      <c r="I53" s="172"/>
      <c r="J53" s="78"/>
      <c r="K53" s="80"/>
      <c r="L53" s="185"/>
      <c r="M53" s="186"/>
      <c r="N53" s="155" t="s">
        <v>79</v>
      </c>
      <c r="O53" s="170" t="str">
        <f>HLOOKUP($K$5,$X$20:$Z$142,ROW()-19,FALSE)</f>
        <v/>
      </c>
      <c r="P53" s="201" t="s">
        <v>62</v>
      </c>
      <c r="Q53" s="202"/>
      <c r="R53" s="207"/>
      <c r="X53" s="221" t="s">
        <v>7</v>
      </c>
      <c r="Y53" s="159" t="s">
        <v>37</v>
      </c>
      <c r="Z53" s="161" t="s">
        <v>37</v>
      </c>
      <c r="AA53" s="42"/>
    </row>
    <row r="54" spans="1:27" ht="11.25" customHeight="1">
      <c r="A54" s="2"/>
      <c r="B54" s="166"/>
      <c r="C54" s="167"/>
      <c r="D54" s="167"/>
      <c r="E54" s="167"/>
      <c r="F54" s="167"/>
      <c r="G54" s="167"/>
      <c r="H54" s="167"/>
      <c r="I54" s="172"/>
      <c r="J54" s="78"/>
      <c r="K54" s="80"/>
      <c r="L54" s="185"/>
      <c r="M54" s="186"/>
      <c r="N54" s="155"/>
      <c r="O54" s="171"/>
      <c r="P54" s="191"/>
      <c r="Q54" s="192"/>
      <c r="R54" s="207"/>
      <c r="X54" s="222"/>
      <c r="Y54" s="160"/>
      <c r="Z54" s="162"/>
      <c r="AA54" s="42"/>
    </row>
    <row r="55" spans="1:27" ht="11.25" customHeight="1">
      <c r="A55" s="2"/>
      <c r="B55" s="166"/>
      <c r="C55" s="167"/>
      <c r="D55" s="167"/>
      <c r="E55" s="167"/>
      <c r="F55" s="167"/>
      <c r="G55" s="167"/>
      <c r="H55" s="167"/>
      <c r="I55" s="172"/>
      <c r="J55" s="78"/>
      <c r="K55" s="80"/>
      <c r="L55" s="185"/>
      <c r="M55" s="186"/>
      <c r="N55" s="155" t="s">
        <v>80</v>
      </c>
      <c r="O55" s="170" t="str">
        <f>HLOOKUP($K$5,$X$20:$Z$142,ROW()-19,FALSE)</f>
        <v/>
      </c>
      <c r="P55" s="201" t="s">
        <v>62</v>
      </c>
      <c r="Q55" s="202"/>
      <c r="R55" s="207"/>
      <c r="X55" s="221" t="s">
        <v>7</v>
      </c>
      <c r="Y55" s="159" t="s">
        <v>37</v>
      </c>
      <c r="Z55" s="161" t="s">
        <v>37</v>
      </c>
      <c r="AA55" s="42"/>
    </row>
    <row r="56" spans="1:27" ht="11.25" customHeight="1">
      <c r="A56" s="2"/>
      <c r="B56" s="166"/>
      <c r="C56" s="167"/>
      <c r="D56" s="167"/>
      <c r="E56" s="167"/>
      <c r="F56" s="167"/>
      <c r="G56" s="167"/>
      <c r="H56" s="167"/>
      <c r="I56" s="172"/>
      <c r="J56" s="78"/>
      <c r="K56" s="80"/>
      <c r="L56" s="185"/>
      <c r="M56" s="186"/>
      <c r="N56" s="155"/>
      <c r="O56" s="171"/>
      <c r="P56" s="191"/>
      <c r="Q56" s="192"/>
      <c r="R56" s="207"/>
      <c r="X56" s="222"/>
      <c r="Y56" s="160"/>
      <c r="Z56" s="162"/>
      <c r="AA56" s="42"/>
    </row>
    <row r="57" spans="1:27" ht="11.25" customHeight="1">
      <c r="A57" s="2"/>
      <c r="B57" s="166"/>
      <c r="C57" s="167"/>
      <c r="D57" s="167"/>
      <c r="E57" s="167"/>
      <c r="F57" s="167"/>
      <c r="G57" s="167"/>
      <c r="H57" s="167"/>
      <c r="I57" s="172"/>
      <c r="J57" s="78"/>
      <c r="K57" s="80"/>
      <c r="L57" s="185"/>
      <c r="M57" s="186"/>
      <c r="N57" s="155" t="s">
        <v>81</v>
      </c>
      <c r="O57" s="170" t="str">
        <f>HLOOKUP($K$5,$X$20:$Z$142,ROW()-19,FALSE)</f>
        <v/>
      </c>
      <c r="P57" s="201" t="s">
        <v>62</v>
      </c>
      <c r="Q57" s="202"/>
      <c r="R57" s="207"/>
      <c r="X57" s="221" t="s">
        <v>7</v>
      </c>
      <c r="Y57" s="159" t="s">
        <v>3</v>
      </c>
      <c r="Z57" s="161" t="s">
        <v>3</v>
      </c>
      <c r="AA57" s="42"/>
    </row>
    <row r="58" spans="1:27" ht="11.25" customHeight="1">
      <c r="A58" s="2"/>
      <c r="B58" s="166"/>
      <c r="C58" s="167"/>
      <c r="D58" s="167"/>
      <c r="E58" s="167"/>
      <c r="F58" s="167"/>
      <c r="G58" s="167"/>
      <c r="H58" s="167"/>
      <c r="I58" s="172"/>
      <c r="J58" s="78"/>
      <c r="K58" s="80"/>
      <c r="L58" s="185"/>
      <c r="M58" s="186"/>
      <c r="N58" s="155"/>
      <c r="O58" s="171"/>
      <c r="P58" s="191"/>
      <c r="Q58" s="192"/>
      <c r="R58" s="207"/>
      <c r="X58" s="222"/>
      <c r="Y58" s="160"/>
      <c r="Z58" s="162"/>
      <c r="AA58" s="42"/>
    </row>
    <row r="59" spans="1:27" ht="11.25" customHeight="1">
      <c r="A59" s="2"/>
      <c r="B59" s="166"/>
      <c r="C59" s="167"/>
      <c r="D59" s="167"/>
      <c r="E59" s="167"/>
      <c r="F59" s="167"/>
      <c r="G59" s="167"/>
      <c r="H59" s="167"/>
      <c r="I59" s="172"/>
      <c r="J59" s="78"/>
      <c r="K59" s="80"/>
      <c r="L59" s="185"/>
      <c r="M59" s="186"/>
      <c r="N59" s="155" t="s">
        <v>82</v>
      </c>
      <c r="O59" s="170" t="str">
        <f>HLOOKUP($K$5,$X$20:$Z$142,ROW()-19,FALSE)</f>
        <v/>
      </c>
      <c r="P59" s="201" t="s">
        <v>62</v>
      </c>
      <c r="Q59" s="202"/>
      <c r="R59" s="207"/>
      <c r="X59" s="221" t="s">
        <v>7</v>
      </c>
      <c r="Y59" s="159" t="s">
        <v>3</v>
      </c>
      <c r="Z59" s="161" t="s">
        <v>3</v>
      </c>
      <c r="AA59" s="42"/>
    </row>
    <row r="60" spans="1:27" ht="11.25" customHeight="1">
      <c r="A60" s="2"/>
      <c r="B60" s="166"/>
      <c r="C60" s="167"/>
      <c r="D60" s="167"/>
      <c r="E60" s="167"/>
      <c r="F60" s="167"/>
      <c r="G60" s="167"/>
      <c r="H60" s="167"/>
      <c r="I60" s="172"/>
      <c r="J60" s="78"/>
      <c r="K60" s="80"/>
      <c r="L60" s="185"/>
      <c r="M60" s="186"/>
      <c r="N60" s="155"/>
      <c r="O60" s="171"/>
      <c r="P60" s="191"/>
      <c r="Q60" s="192"/>
      <c r="R60" s="207"/>
      <c r="X60" s="222"/>
      <c r="Y60" s="160"/>
      <c r="Z60" s="162"/>
      <c r="AA60" s="42"/>
    </row>
    <row r="61" spans="1:27" ht="11.25" customHeight="1">
      <c r="A61" s="2"/>
      <c r="B61" s="166"/>
      <c r="C61" s="167"/>
      <c r="D61" s="167"/>
      <c r="E61" s="167"/>
      <c r="F61" s="167"/>
      <c r="G61" s="167"/>
      <c r="H61" s="167"/>
      <c r="I61" s="172"/>
      <c r="J61" s="78"/>
      <c r="K61" s="80"/>
      <c r="L61" s="185"/>
      <c r="M61" s="186"/>
      <c r="N61" s="155" t="s">
        <v>83</v>
      </c>
      <c r="O61" s="170" t="str">
        <f>HLOOKUP($K$5,$X$20:$Z$142,ROW()-19,FALSE)</f>
        <v/>
      </c>
      <c r="P61" s="201" t="s">
        <v>62</v>
      </c>
      <c r="Q61" s="202"/>
      <c r="R61" s="207"/>
      <c r="X61" s="221" t="s">
        <v>7</v>
      </c>
      <c r="Y61" s="159" t="s">
        <v>3</v>
      </c>
      <c r="Z61" s="161" t="s">
        <v>3</v>
      </c>
      <c r="AA61" s="42"/>
    </row>
    <row r="62" spans="1:27" ht="11.25" customHeight="1">
      <c r="A62" s="2"/>
      <c r="B62" s="166"/>
      <c r="C62" s="167"/>
      <c r="D62" s="167"/>
      <c r="E62" s="167"/>
      <c r="F62" s="167"/>
      <c r="G62" s="167"/>
      <c r="H62" s="167"/>
      <c r="I62" s="172"/>
      <c r="J62" s="78"/>
      <c r="K62" s="80"/>
      <c r="L62" s="185"/>
      <c r="M62" s="186"/>
      <c r="N62" s="155"/>
      <c r="O62" s="171"/>
      <c r="P62" s="191"/>
      <c r="Q62" s="192"/>
      <c r="R62" s="207"/>
      <c r="X62" s="222"/>
      <c r="Y62" s="160"/>
      <c r="Z62" s="162"/>
      <c r="AA62" s="42"/>
    </row>
    <row r="63" spans="1:27" ht="11.25" customHeight="1">
      <c r="A63" s="2"/>
      <c r="B63" s="166"/>
      <c r="C63" s="167"/>
      <c r="D63" s="167"/>
      <c r="E63" s="167"/>
      <c r="F63" s="167"/>
      <c r="G63" s="167"/>
      <c r="H63" s="167"/>
      <c r="I63" s="172"/>
      <c r="J63" s="78"/>
      <c r="K63" s="80"/>
      <c r="L63" s="185"/>
      <c r="M63" s="186"/>
      <c r="N63" s="155" t="s">
        <v>84</v>
      </c>
      <c r="O63" s="170" t="str">
        <f>HLOOKUP($K$5,$X$20:$Z$142,ROW()-19,FALSE)</f>
        <v/>
      </c>
      <c r="P63" s="201" t="s">
        <v>62</v>
      </c>
      <c r="Q63" s="202"/>
      <c r="R63" s="207"/>
      <c r="X63" s="221" t="s">
        <v>7</v>
      </c>
      <c r="Y63" s="159" t="s">
        <v>3</v>
      </c>
      <c r="Z63" s="161" t="s">
        <v>3</v>
      </c>
      <c r="AA63" s="42"/>
    </row>
    <row r="64" spans="1:27" ht="11.25" customHeight="1">
      <c r="A64" s="2"/>
      <c r="B64" s="166"/>
      <c r="C64" s="167"/>
      <c r="D64" s="167"/>
      <c r="E64" s="167"/>
      <c r="F64" s="167"/>
      <c r="G64" s="167"/>
      <c r="H64" s="167"/>
      <c r="I64" s="172"/>
      <c r="J64" s="78"/>
      <c r="K64" s="80"/>
      <c r="L64" s="185"/>
      <c r="M64" s="186"/>
      <c r="N64" s="155"/>
      <c r="O64" s="171"/>
      <c r="P64" s="191"/>
      <c r="Q64" s="192"/>
      <c r="R64" s="207"/>
      <c r="X64" s="222"/>
      <c r="Y64" s="160"/>
      <c r="Z64" s="162"/>
      <c r="AA64" s="42"/>
    </row>
    <row r="65" spans="1:32" ht="11.25" customHeight="1">
      <c r="A65" s="2"/>
      <c r="B65" s="166"/>
      <c r="C65" s="167"/>
      <c r="D65" s="167"/>
      <c r="E65" s="167"/>
      <c r="F65" s="167"/>
      <c r="G65" s="167"/>
      <c r="H65" s="167"/>
      <c r="I65" s="172"/>
      <c r="J65" s="78"/>
      <c r="K65" s="80"/>
      <c r="L65" s="185"/>
      <c r="M65" s="186"/>
      <c r="N65" s="155" t="s">
        <v>85</v>
      </c>
      <c r="O65" s="170" t="str">
        <f>HLOOKUP($K$5,$X$20:$Z$142,ROW()-19,FALSE)</f>
        <v/>
      </c>
      <c r="P65" s="201" t="s">
        <v>62</v>
      </c>
      <c r="Q65" s="202"/>
      <c r="R65" s="207"/>
      <c r="X65" s="221" t="s">
        <v>7</v>
      </c>
      <c r="Y65" s="159" t="s">
        <v>3</v>
      </c>
      <c r="Z65" s="161" t="s">
        <v>3</v>
      </c>
      <c r="AA65" s="42"/>
    </row>
    <row r="66" spans="1:32" ht="11.25" customHeight="1">
      <c r="A66" s="2"/>
      <c r="B66" s="166"/>
      <c r="C66" s="167"/>
      <c r="D66" s="167"/>
      <c r="E66" s="167"/>
      <c r="F66" s="167"/>
      <c r="G66" s="167"/>
      <c r="H66" s="167"/>
      <c r="I66" s="172"/>
      <c r="J66" s="78"/>
      <c r="K66" s="80"/>
      <c r="L66" s="185"/>
      <c r="M66" s="186"/>
      <c r="N66" s="155"/>
      <c r="O66" s="171"/>
      <c r="P66" s="191"/>
      <c r="Q66" s="192"/>
      <c r="R66" s="207"/>
      <c r="X66" s="222"/>
      <c r="Y66" s="160"/>
      <c r="Z66" s="162"/>
      <c r="AA66" s="42"/>
    </row>
    <row r="67" spans="1:32" s="118" customFormat="1" ht="11.25" customHeight="1">
      <c r="A67" s="2"/>
      <c r="B67" s="166"/>
      <c r="C67" s="167"/>
      <c r="D67" s="167"/>
      <c r="E67" s="167"/>
      <c r="F67" s="167"/>
      <c r="G67" s="167"/>
      <c r="H67" s="167"/>
      <c r="I67" s="172"/>
      <c r="J67" s="123"/>
      <c r="K67" s="124"/>
      <c r="L67" s="185"/>
      <c r="M67" s="186"/>
      <c r="N67" s="155" t="s">
        <v>183</v>
      </c>
      <c r="O67" s="170" t="str">
        <f>HLOOKUP($K$5,$X$20:$Z$142,ROW()-19,FALSE)</f>
        <v/>
      </c>
      <c r="P67" s="201" t="s">
        <v>62</v>
      </c>
      <c r="Q67" s="202"/>
      <c r="R67" s="207"/>
      <c r="X67" s="221" t="s">
        <v>7</v>
      </c>
      <c r="Y67" s="159" t="s">
        <v>3</v>
      </c>
      <c r="Z67" s="161" t="s">
        <v>3</v>
      </c>
      <c r="AA67" s="42"/>
    </row>
    <row r="68" spans="1:32" s="118" customFormat="1" ht="11.25" customHeight="1">
      <c r="A68" s="2"/>
      <c r="B68" s="166"/>
      <c r="C68" s="167"/>
      <c r="D68" s="167"/>
      <c r="E68" s="167"/>
      <c r="F68" s="167"/>
      <c r="G68" s="167"/>
      <c r="H68" s="167"/>
      <c r="I68" s="172"/>
      <c r="J68" s="123"/>
      <c r="K68" s="124"/>
      <c r="L68" s="185"/>
      <c r="M68" s="186"/>
      <c r="N68" s="155"/>
      <c r="O68" s="171"/>
      <c r="P68" s="191"/>
      <c r="Q68" s="192"/>
      <c r="R68" s="207"/>
      <c r="X68" s="222"/>
      <c r="Y68" s="160"/>
      <c r="Z68" s="162"/>
      <c r="AA68" s="42"/>
    </row>
    <row r="69" spans="1:32" ht="11.25" customHeight="1">
      <c r="A69" s="2"/>
      <c r="B69" s="166"/>
      <c r="C69" s="167"/>
      <c r="D69" s="167"/>
      <c r="E69" s="167"/>
      <c r="F69" s="167"/>
      <c r="G69" s="167"/>
      <c r="H69" s="167"/>
      <c r="I69" s="172"/>
      <c r="J69" s="78"/>
      <c r="K69" s="80"/>
      <c r="L69" s="185"/>
      <c r="M69" s="186"/>
      <c r="N69" s="177" t="s">
        <v>184</v>
      </c>
      <c r="O69" s="213" t="str">
        <f>HLOOKUP($K$5,$X$20:$Z$142,ROW()-19,FALSE)</f>
        <v/>
      </c>
      <c r="P69" s="224" t="s">
        <v>17</v>
      </c>
      <c r="Q69" s="225"/>
      <c r="R69" s="207"/>
      <c r="X69" s="221" t="s">
        <v>7</v>
      </c>
      <c r="Y69" s="159" t="s">
        <v>37</v>
      </c>
      <c r="Z69" s="161" t="s">
        <v>37</v>
      </c>
      <c r="AA69" s="42"/>
    </row>
    <row r="70" spans="1:32" ht="11.25" customHeight="1">
      <c r="A70" s="2"/>
      <c r="B70" s="173"/>
      <c r="C70" s="168"/>
      <c r="D70" s="168"/>
      <c r="E70" s="168"/>
      <c r="F70" s="168"/>
      <c r="G70" s="168"/>
      <c r="H70" s="168"/>
      <c r="I70" s="169"/>
      <c r="J70" s="81"/>
      <c r="K70" s="82"/>
      <c r="L70" s="187"/>
      <c r="M70" s="188"/>
      <c r="N70" s="178"/>
      <c r="O70" s="223"/>
      <c r="P70" s="226"/>
      <c r="Q70" s="227"/>
      <c r="R70" s="228"/>
      <c r="X70" s="222"/>
      <c r="Y70" s="160"/>
      <c r="Z70" s="162"/>
      <c r="AF70" s="38"/>
    </row>
    <row r="71" spans="1:32" s="33" customFormat="1" ht="22.5" customHeight="1" thickBot="1">
      <c r="A71" s="55"/>
      <c r="B71" s="79"/>
      <c r="C71" s="79"/>
      <c r="D71" s="79"/>
      <c r="E71" s="79"/>
      <c r="F71" s="79"/>
      <c r="G71" s="79"/>
      <c r="H71" s="79"/>
      <c r="I71" s="79"/>
      <c r="J71" s="79"/>
      <c r="K71" s="79"/>
      <c r="L71" s="83"/>
      <c r="M71" s="83"/>
      <c r="N71" s="79"/>
      <c r="O71" s="83"/>
      <c r="P71" s="56"/>
      <c r="Q71" s="56"/>
      <c r="R71" s="84"/>
      <c r="X71" s="57"/>
      <c r="Y71" s="40"/>
      <c r="Z71" s="40"/>
    </row>
    <row r="72" spans="1:32" ht="15" customHeight="1" thickBot="1">
      <c r="A72" s="2" t="s">
        <v>73</v>
      </c>
      <c r="B72" s="2"/>
      <c r="C72" s="2"/>
      <c r="D72" s="2"/>
      <c r="E72" s="2"/>
      <c r="F72" s="2"/>
      <c r="G72" s="2"/>
      <c r="H72" s="2"/>
      <c r="I72" s="2"/>
      <c r="J72" s="2"/>
      <c r="K72" s="2"/>
      <c r="L72" s="2"/>
      <c r="M72" s="2"/>
      <c r="N72" s="2"/>
      <c r="O72" s="2"/>
      <c r="P72" s="2"/>
      <c r="Q72" s="2"/>
      <c r="R72" s="2"/>
      <c r="S72" s="2"/>
      <c r="X72" s="229" t="s">
        <v>8</v>
      </c>
      <c r="Y72" s="230"/>
      <c r="Z72" s="231"/>
      <c r="AA72" s="39"/>
    </row>
    <row r="73" spans="1:32" ht="30" customHeight="1" thickBot="1">
      <c r="A73" s="2"/>
      <c r="B73" s="208" t="s">
        <v>103</v>
      </c>
      <c r="C73" s="209"/>
      <c r="D73" s="209"/>
      <c r="E73" s="209"/>
      <c r="F73" s="209"/>
      <c r="G73" s="209"/>
      <c r="H73" s="209"/>
      <c r="I73" s="209"/>
      <c r="J73" s="209"/>
      <c r="K73" s="209"/>
      <c r="L73" s="209"/>
      <c r="M73" s="209"/>
      <c r="N73" s="210"/>
      <c r="O73" s="29" t="s">
        <v>2</v>
      </c>
      <c r="P73" s="29" t="s">
        <v>4</v>
      </c>
      <c r="Q73" s="247" t="s">
        <v>31</v>
      </c>
      <c r="R73" s="248"/>
      <c r="X73" s="50" t="s">
        <v>1</v>
      </c>
      <c r="Y73" s="51" t="s">
        <v>30</v>
      </c>
      <c r="Z73" s="52" t="s">
        <v>29</v>
      </c>
      <c r="AF73" s="38"/>
    </row>
    <row r="74" spans="1:32" ht="15" customHeight="1" thickTop="1">
      <c r="A74" s="2"/>
      <c r="B74" s="163" t="s">
        <v>104</v>
      </c>
      <c r="C74" s="164"/>
      <c r="D74" s="164"/>
      <c r="E74" s="164"/>
      <c r="F74" s="164"/>
      <c r="G74" s="164"/>
      <c r="H74" s="164"/>
      <c r="I74" s="165"/>
      <c r="J74" s="163" t="s">
        <v>33</v>
      </c>
      <c r="K74" s="164"/>
      <c r="L74" s="164"/>
      <c r="M74" s="164"/>
      <c r="N74" s="164"/>
      <c r="O74" s="154" t="str">
        <f>IFERROR(HLOOKUP($K$5,$X$20:$Z$142,ROW()-19,FALSE),"")</f>
        <v/>
      </c>
      <c r="P74" s="236" t="s">
        <v>62</v>
      </c>
      <c r="Q74" s="195"/>
      <c r="R74" s="196"/>
      <c r="X74" s="221" t="s">
        <v>7</v>
      </c>
      <c r="Y74" s="159" t="s">
        <v>6</v>
      </c>
      <c r="Z74" s="161" t="s">
        <v>6</v>
      </c>
      <c r="AF74" s="38"/>
    </row>
    <row r="75" spans="1:32" ht="15" customHeight="1">
      <c r="A75" s="2"/>
      <c r="B75" s="166"/>
      <c r="C75" s="167"/>
      <c r="D75" s="167"/>
      <c r="E75" s="167"/>
      <c r="F75" s="167"/>
      <c r="G75" s="167"/>
      <c r="H75" s="167"/>
      <c r="I75" s="172"/>
      <c r="J75" s="166"/>
      <c r="K75" s="167"/>
      <c r="L75" s="167"/>
      <c r="M75" s="167"/>
      <c r="N75" s="167"/>
      <c r="O75" s="153"/>
      <c r="P75" s="237"/>
      <c r="Q75" s="197"/>
      <c r="R75" s="198"/>
      <c r="X75" s="222"/>
      <c r="Y75" s="160"/>
      <c r="Z75" s="162"/>
      <c r="AF75" s="38"/>
    </row>
    <row r="76" spans="1:32" ht="15" customHeight="1">
      <c r="A76" s="2"/>
      <c r="B76" s="166"/>
      <c r="C76" s="167"/>
      <c r="D76" s="167"/>
      <c r="E76" s="167"/>
      <c r="F76" s="167"/>
      <c r="G76" s="167"/>
      <c r="H76" s="167"/>
      <c r="I76" s="172"/>
      <c r="J76" s="53"/>
      <c r="K76" s="54"/>
      <c r="L76" s="215" t="str">
        <f>IFERROR(IF($K$5="機構加入者（信託銀行）",VLOOKUP($P$74,$AD$20:$AE$30,2),IF(K$5="機構加入者（証券会社）",VLOOKUP($P$74,$AD$20:$AE$30,2),"")),"")</f>
        <v/>
      </c>
      <c r="M76" s="216"/>
      <c r="N76" s="216"/>
      <c r="O76" s="216"/>
      <c r="P76" s="216"/>
      <c r="Q76" s="216"/>
      <c r="R76" s="217"/>
      <c r="X76" s="181"/>
      <c r="Y76" s="183"/>
      <c r="Z76" s="150"/>
    </row>
    <row r="77" spans="1:32" ht="15" customHeight="1">
      <c r="A77" s="2"/>
      <c r="B77" s="166"/>
      <c r="C77" s="167"/>
      <c r="D77" s="167"/>
      <c r="E77" s="167"/>
      <c r="F77" s="167"/>
      <c r="G77" s="167"/>
      <c r="H77" s="167"/>
      <c r="I77" s="172"/>
      <c r="J77" s="53"/>
      <c r="K77" s="54"/>
      <c r="L77" s="218"/>
      <c r="M77" s="219"/>
      <c r="N77" s="219"/>
      <c r="O77" s="219"/>
      <c r="P77" s="219"/>
      <c r="Q77" s="219"/>
      <c r="R77" s="220"/>
      <c r="X77" s="182"/>
      <c r="Y77" s="184"/>
      <c r="Z77" s="151"/>
    </row>
    <row r="78" spans="1:32" ht="11.25" customHeight="1">
      <c r="A78" s="2"/>
      <c r="B78" s="166"/>
      <c r="C78" s="167"/>
      <c r="D78" s="167"/>
      <c r="E78" s="167"/>
      <c r="F78" s="167"/>
      <c r="G78" s="167"/>
      <c r="H78" s="167"/>
      <c r="I78" s="172"/>
      <c r="J78" s="78"/>
      <c r="K78" s="80"/>
      <c r="L78" s="152"/>
      <c r="M78" s="154" t="s">
        <v>101</v>
      </c>
      <c r="N78" s="189" t="str">
        <f>"L" &amp;IFERROR(VLOOKUP($P$74,$AD$21:$AF$29,3),"") &amp; "01"</f>
        <v>L01</v>
      </c>
      <c r="O78" s="154" t="str">
        <f>HLOOKUP($K$5,$X$20:$Z$142,ROW()-19,FALSE)</f>
        <v/>
      </c>
      <c r="P78" s="199" t="s">
        <v>62</v>
      </c>
      <c r="Q78" s="200"/>
      <c r="R78" s="206" t="str">
        <f>IF(OR(Q100="",Q74=Q100),"上記で
設定した
区分口座","※担保指定証券預託と同じ区分口座を記入してください。")</f>
        <v>上記で
設定した
区分口座</v>
      </c>
      <c r="X78" s="221" t="s">
        <v>7</v>
      </c>
      <c r="Y78" s="159" t="s">
        <v>37</v>
      </c>
      <c r="Z78" s="161" t="s">
        <v>37</v>
      </c>
      <c r="AF78" s="38"/>
    </row>
    <row r="79" spans="1:32" ht="11.25" customHeight="1">
      <c r="A79" s="2"/>
      <c r="B79" s="166"/>
      <c r="C79" s="167"/>
      <c r="D79" s="167"/>
      <c r="E79" s="167"/>
      <c r="F79" s="167"/>
      <c r="G79" s="167"/>
      <c r="H79" s="167"/>
      <c r="I79" s="172"/>
      <c r="J79" s="78"/>
      <c r="K79" s="80"/>
      <c r="L79" s="152"/>
      <c r="M79" s="152"/>
      <c r="N79" s="155"/>
      <c r="O79" s="171"/>
      <c r="P79" s="191"/>
      <c r="Q79" s="192"/>
      <c r="R79" s="207"/>
      <c r="X79" s="222"/>
      <c r="Y79" s="160"/>
      <c r="Z79" s="162"/>
      <c r="AF79" s="38"/>
    </row>
    <row r="80" spans="1:32" ht="11.25" customHeight="1">
      <c r="A80" s="2"/>
      <c r="B80" s="166"/>
      <c r="C80" s="167"/>
      <c r="D80" s="167"/>
      <c r="E80" s="167"/>
      <c r="F80" s="167"/>
      <c r="G80" s="167"/>
      <c r="H80" s="167"/>
      <c r="I80" s="172"/>
      <c r="J80" s="78"/>
      <c r="K80" s="80"/>
      <c r="L80" s="152"/>
      <c r="M80" s="152"/>
      <c r="N80" s="155" t="str">
        <f>"L" &amp;IFERROR(VLOOKUP($P$74,$AD$21:$AF$29,3),"") &amp; "02"</f>
        <v>L02</v>
      </c>
      <c r="O80" s="170" t="str">
        <f>HLOOKUP($K$5,$X$20:$Z$142,ROW()-19,FALSE)</f>
        <v/>
      </c>
      <c r="P80" s="201" t="s">
        <v>62</v>
      </c>
      <c r="Q80" s="202"/>
      <c r="R80" s="207"/>
      <c r="X80" s="221" t="s">
        <v>7</v>
      </c>
      <c r="Y80" s="159" t="s">
        <v>37</v>
      </c>
      <c r="Z80" s="161" t="s">
        <v>37</v>
      </c>
      <c r="AF80" s="38"/>
    </row>
    <row r="81" spans="1:32" ht="11.25" customHeight="1">
      <c r="A81" s="2"/>
      <c r="B81" s="166"/>
      <c r="C81" s="167"/>
      <c r="D81" s="167"/>
      <c r="E81" s="167"/>
      <c r="F81" s="167"/>
      <c r="G81" s="167"/>
      <c r="H81" s="167"/>
      <c r="I81" s="172"/>
      <c r="J81" s="78"/>
      <c r="K81" s="80"/>
      <c r="L81" s="152"/>
      <c r="M81" s="152"/>
      <c r="N81" s="155"/>
      <c r="O81" s="171"/>
      <c r="P81" s="191"/>
      <c r="Q81" s="192"/>
      <c r="R81" s="207"/>
      <c r="X81" s="222"/>
      <c r="Y81" s="160"/>
      <c r="Z81" s="162"/>
      <c r="AF81" s="38"/>
    </row>
    <row r="82" spans="1:32" ht="11.25" customHeight="1">
      <c r="A82" s="2"/>
      <c r="B82" s="166"/>
      <c r="C82" s="167"/>
      <c r="D82" s="167"/>
      <c r="E82" s="167"/>
      <c r="F82" s="167"/>
      <c r="G82" s="167"/>
      <c r="H82" s="167"/>
      <c r="I82" s="172"/>
      <c r="J82" s="78"/>
      <c r="K82" s="80"/>
      <c r="L82" s="152"/>
      <c r="M82" s="152"/>
      <c r="N82" s="155" t="str">
        <f>"L" &amp;IFERROR(VLOOKUP($P$74,$AD$21:$AF$29,3),"") &amp; "03"</f>
        <v>L03</v>
      </c>
      <c r="O82" s="170" t="str">
        <f>HLOOKUP($K$5,$X$20:$Z$142,ROW()-19,FALSE)</f>
        <v/>
      </c>
      <c r="P82" s="201" t="s">
        <v>62</v>
      </c>
      <c r="Q82" s="202"/>
      <c r="R82" s="207"/>
      <c r="X82" s="221" t="s">
        <v>7</v>
      </c>
      <c r="Y82" s="159" t="s">
        <v>37</v>
      </c>
      <c r="Z82" s="161" t="s">
        <v>37</v>
      </c>
      <c r="AF82" s="38"/>
    </row>
    <row r="83" spans="1:32" ht="11.25" customHeight="1">
      <c r="A83" s="2"/>
      <c r="B83" s="166"/>
      <c r="C83" s="167"/>
      <c r="D83" s="167"/>
      <c r="E83" s="167"/>
      <c r="F83" s="167"/>
      <c r="G83" s="167"/>
      <c r="H83" s="167"/>
      <c r="I83" s="172"/>
      <c r="J83" s="78"/>
      <c r="K83" s="80"/>
      <c r="L83" s="152"/>
      <c r="M83" s="152"/>
      <c r="N83" s="155"/>
      <c r="O83" s="171"/>
      <c r="P83" s="191"/>
      <c r="Q83" s="192"/>
      <c r="R83" s="207"/>
      <c r="X83" s="222"/>
      <c r="Y83" s="160"/>
      <c r="Z83" s="162"/>
      <c r="AF83" s="38"/>
    </row>
    <row r="84" spans="1:32" ht="11.25" customHeight="1">
      <c r="A84" s="2"/>
      <c r="B84" s="166"/>
      <c r="C84" s="167"/>
      <c r="D84" s="167"/>
      <c r="E84" s="167"/>
      <c r="F84" s="167"/>
      <c r="G84" s="167"/>
      <c r="H84" s="167"/>
      <c r="I84" s="172"/>
      <c r="J84" s="78"/>
      <c r="K84" s="80"/>
      <c r="L84" s="152"/>
      <c r="M84" s="152"/>
      <c r="N84" s="155" t="str">
        <f>"L" &amp;IFERROR(VLOOKUP($P$74,$AD$21:$AF$29,3),"") &amp; "04"</f>
        <v>L04</v>
      </c>
      <c r="O84" s="170" t="str">
        <f>HLOOKUP($K$5,$X$20:$Z$142,ROW()-19,FALSE)</f>
        <v/>
      </c>
      <c r="P84" s="201" t="s">
        <v>62</v>
      </c>
      <c r="Q84" s="202"/>
      <c r="R84" s="207"/>
      <c r="X84" s="221" t="s">
        <v>7</v>
      </c>
      <c r="Y84" s="159" t="s">
        <v>37</v>
      </c>
      <c r="Z84" s="161" t="s">
        <v>37</v>
      </c>
      <c r="AF84" s="38"/>
    </row>
    <row r="85" spans="1:32" ht="11.25" customHeight="1">
      <c r="A85" s="2"/>
      <c r="B85" s="166"/>
      <c r="C85" s="167"/>
      <c r="D85" s="167"/>
      <c r="E85" s="167"/>
      <c r="F85" s="167"/>
      <c r="G85" s="167"/>
      <c r="H85" s="167"/>
      <c r="I85" s="172"/>
      <c r="J85" s="78"/>
      <c r="K85" s="80"/>
      <c r="L85" s="152"/>
      <c r="M85" s="152"/>
      <c r="N85" s="155"/>
      <c r="O85" s="171"/>
      <c r="P85" s="191"/>
      <c r="Q85" s="192"/>
      <c r="R85" s="207"/>
      <c r="X85" s="222"/>
      <c r="Y85" s="160"/>
      <c r="Z85" s="162"/>
      <c r="AF85" s="38"/>
    </row>
    <row r="86" spans="1:32" ht="11.25" customHeight="1">
      <c r="A86" s="2"/>
      <c r="B86" s="166"/>
      <c r="C86" s="167"/>
      <c r="D86" s="167"/>
      <c r="E86" s="167"/>
      <c r="F86" s="167"/>
      <c r="G86" s="167"/>
      <c r="H86" s="167"/>
      <c r="I86" s="172"/>
      <c r="J86" s="78"/>
      <c r="K86" s="80"/>
      <c r="L86" s="152"/>
      <c r="M86" s="152"/>
      <c r="N86" s="155" t="str">
        <f>"L" &amp;IFERROR(VLOOKUP($P$74,$AD$21:$AF$29,3),"") &amp; "05"</f>
        <v>L05</v>
      </c>
      <c r="O86" s="170" t="str">
        <f>HLOOKUP($K$5,$X$20:$Z$142,ROW()-19,FALSE)</f>
        <v/>
      </c>
      <c r="P86" s="201" t="s">
        <v>62</v>
      </c>
      <c r="Q86" s="202"/>
      <c r="R86" s="207"/>
      <c r="X86" s="221" t="s">
        <v>7</v>
      </c>
      <c r="Y86" s="159" t="s">
        <v>37</v>
      </c>
      <c r="Z86" s="161" t="s">
        <v>37</v>
      </c>
      <c r="AF86" s="38"/>
    </row>
    <row r="87" spans="1:32" ht="11.25" customHeight="1">
      <c r="A87" s="2"/>
      <c r="B87" s="166"/>
      <c r="C87" s="167"/>
      <c r="D87" s="167"/>
      <c r="E87" s="167"/>
      <c r="F87" s="167"/>
      <c r="G87" s="167"/>
      <c r="H87" s="167"/>
      <c r="I87" s="172"/>
      <c r="J87" s="78"/>
      <c r="K87" s="80"/>
      <c r="L87" s="152"/>
      <c r="M87" s="152"/>
      <c r="N87" s="155"/>
      <c r="O87" s="171"/>
      <c r="P87" s="191"/>
      <c r="Q87" s="192"/>
      <c r="R87" s="207"/>
      <c r="X87" s="222"/>
      <c r="Y87" s="160"/>
      <c r="Z87" s="162"/>
      <c r="AF87" s="38"/>
    </row>
    <row r="88" spans="1:32" ht="11.25" customHeight="1">
      <c r="A88" s="2"/>
      <c r="B88" s="166"/>
      <c r="C88" s="167"/>
      <c r="D88" s="167"/>
      <c r="E88" s="167"/>
      <c r="F88" s="167"/>
      <c r="G88" s="167"/>
      <c r="H88" s="167"/>
      <c r="I88" s="172"/>
      <c r="J88" s="78"/>
      <c r="K88" s="80"/>
      <c r="L88" s="152"/>
      <c r="M88" s="152"/>
      <c r="N88" s="155" t="str">
        <f>"L" &amp;IFERROR(VLOOKUP($P$74,$AD$21:$AF$29,3),"") &amp; "06"</f>
        <v>L06</v>
      </c>
      <c r="O88" s="170" t="str">
        <f>HLOOKUP($K$5,$X$20:$Z$142,ROW()-19,FALSE)</f>
        <v/>
      </c>
      <c r="P88" s="201" t="s">
        <v>62</v>
      </c>
      <c r="Q88" s="202"/>
      <c r="R88" s="207"/>
      <c r="X88" s="221" t="s">
        <v>7</v>
      </c>
      <c r="Y88" s="159" t="s">
        <v>37</v>
      </c>
      <c r="Z88" s="161" t="s">
        <v>37</v>
      </c>
      <c r="AF88" s="38"/>
    </row>
    <row r="89" spans="1:32" ht="11.25" customHeight="1">
      <c r="A89" s="2"/>
      <c r="B89" s="166"/>
      <c r="C89" s="167"/>
      <c r="D89" s="167"/>
      <c r="E89" s="167"/>
      <c r="F89" s="167"/>
      <c r="G89" s="167"/>
      <c r="H89" s="167"/>
      <c r="I89" s="172"/>
      <c r="J89" s="78"/>
      <c r="K89" s="80"/>
      <c r="L89" s="152"/>
      <c r="M89" s="152"/>
      <c r="N89" s="155"/>
      <c r="O89" s="171"/>
      <c r="P89" s="191"/>
      <c r="Q89" s="192"/>
      <c r="R89" s="207"/>
      <c r="X89" s="222"/>
      <c r="Y89" s="160"/>
      <c r="Z89" s="162"/>
      <c r="AF89" s="38"/>
    </row>
    <row r="90" spans="1:32" ht="11.25" customHeight="1">
      <c r="A90" s="2"/>
      <c r="B90" s="166"/>
      <c r="C90" s="167"/>
      <c r="D90" s="167"/>
      <c r="E90" s="167"/>
      <c r="F90" s="167"/>
      <c r="G90" s="167"/>
      <c r="H90" s="167"/>
      <c r="I90" s="172"/>
      <c r="J90" s="78"/>
      <c r="K90" s="80"/>
      <c r="L90" s="152"/>
      <c r="M90" s="152"/>
      <c r="N90" s="155" t="str">
        <f>"L" &amp;IFERROR(VLOOKUP($P$74,$AD$21:$AF$29,3),"") &amp; "07"</f>
        <v>L07</v>
      </c>
      <c r="O90" s="170" t="str">
        <f>HLOOKUP($K$5,$X$20:$Z$142,ROW()-19,FALSE)</f>
        <v/>
      </c>
      <c r="P90" s="201" t="s">
        <v>62</v>
      </c>
      <c r="Q90" s="202"/>
      <c r="R90" s="207"/>
      <c r="X90" s="221" t="s">
        <v>7</v>
      </c>
      <c r="Y90" s="159" t="s">
        <v>37</v>
      </c>
      <c r="Z90" s="161" t="s">
        <v>37</v>
      </c>
      <c r="AF90" s="38"/>
    </row>
    <row r="91" spans="1:32" ht="11.25" customHeight="1">
      <c r="A91" s="2"/>
      <c r="B91" s="166"/>
      <c r="C91" s="167"/>
      <c r="D91" s="167"/>
      <c r="E91" s="167"/>
      <c r="F91" s="167"/>
      <c r="G91" s="167"/>
      <c r="H91" s="167"/>
      <c r="I91" s="172"/>
      <c r="J91" s="78"/>
      <c r="K91" s="80"/>
      <c r="L91" s="152"/>
      <c r="M91" s="152"/>
      <c r="N91" s="155"/>
      <c r="O91" s="171"/>
      <c r="P91" s="191"/>
      <c r="Q91" s="192"/>
      <c r="R91" s="207"/>
      <c r="X91" s="222"/>
      <c r="Y91" s="160"/>
      <c r="Z91" s="162"/>
      <c r="AF91" s="38"/>
    </row>
    <row r="92" spans="1:32" ht="11.25" customHeight="1">
      <c r="A92" s="2"/>
      <c r="B92" s="166"/>
      <c r="C92" s="167"/>
      <c r="D92" s="167"/>
      <c r="E92" s="167"/>
      <c r="F92" s="167"/>
      <c r="G92" s="167"/>
      <c r="H92" s="167"/>
      <c r="I92" s="172"/>
      <c r="J92" s="78"/>
      <c r="K92" s="80"/>
      <c r="L92" s="152"/>
      <c r="M92" s="152"/>
      <c r="N92" s="155" t="str">
        <f>"L" &amp;IFERROR(VLOOKUP($P$74,$AD$21:$AF$29,3),"") &amp; "08"</f>
        <v>L08</v>
      </c>
      <c r="O92" s="170" t="str">
        <f>HLOOKUP($K$5,$X$20:$Z$142,ROW()-19,FALSE)</f>
        <v/>
      </c>
      <c r="P92" s="201" t="s">
        <v>62</v>
      </c>
      <c r="Q92" s="202"/>
      <c r="R92" s="207"/>
      <c r="X92" s="221" t="s">
        <v>7</v>
      </c>
      <c r="Y92" s="159" t="s">
        <v>37</v>
      </c>
      <c r="Z92" s="161" t="s">
        <v>37</v>
      </c>
      <c r="AF92" s="38"/>
    </row>
    <row r="93" spans="1:32" ht="11.25" customHeight="1">
      <c r="A93" s="2"/>
      <c r="B93" s="166"/>
      <c r="C93" s="167"/>
      <c r="D93" s="167"/>
      <c r="E93" s="167"/>
      <c r="F93" s="167"/>
      <c r="G93" s="167"/>
      <c r="H93" s="167"/>
      <c r="I93" s="172"/>
      <c r="J93" s="78"/>
      <c r="K93" s="80"/>
      <c r="L93" s="152"/>
      <c r="M93" s="152"/>
      <c r="N93" s="155"/>
      <c r="O93" s="171"/>
      <c r="P93" s="191"/>
      <c r="Q93" s="192"/>
      <c r="R93" s="207"/>
      <c r="X93" s="222"/>
      <c r="Y93" s="160"/>
      <c r="Z93" s="162"/>
      <c r="AF93" s="38"/>
    </row>
    <row r="94" spans="1:32" ht="11.25" customHeight="1">
      <c r="A94" s="2"/>
      <c r="B94" s="166"/>
      <c r="C94" s="167"/>
      <c r="D94" s="167"/>
      <c r="E94" s="167"/>
      <c r="F94" s="167"/>
      <c r="G94" s="167"/>
      <c r="H94" s="167"/>
      <c r="I94" s="172"/>
      <c r="J94" s="78"/>
      <c r="K94" s="80"/>
      <c r="L94" s="152"/>
      <c r="M94" s="152"/>
      <c r="N94" s="155" t="str">
        <f>"L" &amp;IFERROR(VLOOKUP($P$74,$AD$21:$AF$29,3),"") &amp; "09"</f>
        <v>L09</v>
      </c>
      <c r="O94" s="170" t="str">
        <f>HLOOKUP($K$5,$X$20:$Z$142,ROW()-19,FALSE)</f>
        <v/>
      </c>
      <c r="P94" s="201" t="s">
        <v>62</v>
      </c>
      <c r="Q94" s="202"/>
      <c r="R94" s="207"/>
      <c r="X94" s="221" t="s">
        <v>7</v>
      </c>
      <c r="Y94" s="159" t="s">
        <v>37</v>
      </c>
      <c r="Z94" s="161" t="s">
        <v>37</v>
      </c>
      <c r="AF94" s="38"/>
    </row>
    <row r="95" spans="1:32" ht="11.25" customHeight="1">
      <c r="A95" s="2"/>
      <c r="B95" s="166"/>
      <c r="C95" s="167"/>
      <c r="D95" s="167"/>
      <c r="E95" s="167"/>
      <c r="F95" s="167"/>
      <c r="G95" s="167"/>
      <c r="H95" s="167"/>
      <c r="I95" s="172"/>
      <c r="J95" s="78"/>
      <c r="K95" s="80"/>
      <c r="L95" s="152"/>
      <c r="M95" s="152"/>
      <c r="N95" s="155"/>
      <c r="O95" s="171"/>
      <c r="P95" s="191"/>
      <c r="Q95" s="192"/>
      <c r="R95" s="207"/>
      <c r="X95" s="222"/>
      <c r="Y95" s="160"/>
      <c r="Z95" s="162"/>
      <c r="AF95" s="38"/>
    </row>
    <row r="96" spans="1:32" s="118" customFormat="1" ht="11.25" customHeight="1">
      <c r="A96" s="2"/>
      <c r="B96" s="166"/>
      <c r="C96" s="167"/>
      <c r="D96" s="167"/>
      <c r="E96" s="167"/>
      <c r="F96" s="167"/>
      <c r="G96" s="167"/>
      <c r="H96" s="167"/>
      <c r="I96" s="172"/>
      <c r="J96" s="123"/>
      <c r="K96" s="124"/>
      <c r="L96" s="152"/>
      <c r="M96" s="152"/>
      <c r="N96" s="177" t="str">
        <f>"L" &amp;IFERROR(VLOOKUP($P$74,$AD$21:$AF$29,3),"") &amp; "10"</f>
        <v>L10</v>
      </c>
      <c r="O96" s="170" t="str">
        <f>HLOOKUP($K$5,$X$20:$Z$142,ROW()-19,FALSE)</f>
        <v/>
      </c>
      <c r="P96" s="201" t="s">
        <v>62</v>
      </c>
      <c r="Q96" s="202"/>
      <c r="R96" s="207"/>
      <c r="X96" s="221" t="s">
        <v>7</v>
      </c>
      <c r="Y96" s="159" t="s">
        <v>37</v>
      </c>
      <c r="Z96" s="161" t="s">
        <v>37</v>
      </c>
      <c r="AF96" s="38"/>
    </row>
    <row r="97" spans="1:33" s="118" customFormat="1" ht="11.25" customHeight="1">
      <c r="A97" s="2"/>
      <c r="B97" s="166"/>
      <c r="C97" s="167"/>
      <c r="D97" s="167"/>
      <c r="E97" s="167"/>
      <c r="F97" s="167"/>
      <c r="G97" s="167"/>
      <c r="H97" s="167"/>
      <c r="I97" s="172"/>
      <c r="J97" s="123"/>
      <c r="K97" s="124"/>
      <c r="L97" s="152"/>
      <c r="M97" s="152"/>
      <c r="N97" s="177"/>
      <c r="O97" s="171"/>
      <c r="P97" s="191"/>
      <c r="Q97" s="192"/>
      <c r="R97" s="207"/>
      <c r="X97" s="222"/>
      <c r="Y97" s="160"/>
      <c r="Z97" s="162"/>
      <c r="AF97" s="38"/>
    </row>
    <row r="98" spans="1:33" ht="11.25" customHeight="1">
      <c r="A98" s="2"/>
      <c r="B98" s="166"/>
      <c r="C98" s="167"/>
      <c r="D98" s="167"/>
      <c r="E98" s="167"/>
      <c r="F98" s="167"/>
      <c r="G98" s="167"/>
      <c r="H98" s="167"/>
      <c r="I98" s="172"/>
      <c r="J98" s="78"/>
      <c r="K98" s="80"/>
      <c r="L98" s="152"/>
      <c r="M98" s="152"/>
      <c r="N98" s="177" t="str">
        <f>"L" &amp;IFERROR(VLOOKUP($P$74,$AD$21:$AF$29,3),"") &amp; "11"</f>
        <v>L11</v>
      </c>
      <c r="O98" s="213" t="str">
        <f>HLOOKUP($K$5,$X$20:$Z$142,ROW()-19,FALSE)</f>
        <v/>
      </c>
      <c r="P98" s="224" t="s">
        <v>17</v>
      </c>
      <c r="Q98" s="225"/>
      <c r="R98" s="207"/>
      <c r="X98" s="221" t="s">
        <v>7</v>
      </c>
      <c r="Y98" s="159" t="s">
        <v>37</v>
      </c>
      <c r="Z98" s="161" t="s">
        <v>37</v>
      </c>
      <c r="AF98" s="38"/>
    </row>
    <row r="99" spans="1:33" ht="11.25" customHeight="1">
      <c r="A99" s="2"/>
      <c r="B99" s="166"/>
      <c r="C99" s="167"/>
      <c r="D99" s="167"/>
      <c r="E99" s="167"/>
      <c r="F99" s="167"/>
      <c r="G99" s="167"/>
      <c r="H99" s="167"/>
      <c r="I99" s="172"/>
      <c r="J99" s="81"/>
      <c r="K99" s="82"/>
      <c r="L99" s="153"/>
      <c r="M99" s="153"/>
      <c r="N99" s="178"/>
      <c r="O99" s="223"/>
      <c r="P99" s="226"/>
      <c r="Q99" s="227"/>
      <c r="R99" s="228"/>
      <c r="X99" s="222"/>
      <c r="Y99" s="160"/>
      <c r="Z99" s="162"/>
      <c r="AF99" s="69"/>
      <c r="AG99" s="33"/>
    </row>
    <row r="100" spans="1:33" ht="15" customHeight="1">
      <c r="A100" s="2"/>
      <c r="B100" s="166"/>
      <c r="C100" s="167"/>
      <c r="D100" s="167"/>
      <c r="E100" s="167"/>
      <c r="F100" s="167"/>
      <c r="G100" s="167"/>
      <c r="H100" s="167"/>
      <c r="I100" s="172"/>
      <c r="J100" s="163" t="s">
        <v>196</v>
      </c>
      <c r="K100" s="164"/>
      <c r="L100" s="164"/>
      <c r="M100" s="164"/>
      <c r="N100" s="165"/>
      <c r="O100" s="154" t="str">
        <f>HLOOKUP($K$5,$X$20:$Z$142,ROW()-19,FALSE)</f>
        <v/>
      </c>
      <c r="P100" s="211" t="s">
        <v>62</v>
      </c>
      <c r="Q100" s="195"/>
      <c r="R100" s="196"/>
      <c r="S100" s="74"/>
      <c r="T100" s="75"/>
      <c r="U100" s="75"/>
      <c r="V100" s="75"/>
      <c r="X100" s="157" t="s">
        <v>7</v>
      </c>
      <c r="Y100" s="159" t="s">
        <v>6</v>
      </c>
      <c r="Z100" s="161" t="s">
        <v>6</v>
      </c>
      <c r="AF100" s="38"/>
    </row>
    <row r="101" spans="1:33" ht="15" customHeight="1">
      <c r="A101" s="2"/>
      <c r="B101" s="166"/>
      <c r="C101" s="167"/>
      <c r="D101" s="167"/>
      <c r="E101" s="167"/>
      <c r="F101" s="167"/>
      <c r="G101" s="167"/>
      <c r="H101" s="167"/>
      <c r="I101" s="172"/>
      <c r="J101" s="166"/>
      <c r="K101" s="167"/>
      <c r="L101" s="168"/>
      <c r="M101" s="168"/>
      <c r="N101" s="169"/>
      <c r="O101" s="153"/>
      <c r="P101" s="212"/>
      <c r="Q101" s="197"/>
      <c r="R101" s="198"/>
      <c r="S101" s="74"/>
      <c r="T101" s="75"/>
      <c r="U101" s="75"/>
      <c r="V101" s="75"/>
      <c r="X101" s="158"/>
      <c r="Y101" s="160"/>
      <c r="Z101" s="162"/>
      <c r="AF101" s="38"/>
    </row>
    <row r="102" spans="1:33" ht="11.25" customHeight="1">
      <c r="A102" s="2"/>
      <c r="B102" s="166"/>
      <c r="C102" s="167"/>
      <c r="D102" s="167"/>
      <c r="E102" s="167"/>
      <c r="F102" s="167"/>
      <c r="G102" s="167"/>
      <c r="H102" s="167"/>
      <c r="I102" s="172"/>
      <c r="J102" s="78"/>
      <c r="K102" s="80"/>
      <c r="L102" s="203" t="s">
        <v>101</v>
      </c>
      <c r="M102" s="204"/>
      <c r="N102" s="189" t="str">
        <f>IF($K$5="機構加入者（証券会社）","CS01",IF($K$5="機構加入者（信託銀行）","CT01",""))</f>
        <v/>
      </c>
      <c r="O102" s="190" t="str">
        <f>HLOOKUP($K$5,$X$20:$Z$142,ROW()-19,FALSE)</f>
        <v/>
      </c>
      <c r="P102" s="199" t="s">
        <v>62</v>
      </c>
      <c r="Q102" s="200"/>
      <c r="R102" s="206" t="str">
        <f>IF(OR(Q74="",Q74=Q100),"上記で
設定した
区分口座","※貸株DVP振替請求と同じ区分口座を記入してください。")</f>
        <v>上記で
設定した
区分口座</v>
      </c>
      <c r="X102" s="157" t="s">
        <v>7</v>
      </c>
      <c r="Y102" s="159" t="s">
        <v>37</v>
      </c>
      <c r="Z102" s="161" t="s">
        <v>37</v>
      </c>
      <c r="AF102" s="38"/>
    </row>
    <row r="103" spans="1:33" ht="11.25" customHeight="1">
      <c r="A103" s="2"/>
      <c r="B103" s="166"/>
      <c r="C103" s="167"/>
      <c r="D103" s="167"/>
      <c r="E103" s="167"/>
      <c r="F103" s="167"/>
      <c r="G103" s="167"/>
      <c r="H103" s="167"/>
      <c r="I103" s="172"/>
      <c r="J103" s="78"/>
      <c r="K103" s="80"/>
      <c r="L103" s="185"/>
      <c r="M103" s="205"/>
      <c r="N103" s="155"/>
      <c r="O103" s="156"/>
      <c r="P103" s="191"/>
      <c r="Q103" s="192"/>
      <c r="R103" s="207"/>
      <c r="X103" s="158"/>
      <c r="Y103" s="160"/>
      <c r="Z103" s="162"/>
      <c r="AF103" s="38"/>
    </row>
    <row r="104" spans="1:33" ht="11.25" customHeight="1">
      <c r="A104" s="2"/>
      <c r="B104" s="166"/>
      <c r="C104" s="167"/>
      <c r="D104" s="167"/>
      <c r="E104" s="167"/>
      <c r="F104" s="167"/>
      <c r="G104" s="167"/>
      <c r="H104" s="167"/>
      <c r="I104" s="172"/>
      <c r="J104" s="78"/>
      <c r="K104" s="80"/>
      <c r="L104" s="185"/>
      <c r="M104" s="205"/>
      <c r="N104" s="155" t="str">
        <f>IF($K$5="機構加入者（証券会社）","CS02",IF($K$5="機構加入者（信託銀行）","CT02",""))</f>
        <v/>
      </c>
      <c r="O104" s="170" t="str">
        <f>HLOOKUP($K$5,$X$20:$Z$142,ROW()-19,FALSE)</f>
        <v/>
      </c>
      <c r="P104" s="201" t="s">
        <v>62</v>
      </c>
      <c r="Q104" s="202"/>
      <c r="R104" s="207"/>
      <c r="X104" s="157" t="s">
        <v>7</v>
      </c>
      <c r="Y104" s="159" t="s">
        <v>37</v>
      </c>
      <c r="Z104" s="161" t="s">
        <v>37</v>
      </c>
      <c r="AF104" s="38"/>
    </row>
    <row r="105" spans="1:33" ht="11.25" customHeight="1">
      <c r="A105" s="2"/>
      <c r="B105" s="166"/>
      <c r="C105" s="167"/>
      <c r="D105" s="167"/>
      <c r="E105" s="167"/>
      <c r="F105" s="167"/>
      <c r="G105" s="167"/>
      <c r="H105" s="167"/>
      <c r="I105" s="172"/>
      <c r="J105" s="78"/>
      <c r="K105" s="80"/>
      <c r="L105" s="185"/>
      <c r="M105" s="205"/>
      <c r="N105" s="155"/>
      <c r="O105" s="171"/>
      <c r="P105" s="191"/>
      <c r="Q105" s="192"/>
      <c r="R105" s="207"/>
      <c r="X105" s="158"/>
      <c r="Y105" s="160"/>
      <c r="Z105" s="162"/>
      <c r="AF105" s="38"/>
    </row>
    <row r="106" spans="1:33" ht="11.25" customHeight="1">
      <c r="A106" s="2"/>
      <c r="B106" s="166"/>
      <c r="C106" s="167"/>
      <c r="D106" s="167"/>
      <c r="E106" s="167"/>
      <c r="F106" s="167"/>
      <c r="G106" s="167"/>
      <c r="H106" s="167"/>
      <c r="I106" s="172"/>
      <c r="J106" s="78"/>
      <c r="K106" s="80"/>
      <c r="L106" s="185"/>
      <c r="M106" s="205"/>
      <c r="N106" s="155" t="str">
        <f>IF($K$5="機構加入者（証券会社）","CS03",IF($K$5="機構加入者（信託銀行）","CT03",""))</f>
        <v/>
      </c>
      <c r="O106" s="170" t="str">
        <f>HLOOKUP($K$5,$X$20:$Z$142,ROW()-19,FALSE)</f>
        <v/>
      </c>
      <c r="P106" s="201" t="s">
        <v>62</v>
      </c>
      <c r="Q106" s="202"/>
      <c r="R106" s="207"/>
      <c r="X106" s="157" t="s">
        <v>7</v>
      </c>
      <c r="Y106" s="159" t="s">
        <v>37</v>
      </c>
      <c r="Z106" s="161" t="s">
        <v>37</v>
      </c>
      <c r="AF106" s="38"/>
    </row>
    <row r="107" spans="1:33" ht="11.25" customHeight="1">
      <c r="A107" s="2"/>
      <c r="B107" s="166"/>
      <c r="C107" s="167"/>
      <c r="D107" s="167"/>
      <c r="E107" s="167"/>
      <c r="F107" s="167"/>
      <c r="G107" s="167"/>
      <c r="H107" s="167"/>
      <c r="I107" s="172"/>
      <c r="J107" s="78"/>
      <c r="K107" s="80"/>
      <c r="L107" s="185"/>
      <c r="M107" s="205"/>
      <c r="N107" s="155"/>
      <c r="O107" s="171"/>
      <c r="P107" s="191"/>
      <c r="Q107" s="192"/>
      <c r="R107" s="207"/>
      <c r="X107" s="158"/>
      <c r="Y107" s="160"/>
      <c r="Z107" s="162"/>
      <c r="AF107" s="38"/>
    </row>
    <row r="108" spans="1:33" ht="11.25" customHeight="1">
      <c r="A108" s="2"/>
      <c r="B108" s="166"/>
      <c r="C108" s="167"/>
      <c r="D108" s="167"/>
      <c r="E108" s="167"/>
      <c r="F108" s="167"/>
      <c r="G108" s="167"/>
      <c r="H108" s="167"/>
      <c r="I108" s="172"/>
      <c r="J108" s="78"/>
      <c r="K108" s="80"/>
      <c r="L108" s="185"/>
      <c r="M108" s="205"/>
      <c r="N108" s="155" t="str">
        <f>IF($K$5="機構加入者（証券会社）","CS04",IF($K$5="機構加入者（信託銀行）","CT04",""))</f>
        <v/>
      </c>
      <c r="O108" s="170" t="str">
        <f>HLOOKUP($K$5,$X$20:$Z$142,ROW()-19,FALSE)</f>
        <v/>
      </c>
      <c r="P108" s="201" t="s">
        <v>62</v>
      </c>
      <c r="Q108" s="202"/>
      <c r="R108" s="207"/>
      <c r="X108" s="157" t="s">
        <v>7</v>
      </c>
      <c r="Y108" s="159" t="s">
        <v>37</v>
      </c>
      <c r="Z108" s="161" t="s">
        <v>37</v>
      </c>
      <c r="AF108" s="38"/>
    </row>
    <row r="109" spans="1:33" ht="11.25" customHeight="1">
      <c r="A109" s="2"/>
      <c r="B109" s="166"/>
      <c r="C109" s="167"/>
      <c r="D109" s="167"/>
      <c r="E109" s="167"/>
      <c r="F109" s="167"/>
      <c r="G109" s="167"/>
      <c r="H109" s="167"/>
      <c r="I109" s="172"/>
      <c r="J109" s="78"/>
      <c r="K109" s="80"/>
      <c r="L109" s="185"/>
      <c r="M109" s="205"/>
      <c r="N109" s="155"/>
      <c r="O109" s="171"/>
      <c r="P109" s="191"/>
      <c r="Q109" s="192"/>
      <c r="R109" s="207"/>
      <c r="X109" s="158"/>
      <c r="Y109" s="160"/>
      <c r="Z109" s="162"/>
      <c r="AF109" s="38"/>
    </row>
    <row r="110" spans="1:33" ht="11.25" customHeight="1">
      <c r="A110" s="2"/>
      <c r="B110" s="166"/>
      <c r="C110" s="167"/>
      <c r="D110" s="167"/>
      <c r="E110" s="167"/>
      <c r="F110" s="167"/>
      <c r="G110" s="167"/>
      <c r="H110" s="167"/>
      <c r="I110" s="172"/>
      <c r="J110" s="78"/>
      <c r="K110" s="80"/>
      <c r="L110" s="185"/>
      <c r="M110" s="205"/>
      <c r="N110" s="155" t="str">
        <f>IF($K$5="機構加入者（証券会社）","CS05",IF($K$5="機構加入者（信託銀行）","CT05",""))</f>
        <v/>
      </c>
      <c r="O110" s="170" t="str">
        <f>HLOOKUP($K$5,$X$20:$Z$142,ROW()-19,FALSE)</f>
        <v/>
      </c>
      <c r="P110" s="201" t="s">
        <v>62</v>
      </c>
      <c r="Q110" s="202"/>
      <c r="R110" s="207"/>
      <c r="X110" s="157" t="s">
        <v>7</v>
      </c>
      <c r="Y110" s="159" t="s">
        <v>37</v>
      </c>
      <c r="Z110" s="161" t="s">
        <v>37</v>
      </c>
      <c r="AF110" s="38"/>
    </row>
    <row r="111" spans="1:33" ht="11.25" customHeight="1">
      <c r="A111" s="2"/>
      <c r="B111" s="166"/>
      <c r="C111" s="167"/>
      <c r="D111" s="167"/>
      <c r="E111" s="167"/>
      <c r="F111" s="167"/>
      <c r="G111" s="167"/>
      <c r="H111" s="167"/>
      <c r="I111" s="172"/>
      <c r="J111" s="78"/>
      <c r="K111" s="80"/>
      <c r="L111" s="185"/>
      <c r="M111" s="205"/>
      <c r="N111" s="155"/>
      <c r="O111" s="171"/>
      <c r="P111" s="191"/>
      <c r="Q111" s="192"/>
      <c r="R111" s="207"/>
      <c r="X111" s="158"/>
      <c r="Y111" s="160"/>
      <c r="Z111" s="162"/>
      <c r="AF111" s="38"/>
    </row>
    <row r="112" spans="1:33" ht="11.25" customHeight="1">
      <c r="A112" s="2"/>
      <c r="B112" s="166"/>
      <c r="C112" s="167"/>
      <c r="D112" s="167"/>
      <c r="E112" s="167"/>
      <c r="F112" s="167"/>
      <c r="G112" s="167"/>
      <c r="H112" s="167"/>
      <c r="I112" s="172"/>
      <c r="J112" s="78"/>
      <c r="K112" s="80"/>
      <c r="L112" s="185"/>
      <c r="M112" s="205"/>
      <c r="N112" s="155" t="str">
        <f>IF($K$5="機構加入者（証券会社）","CS06",IF($K$5="機構加入者（信託銀行）","CT06",""))</f>
        <v/>
      </c>
      <c r="O112" s="170" t="str">
        <f>HLOOKUP($K$5,$X$20:$Z$142,ROW()-19,FALSE)</f>
        <v/>
      </c>
      <c r="P112" s="201" t="s">
        <v>62</v>
      </c>
      <c r="Q112" s="202"/>
      <c r="R112" s="207"/>
      <c r="X112" s="157" t="s">
        <v>7</v>
      </c>
      <c r="Y112" s="159" t="s">
        <v>37</v>
      </c>
      <c r="Z112" s="161" t="s">
        <v>37</v>
      </c>
      <c r="AF112" s="38"/>
    </row>
    <row r="113" spans="1:32" ht="11.25" customHeight="1">
      <c r="A113" s="2"/>
      <c r="B113" s="166"/>
      <c r="C113" s="167"/>
      <c r="D113" s="167"/>
      <c r="E113" s="167"/>
      <c r="F113" s="167"/>
      <c r="G113" s="167"/>
      <c r="H113" s="167"/>
      <c r="I113" s="172"/>
      <c r="J113" s="78"/>
      <c r="K113" s="80"/>
      <c r="L113" s="185"/>
      <c r="M113" s="205"/>
      <c r="N113" s="155"/>
      <c r="O113" s="171"/>
      <c r="P113" s="191"/>
      <c r="Q113" s="192"/>
      <c r="R113" s="207"/>
      <c r="X113" s="158"/>
      <c r="Y113" s="160"/>
      <c r="Z113" s="162"/>
      <c r="AF113" s="38"/>
    </row>
    <row r="114" spans="1:32" ht="11.25" customHeight="1">
      <c r="A114" s="2"/>
      <c r="B114" s="166"/>
      <c r="C114" s="167"/>
      <c r="D114" s="167"/>
      <c r="E114" s="167"/>
      <c r="F114" s="167"/>
      <c r="G114" s="167"/>
      <c r="H114" s="167"/>
      <c r="I114" s="172"/>
      <c r="J114" s="78"/>
      <c r="K114" s="80"/>
      <c r="L114" s="185"/>
      <c r="M114" s="205"/>
      <c r="N114" s="155" t="str">
        <f>IF($K$5="機構加入者（証券会社）","CS07",IF($K$5="機構加入者（信託銀行）","CT07",""))</f>
        <v/>
      </c>
      <c r="O114" s="170" t="str">
        <f>HLOOKUP($K$5,$X$20:$Z$142,ROW()-19,FALSE)</f>
        <v/>
      </c>
      <c r="P114" s="201" t="s">
        <v>62</v>
      </c>
      <c r="Q114" s="202"/>
      <c r="R114" s="207"/>
      <c r="X114" s="157" t="s">
        <v>7</v>
      </c>
      <c r="Y114" s="159" t="s">
        <v>3</v>
      </c>
      <c r="Z114" s="161" t="s">
        <v>3</v>
      </c>
      <c r="AF114" s="38"/>
    </row>
    <row r="115" spans="1:32" ht="11.25" customHeight="1">
      <c r="A115" s="2"/>
      <c r="B115" s="166"/>
      <c r="C115" s="167"/>
      <c r="D115" s="167"/>
      <c r="E115" s="167"/>
      <c r="F115" s="167"/>
      <c r="G115" s="167"/>
      <c r="H115" s="167"/>
      <c r="I115" s="172"/>
      <c r="J115" s="78"/>
      <c r="K115" s="80"/>
      <c r="L115" s="185"/>
      <c r="M115" s="205"/>
      <c r="N115" s="155"/>
      <c r="O115" s="171"/>
      <c r="P115" s="191"/>
      <c r="Q115" s="192"/>
      <c r="R115" s="207"/>
      <c r="X115" s="158"/>
      <c r="Y115" s="160"/>
      <c r="Z115" s="162"/>
      <c r="AF115" s="38"/>
    </row>
    <row r="116" spans="1:32" ht="11.25" customHeight="1">
      <c r="A116" s="2"/>
      <c r="B116" s="166"/>
      <c r="C116" s="167"/>
      <c r="D116" s="167"/>
      <c r="E116" s="167"/>
      <c r="F116" s="167"/>
      <c r="G116" s="167"/>
      <c r="H116" s="167"/>
      <c r="I116" s="172"/>
      <c r="J116" s="78"/>
      <c r="K116" s="80"/>
      <c r="L116" s="185"/>
      <c r="M116" s="205"/>
      <c r="N116" s="155" t="str">
        <f>IF($K$5="機構加入者（証券会社）","CS08",IF($K$5="機構加入者（信託銀行）","CT08",""))</f>
        <v/>
      </c>
      <c r="O116" s="170" t="str">
        <f>HLOOKUP($K$5,$X$20:$Z$142,ROW()-19,FALSE)</f>
        <v/>
      </c>
      <c r="P116" s="201" t="s">
        <v>62</v>
      </c>
      <c r="Q116" s="202"/>
      <c r="R116" s="207"/>
      <c r="X116" s="157" t="s">
        <v>7</v>
      </c>
      <c r="Y116" s="159" t="s">
        <v>3</v>
      </c>
      <c r="Z116" s="161" t="s">
        <v>3</v>
      </c>
      <c r="AF116" s="38"/>
    </row>
    <row r="117" spans="1:32" ht="11.25" customHeight="1">
      <c r="A117" s="2"/>
      <c r="B117" s="166"/>
      <c r="C117" s="167"/>
      <c r="D117" s="167"/>
      <c r="E117" s="167"/>
      <c r="F117" s="167"/>
      <c r="G117" s="167"/>
      <c r="H117" s="167"/>
      <c r="I117" s="172"/>
      <c r="J117" s="78"/>
      <c r="K117" s="80"/>
      <c r="L117" s="185"/>
      <c r="M117" s="205"/>
      <c r="N117" s="155"/>
      <c r="O117" s="171"/>
      <c r="P117" s="191"/>
      <c r="Q117" s="192"/>
      <c r="R117" s="207"/>
      <c r="X117" s="158"/>
      <c r="Y117" s="160"/>
      <c r="Z117" s="162"/>
      <c r="AF117" s="38"/>
    </row>
    <row r="118" spans="1:32" s="118" customFormat="1" ht="11.25" customHeight="1">
      <c r="A118" s="2"/>
      <c r="B118" s="166"/>
      <c r="C118" s="167"/>
      <c r="D118" s="167"/>
      <c r="E118" s="167"/>
      <c r="F118" s="167"/>
      <c r="G118" s="167"/>
      <c r="H118" s="167"/>
      <c r="I118" s="172"/>
      <c r="J118" s="123"/>
      <c r="K118" s="124"/>
      <c r="L118" s="185"/>
      <c r="M118" s="205"/>
      <c r="N118" s="155" t="str">
        <f>IF($K$5="機構加入者（証券会社）","CS09",IF($K$5="機構加入者（信託銀行）","CT09",""))</f>
        <v/>
      </c>
      <c r="O118" s="170" t="str">
        <f>HLOOKUP($K$5,$X$20:$Z$142,ROW()-19,FALSE)</f>
        <v/>
      </c>
      <c r="P118" s="201" t="s">
        <v>62</v>
      </c>
      <c r="Q118" s="202"/>
      <c r="R118" s="207"/>
      <c r="X118" s="157" t="s">
        <v>7</v>
      </c>
      <c r="Y118" s="159" t="s">
        <v>3</v>
      </c>
      <c r="Z118" s="161" t="s">
        <v>3</v>
      </c>
      <c r="AF118" s="38"/>
    </row>
    <row r="119" spans="1:32" s="118" customFormat="1" ht="11.25" customHeight="1">
      <c r="A119" s="2"/>
      <c r="B119" s="166"/>
      <c r="C119" s="167"/>
      <c r="D119" s="167"/>
      <c r="E119" s="167"/>
      <c r="F119" s="167"/>
      <c r="G119" s="167"/>
      <c r="H119" s="167"/>
      <c r="I119" s="172"/>
      <c r="J119" s="123"/>
      <c r="K119" s="124"/>
      <c r="L119" s="185"/>
      <c r="M119" s="205"/>
      <c r="N119" s="155"/>
      <c r="O119" s="171"/>
      <c r="P119" s="191"/>
      <c r="Q119" s="192"/>
      <c r="R119" s="207"/>
      <c r="X119" s="158"/>
      <c r="Y119" s="160"/>
      <c r="Z119" s="162"/>
      <c r="AF119" s="38"/>
    </row>
    <row r="120" spans="1:32" ht="11.25" customHeight="1">
      <c r="A120" s="2"/>
      <c r="B120" s="166"/>
      <c r="C120" s="167"/>
      <c r="D120" s="167"/>
      <c r="E120" s="167"/>
      <c r="F120" s="167"/>
      <c r="G120" s="167"/>
      <c r="H120" s="167"/>
      <c r="I120" s="172"/>
      <c r="J120" s="78"/>
      <c r="K120" s="80"/>
      <c r="L120" s="185"/>
      <c r="M120" s="205"/>
      <c r="N120" s="177" t="str">
        <f>IF($K$5="機構加入者（証券会社）","CS10",IF($K$5="機構加入者（信託銀行）","CT10",""))</f>
        <v/>
      </c>
      <c r="O120" s="213" t="str">
        <f>HLOOKUP($K$5,$X$20:$Z$142,ROW()-19,FALSE)</f>
        <v/>
      </c>
      <c r="P120" s="224" t="s">
        <v>17</v>
      </c>
      <c r="Q120" s="225"/>
      <c r="R120" s="207"/>
      <c r="X120" s="157" t="s">
        <v>7</v>
      </c>
      <c r="Y120" s="159" t="s">
        <v>37</v>
      </c>
      <c r="Z120" s="161" t="s">
        <v>37</v>
      </c>
      <c r="AF120" s="38"/>
    </row>
    <row r="121" spans="1:32" ht="11.25" customHeight="1">
      <c r="A121" s="2"/>
      <c r="B121" s="166"/>
      <c r="C121" s="167"/>
      <c r="D121" s="167"/>
      <c r="E121" s="167"/>
      <c r="F121" s="167"/>
      <c r="G121" s="167"/>
      <c r="H121" s="167"/>
      <c r="I121" s="172"/>
      <c r="J121" s="78"/>
      <c r="K121" s="80"/>
      <c r="L121" s="185"/>
      <c r="M121" s="205"/>
      <c r="N121" s="177"/>
      <c r="O121" s="214"/>
      <c r="P121" s="226"/>
      <c r="Q121" s="227"/>
      <c r="R121" s="207"/>
      <c r="X121" s="158"/>
      <c r="Y121" s="160"/>
      <c r="Z121" s="162"/>
      <c r="AF121" s="38"/>
    </row>
    <row r="122" spans="1:32" ht="15" customHeight="1">
      <c r="A122" s="2"/>
      <c r="B122" s="166"/>
      <c r="C122" s="167"/>
      <c r="D122" s="167"/>
      <c r="E122" s="167"/>
      <c r="F122" s="167"/>
      <c r="G122" s="167"/>
      <c r="H122" s="167"/>
      <c r="I122" s="172"/>
      <c r="J122" s="163" t="s">
        <v>197</v>
      </c>
      <c r="K122" s="164"/>
      <c r="L122" s="164"/>
      <c r="M122" s="164"/>
      <c r="N122" s="165"/>
      <c r="O122" s="154" t="str">
        <f>HLOOKUP($K$5,$X$20:$Z$142,ROW()-19,FALSE)</f>
        <v/>
      </c>
      <c r="P122" s="199" t="s">
        <v>62</v>
      </c>
      <c r="Q122" s="200"/>
      <c r="R122" s="174"/>
      <c r="X122" s="157" t="s">
        <v>7</v>
      </c>
      <c r="Y122" s="159" t="s">
        <v>6</v>
      </c>
      <c r="Z122" s="161" t="s">
        <v>6</v>
      </c>
    </row>
    <row r="123" spans="1:32" ht="15" customHeight="1">
      <c r="A123" s="2"/>
      <c r="B123" s="166"/>
      <c r="C123" s="167"/>
      <c r="D123" s="167"/>
      <c r="E123" s="167"/>
      <c r="F123" s="167"/>
      <c r="G123" s="167"/>
      <c r="H123" s="167"/>
      <c r="I123" s="172"/>
      <c r="J123" s="166"/>
      <c r="K123" s="167"/>
      <c r="L123" s="168"/>
      <c r="M123" s="168"/>
      <c r="N123" s="169"/>
      <c r="O123" s="153"/>
      <c r="P123" s="253"/>
      <c r="Q123" s="254"/>
      <c r="R123" s="175"/>
      <c r="X123" s="158"/>
      <c r="Y123" s="160"/>
      <c r="Z123" s="162"/>
    </row>
    <row r="124" spans="1:32" ht="11.25" customHeight="1">
      <c r="A124" s="2"/>
      <c r="B124" s="166"/>
      <c r="C124" s="167"/>
      <c r="D124" s="167"/>
      <c r="E124" s="167"/>
      <c r="F124" s="167"/>
      <c r="G124" s="167"/>
      <c r="H124" s="167"/>
      <c r="I124" s="172"/>
      <c r="J124" s="185"/>
      <c r="K124" s="186"/>
      <c r="L124" s="185" t="s">
        <v>101</v>
      </c>
      <c r="M124" s="186"/>
      <c r="N124" s="189" t="str">
        <f>IF($K$5="機構加入者（証券会社）","MS01",IF($K$5="機構加入者（信託銀行）","MT01",""))</f>
        <v/>
      </c>
      <c r="O124" s="190" t="str">
        <f>HLOOKUP($K$5,$X$20:$Z$142,ROW()-19,FALSE)</f>
        <v/>
      </c>
      <c r="P124" s="191" t="s">
        <v>62</v>
      </c>
      <c r="Q124" s="192"/>
      <c r="R124" s="175"/>
      <c r="X124" s="157" t="s">
        <v>7</v>
      </c>
      <c r="Y124" s="159" t="s">
        <v>37</v>
      </c>
      <c r="Z124" s="161" t="s">
        <v>37</v>
      </c>
    </row>
    <row r="125" spans="1:32" ht="11.25" customHeight="1">
      <c r="A125" s="2"/>
      <c r="B125" s="166"/>
      <c r="C125" s="167"/>
      <c r="D125" s="167"/>
      <c r="E125" s="167"/>
      <c r="F125" s="167"/>
      <c r="G125" s="167"/>
      <c r="H125" s="167"/>
      <c r="I125" s="172"/>
      <c r="J125" s="185"/>
      <c r="K125" s="186"/>
      <c r="L125" s="185"/>
      <c r="M125" s="186"/>
      <c r="N125" s="155"/>
      <c r="O125" s="156"/>
      <c r="P125" s="193"/>
      <c r="Q125" s="194"/>
      <c r="R125" s="175"/>
      <c r="X125" s="158"/>
      <c r="Y125" s="160"/>
      <c r="Z125" s="162"/>
    </row>
    <row r="126" spans="1:32" ht="11.25" customHeight="1">
      <c r="A126" s="2"/>
      <c r="B126" s="166"/>
      <c r="C126" s="167"/>
      <c r="D126" s="167"/>
      <c r="E126" s="167"/>
      <c r="F126" s="167"/>
      <c r="G126" s="167"/>
      <c r="H126" s="167"/>
      <c r="I126" s="172"/>
      <c r="J126" s="185"/>
      <c r="K126" s="186"/>
      <c r="L126" s="185"/>
      <c r="M126" s="186"/>
      <c r="N126" s="155" t="str">
        <f>IF($K$5="機構加入者（証券会社）","MS02",IF($K$5="機構加入者（信託銀行）","MT02",""))</f>
        <v/>
      </c>
      <c r="O126" s="156" t="str">
        <f>HLOOKUP($K$5,$X$20:$Z$142,ROW()-19,FALSE)</f>
        <v/>
      </c>
      <c r="P126" s="193" t="s">
        <v>62</v>
      </c>
      <c r="Q126" s="194"/>
      <c r="R126" s="175"/>
      <c r="X126" s="157" t="s">
        <v>7</v>
      </c>
      <c r="Y126" s="159" t="s">
        <v>37</v>
      </c>
      <c r="Z126" s="161" t="s">
        <v>37</v>
      </c>
    </row>
    <row r="127" spans="1:32" ht="11.25" customHeight="1">
      <c r="A127" s="2"/>
      <c r="B127" s="166"/>
      <c r="C127" s="167"/>
      <c r="D127" s="167"/>
      <c r="E127" s="167"/>
      <c r="F127" s="167"/>
      <c r="G127" s="167"/>
      <c r="H127" s="167"/>
      <c r="I127" s="172"/>
      <c r="J127" s="185"/>
      <c r="K127" s="186"/>
      <c r="L127" s="185"/>
      <c r="M127" s="186"/>
      <c r="N127" s="155"/>
      <c r="O127" s="156"/>
      <c r="P127" s="193"/>
      <c r="Q127" s="194"/>
      <c r="R127" s="175"/>
      <c r="X127" s="158"/>
      <c r="Y127" s="160"/>
      <c r="Z127" s="162"/>
    </row>
    <row r="128" spans="1:32" ht="11.25" customHeight="1">
      <c r="A128" s="2"/>
      <c r="B128" s="166"/>
      <c r="C128" s="167"/>
      <c r="D128" s="167"/>
      <c r="E128" s="167"/>
      <c r="F128" s="167"/>
      <c r="G128" s="167"/>
      <c r="H128" s="167"/>
      <c r="I128" s="172"/>
      <c r="J128" s="185"/>
      <c r="K128" s="186"/>
      <c r="L128" s="185"/>
      <c r="M128" s="186"/>
      <c r="N128" s="155" t="str">
        <f>IF($K$5="機構加入者（証券会社）","MS03",IF($K$5="機構加入者（信託銀行）","MT03",""))</f>
        <v/>
      </c>
      <c r="O128" s="156" t="str">
        <f>HLOOKUP($K$5,$X$20:$Z$142,ROW()-19,FALSE)</f>
        <v/>
      </c>
      <c r="P128" s="193" t="s">
        <v>62</v>
      </c>
      <c r="Q128" s="194"/>
      <c r="R128" s="175"/>
      <c r="X128" s="157" t="s">
        <v>7</v>
      </c>
      <c r="Y128" s="159" t="s">
        <v>37</v>
      </c>
      <c r="Z128" s="161" t="s">
        <v>37</v>
      </c>
    </row>
    <row r="129" spans="1:26" ht="11.25" customHeight="1">
      <c r="A129" s="2"/>
      <c r="B129" s="166"/>
      <c r="C129" s="167"/>
      <c r="D129" s="167"/>
      <c r="E129" s="167"/>
      <c r="F129" s="167"/>
      <c r="G129" s="167"/>
      <c r="H129" s="167"/>
      <c r="I129" s="172"/>
      <c r="J129" s="185"/>
      <c r="K129" s="186"/>
      <c r="L129" s="185"/>
      <c r="M129" s="186"/>
      <c r="N129" s="155"/>
      <c r="O129" s="156"/>
      <c r="P129" s="193"/>
      <c r="Q129" s="194"/>
      <c r="R129" s="175"/>
      <c r="X129" s="158"/>
      <c r="Y129" s="160"/>
      <c r="Z129" s="162"/>
    </row>
    <row r="130" spans="1:26" ht="11.25" customHeight="1">
      <c r="A130" s="2"/>
      <c r="B130" s="166"/>
      <c r="C130" s="167"/>
      <c r="D130" s="167"/>
      <c r="E130" s="167"/>
      <c r="F130" s="167"/>
      <c r="G130" s="167"/>
      <c r="H130" s="167"/>
      <c r="I130" s="172"/>
      <c r="J130" s="185"/>
      <c r="K130" s="186"/>
      <c r="L130" s="185"/>
      <c r="M130" s="186"/>
      <c r="N130" s="155" t="str">
        <f>IF($K$5="機構加入者（証券会社）","MS04",IF($K$5="機構加入者（信託銀行）","MT04",""))</f>
        <v/>
      </c>
      <c r="O130" s="156" t="str">
        <f>HLOOKUP($K$5,$X$20:$Z$142,ROW()-19,FALSE)</f>
        <v/>
      </c>
      <c r="P130" s="193" t="s">
        <v>62</v>
      </c>
      <c r="Q130" s="194"/>
      <c r="R130" s="175"/>
      <c r="X130" s="157" t="s">
        <v>7</v>
      </c>
      <c r="Y130" s="159" t="s">
        <v>37</v>
      </c>
      <c r="Z130" s="161" t="s">
        <v>37</v>
      </c>
    </row>
    <row r="131" spans="1:26" ht="11.25" customHeight="1">
      <c r="A131" s="2"/>
      <c r="B131" s="166"/>
      <c r="C131" s="167"/>
      <c r="D131" s="167"/>
      <c r="E131" s="167"/>
      <c r="F131" s="167"/>
      <c r="G131" s="167"/>
      <c r="H131" s="167"/>
      <c r="I131" s="172"/>
      <c r="J131" s="185"/>
      <c r="K131" s="186"/>
      <c r="L131" s="185"/>
      <c r="M131" s="186"/>
      <c r="N131" s="155"/>
      <c r="O131" s="156"/>
      <c r="P131" s="193"/>
      <c r="Q131" s="194"/>
      <c r="R131" s="175"/>
      <c r="X131" s="158"/>
      <c r="Y131" s="160"/>
      <c r="Z131" s="162"/>
    </row>
    <row r="132" spans="1:26" ht="11.25" customHeight="1">
      <c r="A132" s="2"/>
      <c r="B132" s="166"/>
      <c r="C132" s="167"/>
      <c r="D132" s="167"/>
      <c r="E132" s="167"/>
      <c r="F132" s="167"/>
      <c r="G132" s="167"/>
      <c r="H132" s="167"/>
      <c r="I132" s="172"/>
      <c r="J132" s="185"/>
      <c r="K132" s="186"/>
      <c r="L132" s="185"/>
      <c r="M132" s="186"/>
      <c r="N132" s="155" t="str">
        <f>IF($K$5="機構加入者（証券会社）","MS05",IF($K$5="機構加入者（信託銀行）","MT05",""))</f>
        <v/>
      </c>
      <c r="O132" s="156" t="str">
        <f>HLOOKUP($K$5,$X$20:$Z$142,ROW()-19,FALSE)</f>
        <v/>
      </c>
      <c r="P132" s="193" t="s">
        <v>62</v>
      </c>
      <c r="Q132" s="194"/>
      <c r="R132" s="175"/>
      <c r="X132" s="157" t="s">
        <v>7</v>
      </c>
      <c r="Y132" s="159" t="s">
        <v>3</v>
      </c>
      <c r="Z132" s="161" t="s">
        <v>3</v>
      </c>
    </row>
    <row r="133" spans="1:26" ht="11.25" customHeight="1">
      <c r="A133" s="2"/>
      <c r="B133" s="166"/>
      <c r="C133" s="167"/>
      <c r="D133" s="167"/>
      <c r="E133" s="167"/>
      <c r="F133" s="167"/>
      <c r="G133" s="167"/>
      <c r="H133" s="167"/>
      <c r="I133" s="172"/>
      <c r="J133" s="185"/>
      <c r="K133" s="186"/>
      <c r="L133" s="185"/>
      <c r="M133" s="186"/>
      <c r="N133" s="155"/>
      <c r="O133" s="156"/>
      <c r="P133" s="193"/>
      <c r="Q133" s="194"/>
      <c r="R133" s="175"/>
      <c r="X133" s="158"/>
      <c r="Y133" s="160"/>
      <c r="Z133" s="162"/>
    </row>
    <row r="134" spans="1:26" ht="11.25" customHeight="1">
      <c r="A134" s="2"/>
      <c r="B134" s="166"/>
      <c r="C134" s="167"/>
      <c r="D134" s="167"/>
      <c r="E134" s="167"/>
      <c r="F134" s="167"/>
      <c r="G134" s="167"/>
      <c r="H134" s="167"/>
      <c r="I134" s="172"/>
      <c r="J134" s="185"/>
      <c r="K134" s="186"/>
      <c r="L134" s="185"/>
      <c r="M134" s="186"/>
      <c r="N134" s="155" t="str">
        <f>IF($K$5="機構加入者（証券会社）","MS06",IF($K$5="機構加入者（信託銀行）","MT06",""))</f>
        <v/>
      </c>
      <c r="O134" s="156" t="str">
        <f>HLOOKUP($K$5,$X$20:$Z$142,ROW()-19,FALSE)</f>
        <v/>
      </c>
      <c r="P134" s="193" t="s">
        <v>62</v>
      </c>
      <c r="Q134" s="194"/>
      <c r="R134" s="175"/>
      <c r="X134" s="157" t="s">
        <v>7</v>
      </c>
      <c r="Y134" s="159" t="s">
        <v>3</v>
      </c>
      <c r="Z134" s="161" t="s">
        <v>3</v>
      </c>
    </row>
    <row r="135" spans="1:26" ht="11.25" customHeight="1">
      <c r="A135" s="2"/>
      <c r="B135" s="166"/>
      <c r="C135" s="167"/>
      <c r="D135" s="167"/>
      <c r="E135" s="167"/>
      <c r="F135" s="167"/>
      <c r="G135" s="167"/>
      <c r="H135" s="167"/>
      <c r="I135" s="172"/>
      <c r="J135" s="185"/>
      <c r="K135" s="186"/>
      <c r="L135" s="185"/>
      <c r="M135" s="186"/>
      <c r="N135" s="155"/>
      <c r="O135" s="156"/>
      <c r="P135" s="193"/>
      <c r="Q135" s="194"/>
      <c r="R135" s="175"/>
      <c r="X135" s="158"/>
      <c r="Y135" s="160"/>
      <c r="Z135" s="162"/>
    </row>
    <row r="136" spans="1:26" ht="11.25" customHeight="1">
      <c r="A136" s="2"/>
      <c r="B136" s="166"/>
      <c r="C136" s="167"/>
      <c r="D136" s="167"/>
      <c r="E136" s="167"/>
      <c r="F136" s="167"/>
      <c r="G136" s="167"/>
      <c r="H136" s="167"/>
      <c r="I136" s="172"/>
      <c r="J136" s="185"/>
      <c r="K136" s="186"/>
      <c r="L136" s="185"/>
      <c r="M136" s="186"/>
      <c r="N136" s="155" t="str">
        <f>IF($K$5="機構加入者（証券会社）","MS07",IF($K$5="機構加入者（信託銀行）","MT07",""))</f>
        <v/>
      </c>
      <c r="O136" s="156" t="str">
        <f>HLOOKUP($K$5,$X$20:$Z$142,ROW()-19,FALSE)</f>
        <v/>
      </c>
      <c r="P136" s="193" t="s">
        <v>62</v>
      </c>
      <c r="Q136" s="194"/>
      <c r="R136" s="175"/>
      <c r="X136" s="157" t="s">
        <v>7</v>
      </c>
      <c r="Y136" s="159" t="s">
        <v>3</v>
      </c>
      <c r="Z136" s="161" t="s">
        <v>3</v>
      </c>
    </row>
    <row r="137" spans="1:26" ht="11.25" customHeight="1">
      <c r="A137" s="2"/>
      <c r="B137" s="166"/>
      <c r="C137" s="167"/>
      <c r="D137" s="167"/>
      <c r="E137" s="167"/>
      <c r="F137" s="167"/>
      <c r="G137" s="167"/>
      <c r="H137" s="167"/>
      <c r="I137" s="172"/>
      <c r="J137" s="185"/>
      <c r="K137" s="186"/>
      <c r="L137" s="185"/>
      <c r="M137" s="186"/>
      <c r="N137" s="155"/>
      <c r="O137" s="156"/>
      <c r="P137" s="193"/>
      <c r="Q137" s="194"/>
      <c r="R137" s="175"/>
      <c r="X137" s="158"/>
      <c r="Y137" s="160"/>
      <c r="Z137" s="162"/>
    </row>
    <row r="138" spans="1:26" s="118" customFormat="1" ht="11.25" customHeight="1">
      <c r="A138" s="2"/>
      <c r="B138" s="166"/>
      <c r="C138" s="167"/>
      <c r="D138" s="167"/>
      <c r="E138" s="167"/>
      <c r="F138" s="167"/>
      <c r="G138" s="167"/>
      <c r="H138" s="167"/>
      <c r="I138" s="172"/>
      <c r="J138" s="185"/>
      <c r="K138" s="186"/>
      <c r="L138" s="185"/>
      <c r="M138" s="186"/>
      <c r="N138" s="155" t="str">
        <f>IF($K$5="機構加入者（証券会社）","MS08",IF($K$5="機構加入者（信託銀行）","MT08",""))</f>
        <v/>
      </c>
      <c r="O138" s="156" t="str">
        <f>HLOOKUP($K$5,$X$20:$Z$142,ROW()-19,FALSE)</f>
        <v/>
      </c>
      <c r="P138" s="193" t="s">
        <v>62</v>
      </c>
      <c r="Q138" s="194"/>
      <c r="R138" s="175"/>
      <c r="X138" s="157" t="s">
        <v>7</v>
      </c>
      <c r="Y138" s="159" t="s">
        <v>3</v>
      </c>
      <c r="Z138" s="161" t="s">
        <v>3</v>
      </c>
    </row>
    <row r="139" spans="1:26" s="118" customFormat="1" ht="11.25" customHeight="1">
      <c r="A139" s="2"/>
      <c r="B139" s="166"/>
      <c r="C139" s="167"/>
      <c r="D139" s="167"/>
      <c r="E139" s="167"/>
      <c r="F139" s="167"/>
      <c r="G139" s="167"/>
      <c r="H139" s="167"/>
      <c r="I139" s="172"/>
      <c r="J139" s="185"/>
      <c r="K139" s="186"/>
      <c r="L139" s="185"/>
      <c r="M139" s="186"/>
      <c r="N139" s="155"/>
      <c r="O139" s="156"/>
      <c r="P139" s="193"/>
      <c r="Q139" s="194"/>
      <c r="R139" s="175"/>
      <c r="X139" s="158"/>
      <c r="Y139" s="160"/>
      <c r="Z139" s="162"/>
    </row>
    <row r="140" spans="1:26" ht="11.25" customHeight="1">
      <c r="A140" s="2"/>
      <c r="B140" s="166"/>
      <c r="C140" s="167"/>
      <c r="D140" s="167"/>
      <c r="E140" s="167"/>
      <c r="F140" s="167"/>
      <c r="G140" s="167"/>
      <c r="H140" s="167"/>
      <c r="I140" s="172"/>
      <c r="J140" s="185"/>
      <c r="K140" s="186"/>
      <c r="L140" s="185"/>
      <c r="M140" s="186"/>
      <c r="N140" s="177" t="str">
        <f>IF($K$5="機構加入者（証券会社）","MS09",IF($K$5="機構加入者（信託銀行）","MT09",""))</f>
        <v/>
      </c>
      <c r="O140" s="179">
        <f>HLOOKUP($K$5,$X$20:$Z$142,ROW()-19,FALSE)</f>
        <v>0</v>
      </c>
      <c r="P140" s="249" t="s">
        <v>17</v>
      </c>
      <c r="Q140" s="250"/>
      <c r="R140" s="175"/>
      <c r="X140" s="67"/>
      <c r="Y140" s="159" t="s">
        <v>37</v>
      </c>
      <c r="Z140" s="161" t="s">
        <v>37</v>
      </c>
    </row>
    <row r="141" spans="1:26" ht="11.25" customHeight="1" thickBot="1">
      <c r="A141" s="2"/>
      <c r="B141" s="173"/>
      <c r="C141" s="168"/>
      <c r="D141" s="168"/>
      <c r="E141" s="168"/>
      <c r="F141" s="168"/>
      <c r="G141" s="168"/>
      <c r="H141" s="168"/>
      <c r="I141" s="169"/>
      <c r="J141" s="187"/>
      <c r="K141" s="188"/>
      <c r="L141" s="187"/>
      <c r="M141" s="188"/>
      <c r="N141" s="178"/>
      <c r="O141" s="180"/>
      <c r="P141" s="251"/>
      <c r="Q141" s="252"/>
      <c r="R141" s="176"/>
      <c r="X141" s="67"/>
      <c r="Y141" s="160"/>
      <c r="Z141" s="162"/>
    </row>
    <row r="142" spans="1:26" ht="15" customHeight="1">
      <c r="A142" s="2"/>
      <c r="B142" s="58"/>
      <c r="C142" s="58"/>
      <c r="D142" s="58"/>
      <c r="E142" s="58"/>
      <c r="F142" s="58"/>
      <c r="G142" s="58"/>
      <c r="H142" s="58"/>
      <c r="I142" s="58"/>
      <c r="J142" s="58"/>
      <c r="K142" s="58"/>
      <c r="L142" s="2"/>
      <c r="M142" s="2"/>
      <c r="N142" s="2"/>
      <c r="O142" s="2"/>
      <c r="P142" s="2"/>
      <c r="Q142" s="2"/>
      <c r="R142" s="2"/>
      <c r="S142" s="2"/>
      <c r="X142" s="31"/>
      <c r="Y142" s="31"/>
      <c r="Z142" s="32"/>
    </row>
    <row r="143" spans="1:26" ht="15" customHeight="1">
      <c r="A143" s="2"/>
      <c r="B143" s="2" t="s">
        <v>178</v>
      </c>
      <c r="C143" s="2"/>
      <c r="D143" s="2"/>
      <c r="E143" s="2"/>
      <c r="F143" s="2"/>
      <c r="G143" s="2"/>
      <c r="H143" s="2"/>
      <c r="I143" s="2"/>
      <c r="J143" s="2"/>
      <c r="K143" s="2"/>
      <c r="L143" s="2"/>
      <c r="M143" s="2"/>
      <c r="N143" s="2"/>
      <c r="O143" s="2"/>
      <c r="P143" s="2"/>
      <c r="Q143" s="2"/>
      <c r="R143" s="2"/>
      <c r="S143" s="2"/>
      <c r="X143" s="5"/>
      <c r="Y143" s="5"/>
    </row>
    <row r="144" spans="1:26" ht="15" customHeight="1">
      <c r="A144" s="2"/>
      <c r="B144" s="2" t="s">
        <v>11</v>
      </c>
      <c r="C144" s="2"/>
      <c r="D144" s="2"/>
      <c r="E144" s="2"/>
      <c r="F144" s="2"/>
      <c r="G144" s="2"/>
      <c r="H144" s="2"/>
      <c r="I144" s="2"/>
      <c r="J144" s="2"/>
      <c r="K144" s="2"/>
      <c r="L144" s="2"/>
      <c r="M144" s="2"/>
      <c r="N144" s="2"/>
      <c r="O144" s="2"/>
      <c r="P144" s="2"/>
      <c r="Q144" s="2"/>
      <c r="R144" s="2"/>
      <c r="S144" s="2"/>
      <c r="X144" s="5"/>
      <c r="Y144" s="5"/>
    </row>
    <row r="145" spans="1:25" ht="15" customHeight="1">
      <c r="A145" s="2"/>
      <c r="B145" s="2"/>
      <c r="C145" s="2"/>
      <c r="D145" s="2"/>
      <c r="E145" s="2"/>
      <c r="F145" s="2"/>
      <c r="G145" s="2"/>
      <c r="H145" s="2"/>
      <c r="I145" s="2"/>
      <c r="J145" s="2"/>
      <c r="K145" s="2"/>
      <c r="L145" s="2"/>
      <c r="M145" s="2"/>
      <c r="N145" s="2"/>
      <c r="O145" s="2"/>
      <c r="P145" s="2"/>
      <c r="Q145" s="2"/>
      <c r="R145" s="2"/>
      <c r="S145" s="2"/>
      <c r="X145" s="5"/>
      <c r="Y145" s="5"/>
    </row>
    <row r="146" spans="1:25" ht="15" customHeight="1">
      <c r="A146" s="2"/>
      <c r="B146" s="2" t="s">
        <v>76</v>
      </c>
      <c r="C146" s="2"/>
      <c r="D146" s="2"/>
      <c r="E146" s="2"/>
      <c r="F146" s="2"/>
      <c r="G146" s="2"/>
      <c r="H146" s="2"/>
      <c r="I146" s="2"/>
      <c r="J146" s="2"/>
      <c r="K146" s="2"/>
      <c r="L146" s="2"/>
      <c r="M146" s="2"/>
      <c r="N146" s="2"/>
      <c r="O146" s="2"/>
      <c r="P146" s="2"/>
      <c r="Q146" s="2"/>
      <c r="R146" s="2"/>
      <c r="S146" s="2"/>
      <c r="X146" s="5"/>
      <c r="Y146" s="5"/>
    </row>
    <row r="147" spans="1:25" ht="15" customHeight="1">
      <c r="A147" s="2"/>
      <c r="B147" s="2" t="s">
        <v>105</v>
      </c>
      <c r="C147" s="2"/>
      <c r="D147" s="2"/>
      <c r="E147" s="2"/>
      <c r="F147" s="2"/>
      <c r="G147" s="2"/>
      <c r="H147" s="2"/>
      <c r="I147" s="2"/>
      <c r="J147" s="2"/>
      <c r="K147" s="2"/>
      <c r="L147" s="2"/>
      <c r="M147" s="2"/>
      <c r="N147" s="2"/>
      <c r="O147" s="2"/>
      <c r="P147" s="2"/>
      <c r="Q147" s="2"/>
      <c r="R147" s="2"/>
      <c r="S147" s="2"/>
      <c r="X147" s="5"/>
      <c r="Y147" s="5"/>
    </row>
    <row r="148" spans="1:25" ht="15" customHeight="1">
      <c r="A148" s="2"/>
      <c r="B148" s="2" t="s">
        <v>20</v>
      </c>
      <c r="C148" s="2"/>
      <c r="D148" s="2"/>
      <c r="E148" s="2"/>
      <c r="F148" s="2"/>
      <c r="G148" s="2"/>
      <c r="H148" s="2"/>
      <c r="I148" s="2"/>
      <c r="J148" s="2"/>
      <c r="K148" s="2"/>
      <c r="L148" s="2"/>
      <c r="M148" s="2"/>
      <c r="N148" s="2"/>
      <c r="O148" s="2"/>
      <c r="P148" s="2"/>
      <c r="Q148" s="2"/>
      <c r="R148" s="2"/>
      <c r="S148" s="2"/>
      <c r="X148" s="5"/>
      <c r="Y148" s="5"/>
    </row>
    <row r="149" spans="1:25" ht="15" customHeight="1">
      <c r="A149" s="2"/>
      <c r="B149" s="2"/>
      <c r="C149" s="2"/>
      <c r="D149" s="2"/>
      <c r="E149" s="2"/>
      <c r="F149" s="2"/>
      <c r="G149" s="2"/>
      <c r="H149" s="2"/>
      <c r="I149" s="2"/>
      <c r="J149" s="2"/>
      <c r="K149" s="2"/>
      <c r="L149" s="2"/>
      <c r="M149" s="2"/>
      <c r="N149" s="2"/>
      <c r="O149" s="2"/>
      <c r="P149" s="2"/>
      <c r="Q149" s="2"/>
      <c r="R149" s="2"/>
      <c r="S149" s="2"/>
      <c r="X149" s="5"/>
      <c r="Y149" s="5"/>
    </row>
    <row r="150" spans="1:25" ht="15" customHeight="1">
      <c r="A150" s="2"/>
      <c r="B150" s="2" t="s">
        <v>75</v>
      </c>
      <c r="C150" s="2"/>
      <c r="D150" s="2"/>
      <c r="E150" s="2"/>
      <c r="F150" s="2"/>
      <c r="G150" s="2"/>
      <c r="H150" s="2"/>
      <c r="I150" s="2"/>
      <c r="J150" s="2"/>
      <c r="K150" s="2"/>
      <c r="L150" s="2"/>
      <c r="M150" s="2"/>
      <c r="N150" s="2"/>
      <c r="O150" s="2"/>
      <c r="P150" s="2"/>
      <c r="Q150" s="2"/>
      <c r="R150" s="2"/>
      <c r="S150" s="2"/>
      <c r="X150" s="5"/>
      <c r="Y150" s="5"/>
    </row>
    <row r="151" spans="1:25" ht="15" customHeight="1">
      <c r="A151" s="2"/>
      <c r="B151" s="2" t="s">
        <v>21</v>
      </c>
      <c r="C151" s="2"/>
      <c r="D151" s="2"/>
      <c r="E151" s="2"/>
      <c r="F151" s="2"/>
      <c r="G151" s="2"/>
      <c r="H151" s="2"/>
      <c r="I151" s="2"/>
      <c r="J151" s="2"/>
      <c r="K151" s="2"/>
      <c r="L151" s="2"/>
      <c r="M151" s="2"/>
      <c r="N151" s="2"/>
      <c r="O151" s="2"/>
      <c r="P151" s="2"/>
      <c r="Q151" s="2"/>
      <c r="R151" s="2"/>
      <c r="S151" s="2"/>
      <c r="X151" s="5"/>
      <c r="Y151" s="5"/>
    </row>
    <row r="152" spans="1:25" ht="15" customHeight="1">
      <c r="A152" s="2"/>
      <c r="B152" s="2" t="s">
        <v>22</v>
      </c>
      <c r="C152" s="2"/>
      <c r="D152" s="2"/>
      <c r="E152" s="2"/>
      <c r="F152" s="2"/>
      <c r="G152" s="2"/>
      <c r="H152" s="2"/>
      <c r="I152" s="2"/>
      <c r="J152" s="2"/>
      <c r="K152" s="2"/>
      <c r="L152" s="2"/>
      <c r="M152" s="2"/>
      <c r="N152" s="2"/>
      <c r="O152" s="2"/>
      <c r="P152" s="2"/>
      <c r="Q152" s="2"/>
      <c r="R152" s="2"/>
      <c r="S152" s="2"/>
      <c r="X152" s="5"/>
      <c r="Y152" s="5"/>
    </row>
    <row r="153" spans="1:25" ht="15" customHeight="1">
      <c r="A153" s="2"/>
      <c r="B153" s="2"/>
      <c r="C153" s="2"/>
      <c r="D153" s="2"/>
      <c r="E153" s="2"/>
      <c r="F153" s="2"/>
      <c r="G153" s="2"/>
      <c r="H153" s="2"/>
      <c r="I153" s="2"/>
      <c r="J153" s="2"/>
      <c r="K153" s="2"/>
      <c r="L153" s="2"/>
      <c r="M153" s="2"/>
      <c r="N153" s="2"/>
      <c r="O153" s="2"/>
      <c r="P153" s="2"/>
      <c r="Q153" s="2"/>
      <c r="R153" s="2"/>
      <c r="S153" s="2"/>
      <c r="X153" s="5"/>
      <c r="Y153" s="5"/>
    </row>
    <row r="154" spans="1:25" s="118" customFormat="1" ht="15" customHeight="1">
      <c r="A154" s="2"/>
      <c r="B154" s="2" t="s">
        <v>198</v>
      </c>
      <c r="C154" s="2"/>
      <c r="D154" s="2"/>
      <c r="E154" s="2"/>
      <c r="F154" s="2"/>
      <c r="G154" s="2"/>
      <c r="H154" s="2"/>
      <c r="I154" s="2"/>
      <c r="J154" s="2"/>
      <c r="K154" s="2"/>
      <c r="L154" s="2"/>
      <c r="M154" s="2"/>
      <c r="N154" s="2"/>
      <c r="O154" s="2"/>
      <c r="P154" s="2"/>
      <c r="Q154" s="2"/>
      <c r="R154" s="2"/>
      <c r="S154" s="2"/>
    </row>
    <row r="155" spans="1:25" ht="15" customHeight="1">
      <c r="A155" s="2"/>
      <c r="B155" s="2"/>
      <c r="C155" s="2"/>
      <c r="D155" s="2"/>
      <c r="E155" s="2"/>
      <c r="F155" s="2"/>
      <c r="G155" s="2"/>
      <c r="H155" s="2"/>
      <c r="I155" s="2"/>
      <c r="J155" s="2"/>
      <c r="K155" s="2"/>
      <c r="L155" s="2"/>
      <c r="M155" s="2"/>
      <c r="N155" s="2"/>
      <c r="O155" s="2"/>
      <c r="P155" s="2"/>
      <c r="Q155" s="2"/>
      <c r="R155" s="2"/>
      <c r="S155" s="2"/>
    </row>
    <row r="156" spans="1:25" ht="15" customHeight="1">
      <c r="A156" s="2"/>
      <c r="B156" s="2" t="s">
        <v>199</v>
      </c>
      <c r="C156" s="2"/>
      <c r="D156" s="2"/>
      <c r="E156" s="2"/>
      <c r="F156" s="2"/>
      <c r="G156" s="2"/>
      <c r="H156" s="2"/>
      <c r="I156" s="2"/>
      <c r="J156" s="2"/>
      <c r="K156" s="2"/>
      <c r="L156" s="2"/>
      <c r="M156" s="2"/>
      <c r="N156" s="2"/>
      <c r="O156" s="2"/>
      <c r="P156" s="2"/>
      <c r="Q156" s="2"/>
      <c r="R156" s="2"/>
      <c r="S156" s="2"/>
      <c r="T156" s="66"/>
      <c r="U156" s="66" t="s">
        <v>106</v>
      </c>
    </row>
    <row r="157" spans="1:25" ht="15" customHeight="1">
      <c r="A157" s="2"/>
      <c r="B157" s="2"/>
      <c r="C157" s="2"/>
      <c r="D157" s="2"/>
      <c r="E157" s="2"/>
      <c r="F157" s="2"/>
      <c r="G157" s="2"/>
      <c r="H157" s="2"/>
      <c r="I157" s="2"/>
      <c r="J157" s="2"/>
      <c r="K157" s="2"/>
      <c r="L157" s="2"/>
      <c r="M157" s="2"/>
      <c r="N157" s="2"/>
      <c r="O157" s="2"/>
      <c r="P157" s="2"/>
      <c r="Q157" s="2"/>
      <c r="R157" s="2"/>
      <c r="S157" s="2"/>
      <c r="T157" s="66"/>
      <c r="U157" s="66"/>
    </row>
  </sheetData>
  <sheetProtection password="DD76" sheet="1" selectLockedCells="1"/>
  <dataConsolidate/>
  <mergeCells count="379">
    <mergeCell ref="P128:Q129"/>
    <mergeCell ref="P130:Q131"/>
    <mergeCell ref="P132:Q133"/>
    <mergeCell ref="P134:Q135"/>
    <mergeCell ref="P136:Q137"/>
    <mergeCell ref="P138:Q139"/>
    <mergeCell ref="P140:Q141"/>
    <mergeCell ref="P106:Q107"/>
    <mergeCell ref="P108:Q109"/>
    <mergeCell ref="P110:Q111"/>
    <mergeCell ref="P112:Q113"/>
    <mergeCell ref="P114:Q115"/>
    <mergeCell ref="P116:Q117"/>
    <mergeCell ref="P118:Q119"/>
    <mergeCell ref="P120:Q121"/>
    <mergeCell ref="P122:Q123"/>
    <mergeCell ref="Q47:R48"/>
    <mergeCell ref="P49:Q50"/>
    <mergeCell ref="P51:Q52"/>
    <mergeCell ref="P53:Q54"/>
    <mergeCell ref="P55:Q56"/>
    <mergeCell ref="P57:Q58"/>
    <mergeCell ref="P59:Q60"/>
    <mergeCell ref="P61:Q62"/>
    <mergeCell ref="P63:Q64"/>
    <mergeCell ref="Q20:R20"/>
    <mergeCell ref="Q21:R22"/>
    <mergeCell ref="P25:Q26"/>
    <mergeCell ref="P27:Q28"/>
    <mergeCell ref="P29:Q30"/>
    <mergeCell ref="P31:Q32"/>
    <mergeCell ref="P33:Q34"/>
    <mergeCell ref="P35:Q36"/>
    <mergeCell ref="P37:Q38"/>
    <mergeCell ref="Z96:Z97"/>
    <mergeCell ref="N118:N119"/>
    <mergeCell ref="O118:O119"/>
    <mergeCell ref="X118:X119"/>
    <mergeCell ref="Y118:Y119"/>
    <mergeCell ref="Z118:Z119"/>
    <mergeCell ref="Z69:Z70"/>
    <mergeCell ref="J74:N75"/>
    <mergeCell ref="O74:O75"/>
    <mergeCell ref="P74:P75"/>
    <mergeCell ref="X74:X75"/>
    <mergeCell ref="Y74:Y75"/>
    <mergeCell ref="Z74:Z75"/>
    <mergeCell ref="Z78:Z79"/>
    <mergeCell ref="N80:N81"/>
    <mergeCell ref="Q73:R73"/>
    <mergeCell ref="Q74:R75"/>
    <mergeCell ref="P78:Q79"/>
    <mergeCell ref="P80:Q81"/>
    <mergeCell ref="P82:Q83"/>
    <mergeCell ref="P84:Q85"/>
    <mergeCell ref="P86:Q87"/>
    <mergeCell ref="P88:Q89"/>
    <mergeCell ref="P90:Q91"/>
    <mergeCell ref="A3:V3"/>
    <mergeCell ref="B5:J5"/>
    <mergeCell ref="K5:S5"/>
    <mergeCell ref="X19:Z19"/>
    <mergeCell ref="Z31:Z32"/>
    <mergeCell ref="Z27:Z28"/>
    <mergeCell ref="N29:N30"/>
    <mergeCell ref="O29:O30"/>
    <mergeCell ref="X29:X30"/>
    <mergeCell ref="Y29:Y30"/>
    <mergeCell ref="Z29:Z30"/>
    <mergeCell ref="R25:R46"/>
    <mergeCell ref="X25:X26"/>
    <mergeCell ref="Y25:Y26"/>
    <mergeCell ref="Z25:Z26"/>
    <mergeCell ref="N27:N28"/>
    <mergeCell ref="O27:O28"/>
    <mergeCell ref="X27:X28"/>
    <mergeCell ref="Y27:Y28"/>
    <mergeCell ref="N35:N36"/>
    <mergeCell ref="O35:O36"/>
    <mergeCell ref="Z35:Z36"/>
    <mergeCell ref="N33:N34"/>
    <mergeCell ref="O33:O34"/>
    <mergeCell ref="AD19:AF19"/>
    <mergeCell ref="B20:N20"/>
    <mergeCell ref="AB20:AC20"/>
    <mergeCell ref="Y21:Y22"/>
    <mergeCell ref="Z21:Z22"/>
    <mergeCell ref="L23:R24"/>
    <mergeCell ref="X23:X24"/>
    <mergeCell ref="Y23:Y24"/>
    <mergeCell ref="Z23:Z24"/>
    <mergeCell ref="B21:I70"/>
    <mergeCell ref="J21:N22"/>
    <mergeCell ref="O21:O22"/>
    <mergeCell ref="P21:P22"/>
    <mergeCell ref="X21:X22"/>
    <mergeCell ref="L25:L46"/>
    <mergeCell ref="M25:M46"/>
    <mergeCell ref="N25:N26"/>
    <mergeCell ref="O25:O26"/>
    <mergeCell ref="N31:N32"/>
    <mergeCell ref="O31:O32"/>
    <mergeCell ref="X31:X32"/>
    <mergeCell ref="Y31:Y32"/>
    <mergeCell ref="X35:X36"/>
    <mergeCell ref="Y35:Y36"/>
    <mergeCell ref="X33:X34"/>
    <mergeCell ref="Y33:Y34"/>
    <mergeCell ref="Z33:Z34"/>
    <mergeCell ref="N39:N40"/>
    <mergeCell ref="O39:O40"/>
    <mergeCell ref="X39:X40"/>
    <mergeCell ref="Y39:Y40"/>
    <mergeCell ref="Z39:Z40"/>
    <mergeCell ref="N37:N38"/>
    <mergeCell ref="O37:O38"/>
    <mergeCell ref="X37:X38"/>
    <mergeCell ref="Y37:Y38"/>
    <mergeCell ref="Z37:Z38"/>
    <mergeCell ref="P39:Q40"/>
    <mergeCell ref="N45:N46"/>
    <mergeCell ref="O45:O46"/>
    <mergeCell ref="X45:X46"/>
    <mergeCell ref="Y45:Y46"/>
    <mergeCell ref="Z45:Z46"/>
    <mergeCell ref="N41:N42"/>
    <mergeCell ref="O41:O42"/>
    <mergeCell ref="X41:X42"/>
    <mergeCell ref="Y41:Y42"/>
    <mergeCell ref="Z41:Z42"/>
    <mergeCell ref="N43:N44"/>
    <mergeCell ref="O43:O44"/>
    <mergeCell ref="X43:X44"/>
    <mergeCell ref="Y43:Y44"/>
    <mergeCell ref="Z43:Z44"/>
    <mergeCell ref="P41:Q42"/>
    <mergeCell ref="P43:Q44"/>
    <mergeCell ref="P45:Q46"/>
    <mergeCell ref="Z47:Z48"/>
    <mergeCell ref="L49:M70"/>
    <mergeCell ref="N49:N50"/>
    <mergeCell ref="O49:O50"/>
    <mergeCell ref="R49:R70"/>
    <mergeCell ref="X49:X50"/>
    <mergeCell ref="Y49:Y50"/>
    <mergeCell ref="Z49:Z50"/>
    <mergeCell ref="N51:N52"/>
    <mergeCell ref="J47:N48"/>
    <mergeCell ref="O47:O48"/>
    <mergeCell ref="P47:P48"/>
    <mergeCell ref="X47:X48"/>
    <mergeCell ref="Y47:Y48"/>
    <mergeCell ref="Z53:Z54"/>
    <mergeCell ref="N55:N56"/>
    <mergeCell ref="O55:O56"/>
    <mergeCell ref="X55:X56"/>
    <mergeCell ref="Y55:Y56"/>
    <mergeCell ref="Z55:Z56"/>
    <mergeCell ref="O51:O52"/>
    <mergeCell ref="X51:X52"/>
    <mergeCell ref="Y51:Y52"/>
    <mergeCell ref="Z51:Z52"/>
    <mergeCell ref="N53:N54"/>
    <mergeCell ref="O53:O54"/>
    <mergeCell ref="X53:X54"/>
    <mergeCell ref="Y53:Y54"/>
    <mergeCell ref="N59:N60"/>
    <mergeCell ref="O59:O60"/>
    <mergeCell ref="X59:X60"/>
    <mergeCell ref="Y59:Y60"/>
    <mergeCell ref="Z59:Z60"/>
    <mergeCell ref="N57:N58"/>
    <mergeCell ref="O57:O58"/>
    <mergeCell ref="X57:X58"/>
    <mergeCell ref="Y57:Y58"/>
    <mergeCell ref="Z57:Z58"/>
    <mergeCell ref="N63:N64"/>
    <mergeCell ref="O63:O64"/>
    <mergeCell ref="X63:X64"/>
    <mergeCell ref="Y63:Y64"/>
    <mergeCell ref="Z63:Z64"/>
    <mergeCell ref="N61:N62"/>
    <mergeCell ref="O61:O62"/>
    <mergeCell ref="X61:X62"/>
    <mergeCell ref="Y61:Y62"/>
    <mergeCell ref="Z61:Z62"/>
    <mergeCell ref="N65:N66"/>
    <mergeCell ref="O65:O66"/>
    <mergeCell ref="X65:X66"/>
    <mergeCell ref="Y65:Y66"/>
    <mergeCell ref="Z65:Z66"/>
    <mergeCell ref="X69:X70"/>
    <mergeCell ref="X72:Z72"/>
    <mergeCell ref="N69:N70"/>
    <mergeCell ref="O69:O70"/>
    <mergeCell ref="Y69:Y70"/>
    <mergeCell ref="P65:Q66"/>
    <mergeCell ref="P67:Q68"/>
    <mergeCell ref="P69:Q70"/>
    <mergeCell ref="N67:N68"/>
    <mergeCell ref="O67:O68"/>
    <mergeCell ref="X67:X68"/>
    <mergeCell ref="Y67:Y68"/>
    <mergeCell ref="Z67:Z68"/>
    <mergeCell ref="O80:O81"/>
    <mergeCell ref="X80:X81"/>
    <mergeCell ref="Y80:Y81"/>
    <mergeCell ref="Z80:Z81"/>
    <mergeCell ref="N78:N79"/>
    <mergeCell ref="O78:O79"/>
    <mergeCell ref="R78:R99"/>
    <mergeCell ref="X78:X79"/>
    <mergeCell ref="Y78:Y79"/>
    <mergeCell ref="N92:N93"/>
    <mergeCell ref="O92:O93"/>
    <mergeCell ref="X92:X93"/>
    <mergeCell ref="Y92:Y93"/>
    <mergeCell ref="Z84:Z85"/>
    <mergeCell ref="N82:N83"/>
    <mergeCell ref="O82:O83"/>
    <mergeCell ref="X82:X83"/>
    <mergeCell ref="Y82:Y83"/>
    <mergeCell ref="Z82:Z83"/>
    <mergeCell ref="N88:N89"/>
    <mergeCell ref="O88:O89"/>
    <mergeCell ref="X88:X89"/>
    <mergeCell ref="Y88:Y89"/>
    <mergeCell ref="Z88:Z89"/>
    <mergeCell ref="N86:N87"/>
    <mergeCell ref="O86:O87"/>
    <mergeCell ref="X86:X87"/>
    <mergeCell ref="Y86:Y87"/>
    <mergeCell ref="Z86:Z87"/>
    <mergeCell ref="N84:N85"/>
    <mergeCell ref="O84:O85"/>
    <mergeCell ref="X84:X85"/>
    <mergeCell ref="Y84:Y85"/>
    <mergeCell ref="Z92:Z93"/>
    <mergeCell ref="N90:N91"/>
    <mergeCell ref="O90:O91"/>
    <mergeCell ref="X90:X91"/>
    <mergeCell ref="Y90:Y91"/>
    <mergeCell ref="Z90:Z91"/>
    <mergeCell ref="N98:N99"/>
    <mergeCell ref="O98:O99"/>
    <mergeCell ref="X98:X99"/>
    <mergeCell ref="Y98:Y99"/>
    <mergeCell ref="Z98:Z99"/>
    <mergeCell ref="N94:N95"/>
    <mergeCell ref="O94:O95"/>
    <mergeCell ref="X94:X95"/>
    <mergeCell ref="Y94:Y95"/>
    <mergeCell ref="Z94:Z95"/>
    <mergeCell ref="P92:Q93"/>
    <mergeCell ref="P94:Q95"/>
    <mergeCell ref="P96:Q97"/>
    <mergeCell ref="P98:Q99"/>
    <mergeCell ref="N96:N97"/>
    <mergeCell ref="O96:O97"/>
    <mergeCell ref="X96:X97"/>
    <mergeCell ref="Y96:Y97"/>
    <mergeCell ref="L102:M121"/>
    <mergeCell ref="N102:N103"/>
    <mergeCell ref="O102:O103"/>
    <mergeCell ref="R102:R121"/>
    <mergeCell ref="X102:X103"/>
    <mergeCell ref="Y102:Y103"/>
    <mergeCell ref="B73:N73"/>
    <mergeCell ref="J100:N101"/>
    <mergeCell ref="O100:O101"/>
    <mergeCell ref="P100:P101"/>
    <mergeCell ref="N106:N107"/>
    <mergeCell ref="O106:O107"/>
    <mergeCell ref="N110:N111"/>
    <mergeCell ref="X106:X107"/>
    <mergeCell ref="Y106:Y107"/>
    <mergeCell ref="N120:N121"/>
    <mergeCell ref="O120:O121"/>
    <mergeCell ref="X120:X121"/>
    <mergeCell ref="Y120:Y121"/>
    <mergeCell ref="L76:R77"/>
    <mergeCell ref="N108:N109"/>
    <mergeCell ref="O108:O109"/>
    <mergeCell ref="X108:X109"/>
    <mergeCell ref="Y108:Y109"/>
    <mergeCell ref="Z102:Z103"/>
    <mergeCell ref="N104:N105"/>
    <mergeCell ref="O104:O105"/>
    <mergeCell ref="X104:X105"/>
    <mergeCell ref="Y104:Y105"/>
    <mergeCell ref="Z104:Z105"/>
    <mergeCell ref="X100:X101"/>
    <mergeCell ref="Y100:Y101"/>
    <mergeCell ref="Z100:Z101"/>
    <mergeCell ref="Q100:R101"/>
    <mergeCell ref="P102:Q103"/>
    <mergeCell ref="P104:Q105"/>
    <mergeCell ref="Y114:Y115"/>
    <mergeCell ref="Z114:Z115"/>
    <mergeCell ref="O110:O111"/>
    <mergeCell ref="X110:X111"/>
    <mergeCell ref="Y110:Y111"/>
    <mergeCell ref="Z110:Z111"/>
    <mergeCell ref="N112:N113"/>
    <mergeCell ref="O112:O113"/>
    <mergeCell ref="X112:X113"/>
    <mergeCell ref="Y112:Y113"/>
    <mergeCell ref="Y140:Y141"/>
    <mergeCell ref="Z140:Z141"/>
    <mergeCell ref="J124:K141"/>
    <mergeCell ref="L124:M141"/>
    <mergeCell ref="N124:N125"/>
    <mergeCell ref="O124:O125"/>
    <mergeCell ref="X124:X125"/>
    <mergeCell ref="Y124:Y125"/>
    <mergeCell ref="Z124:Z125"/>
    <mergeCell ref="N130:N131"/>
    <mergeCell ref="O130:O131"/>
    <mergeCell ref="X130:X131"/>
    <mergeCell ref="X134:X135"/>
    <mergeCell ref="Y134:Y135"/>
    <mergeCell ref="Z134:Z135"/>
    <mergeCell ref="N132:N133"/>
    <mergeCell ref="O132:O133"/>
    <mergeCell ref="N138:N139"/>
    <mergeCell ref="O138:O139"/>
    <mergeCell ref="X138:X139"/>
    <mergeCell ref="Y138:Y139"/>
    <mergeCell ref="Z138:Z139"/>
    <mergeCell ref="P124:Q125"/>
    <mergeCell ref="P126:Q127"/>
    <mergeCell ref="B74:I141"/>
    <mergeCell ref="Y130:Y131"/>
    <mergeCell ref="Z130:Z131"/>
    <mergeCell ref="N128:N129"/>
    <mergeCell ref="O128:O129"/>
    <mergeCell ref="X128:X129"/>
    <mergeCell ref="Y128:Y129"/>
    <mergeCell ref="Z128:Z129"/>
    <mergeCell ref="N134:N135"/>
    <mergeCell ref="O134:O135"/>
    <mergeCell ref="X132:X133"/>
    <mergeCell ref="Y132:Y133"/>
    <mergeCell ref="Z132:Z133"/>
    <mergeCell ref="R122:R141"/>
    <mergeCell ref="N126:N127"/>
    <mergeCell ref="O126:O127"/>
    <mergeCell ref="X126:X127"/>
    <mergeCell ref="Y126:Y127"/>
    <mergeCell ref="Z126:Z127"/>
    <mergeCell ref="Z122:Z123"/>
    <mergeCell ref="N140:N141"/>
    <mergeCell ref="O140:O141"/>
    <mergeCell ref="X76:X77"/>
    <mergeCell ref="Y76:Y77"/>
    <mergeCell ref="Z76:Z77"/>
    <mergeCell ref="L78:L99"/>
    <mergeCell ref="M78:M99"/>
    <mergeCell ref="N136:N137"/>
    <mergeCell ref="O136:O137"/>
    <mergeCell ref="X136:X137"/>
    <mergeCell ref="Y136:Y137"/>
    <mergeCell ref="Z136:Z137"/>
    <mergeCell ref="J122:N123"/>
    <mergeCell ref="O122:O123"/>
    <mergeCell ref="X122:X123"/>
    <mergeCell ref="Y122:Y123"/>
    <mergeCell ref="Z120:Z121"/>
    <mergeCell ref="N116:N117"/>
    <mergeCell ref="O116:O117"/>
    <mergeCell ref="X116:X117"/>
    <mergeCell ref="Y116:Y117"/>
    <mergeCell ref="Z116:Z117"/>
    <mergeCell ref="Z106:Z107"/>
    <mergeCell ref="Z108:Z109"/>
    <mergeCell ref="Z112:Z113"/>
    <mergeCell ref="N114:N115"/>
    <mergeCell ref="O114:O115"/>
    <mergeCell ref="X114:X115"/>
  </mergeCells>
  <phoneticPr fontId="6"/>
  <conditionalFormatting sqref="K5:S5">
    <cfRule type="expression" dxfId="1581" priority="41">
      <formula>IF(OR($K$5="（選択してください）",$K$5=""),1,0)</formula>
    </cfRule>
  </conditionalFormatting>
  <conditionalFormatting sqref="L76:R77 L78:O78 N79:O95 L23:R24 P75 P48 L69:P70 P122 L140:P141 P21:Q21 P22 L25:P25 L26:O26 L27:P42 R25:R42 L45:P46 R45:R46 P47:Q47 L49:P66 R49:R66 R69:R70 P74:Q74 P78:P95 R78:R95 N98:P99 R98:R99 P100:Q100 P101 L102:P102 L103:O103 L104:P117 R102:R117 L120:P121 R120:R122 L124:P137">
    <cfRule type="expression" dxfId="1580" priority="32" stopIfTrue="1">
      <formula>IF($K$5="（選択してください）",1,0)</formula>
    </cfRule>
  </conditionalFormatting>
  <conditionalFormatting sqref="L140:P141 L124:P137">
    <cfRule type="expression" dxfId="1579" priority="38" stopIfTrue="1">
      <formula>IF($P$122&lt;&gt;"実施する",1,0)</formula>
    </cfRule>
  </conditionalFormatting>
  <conditionalFormatting sqref="R122">
    <cfRule type="expression" dxfId="1578" priority="35" stopIfTrue="1">
      <formula>TRUE</formula>
    </cfRule>
  </conditionalFormatting>
  <conditionalFormatting sqref="R78 R102">
    <cfRule type="containsText" dxfId="1577" priority="47" operator="containsText" text="同じ区分口座を記入してください。">
      <formula>NOT(ISERROR(SEARCH("同じ区分口座を記入してください。",R78)))</formula>
    </cfRule>
  </conditionalFormatting>
  <conditionalFormatting sqref="P69:P70 P140:P141 P21:P22 P25 P27:P42 P45:P66 P74:P75 P78:P95 P98:P102 P104:P117 P120:P122 P124:P137">
    <cfRule type="expression" dxfId="1576" priority="9118">
      <formula>IF($P21="実施しない",1,0)</formula>
    </cfRule>
  </conditionalFormatting>
  <conditionalFormatting sqref="Q21 Q47 Q74 Q100">
    <cfRule type="expression" dxfId="1575" priority="33" stopIfTrue="1">
      <formula>IF($P21="実施しない",1,0)</formula>
    </cfRule>
    <cfRule type="expression" dxfId="1574" priority="34" stopIfTrue="1">
      <formula>IF(OR($P21="",$P21="（選択）"),1,0)</formula>
    </cfRule>
  </conditionalFormatting>
  <conditionalFormatting sqref="Q74">
    <cfRule type="expression" dxfId="1573" priority="9115">
      <formula>IF($R$78="※担保指定証券預託と同じ区分口座を記入してください。",1)</formula>
    </cfRule>
  </conditionalFormatting>
  <conditionalFormatting sqref="Q100">
    <cfRule type="expression" dxfId="1572" priority="49">
      <formula>IF($R$102="※貸株DVP振替請求と同じ区分口座を記入してください。",1)</formula>
    </cfRule>
  </conditionalFormatting>
  <conditionalFormatting sqref="P21 P74 P69:P70 P140:P141 P25 P27:P42 P45:P66 P78:P95 P98:P102 P104:P117 P120:P122 P124:P137">
    <cfRule type="cellIs" dxfId="1571" priority="9114" operator="equal">
      <formula>"（選択）"</formula>
    </cfRule>
  </conditionalFormatting>
  <conditionalFormatting sqref="Q47 Q100 P69:P70 P140:P141 P21:Q21 P25 P27:P42 P45:P66 P74:Q74 P78:P95 P98:P102 P104:P117 P120:P122 P124:P137">
    <cfRule type="cellIs" dxfId="1570" priority="48" operator="equal">
      <formula>""</formula>
    </cfRule>
  </conditionalFormatting>
  <conditionalFormatting sqref="L43:P44 R43:R44">
    <cfRule type="expression" dxfId="1569" priority="27" stopIfTrue="1">
      <formula>IF($K$5="（選択してください）",1,0)</formula>
    </cfRule>
  </conditionalFormatting>
  <conditionalFormatting sqref="P43:P44">
    <cfRule type="expression" dxfId="1568" priority="43">
      <formula>IF($P43="実施しない",1,0)</formula>
    </cfRule>
  </conditionalFormatting>
  <conditionalFormatting sqref="P43:P44">
    <cfRule type="cellIs" dxfId="1567" priority="30" operator="equal">
      <formula>"（選択）"</formula>
    </cfRule>
  </conditionalFormatting>
  <conditionalFormatting sqref="P43:P44">
    <cfRule type="cellIs" dxfId="1566" priority="31" operator="equal">
      <formula>""</formula>
    </cfRule>
  </conditionalFormatting>
  <conditionalFormatting sqref="L67:P68 R67:R68">
    <cfRule type="expression" dxfId="1565" priority="22" stopIfTrue="1">
      <formula>IF($K$5="（選択してください）",1,0)</formula>
    </cfRule>
  </conditionalFormatting>
  <conditionalFormatting sqref="P67:P68">
    <cfRule type="expression" dxfId="1564" priority="44">
      <formula>IF($P67="実施しない",1,0)</formula>
    </cfRule>
  </conditionalFormatting>
  <conditionalFormatting sqref="P67:P68">
    <cfRule type="cellIs" dxfId="1563" priority="25" operator="equal">
      <formula>"（選択）"</formula>
    </cfRule>
  </conditionalFormatting>
  <conditionalFormatting sqref="P67:P68">
    <cfRule type="cellIs" dxfId="1562" priority="26" operator="equal">
      <formula>""</formula>
    </cfRule>
  </conditionalFormatting>
  <conditionalFormatting sqref="N96:P97 R96:R97">
    <cfRule type="expression" dxfId="1561" priority="17" stopIfTrue="1">
      <formula>IF($K$5="（選択してください）",1,0)</formula>
    </cfRule>
  </conditionalFormatting>
  <conditionalFormatting sqref="P96:P97">
    <cfRule type="expression" dxfId="1560" priority="46">
      <formula>IF($P96="実施しない",1,0)</formula>
    </cfRule>
  </conditionalFormatting>
  <conditionalFormatting sqref="P96:P97">
    <cfRule type="cellIs" dxfId="1559" priority="20" operator="equal">
      <formula>"（選択）"</formula>
    </cfRule>
  </conditionalFormatting>
  <conditionalFormatting sqref="P96:P97">
    <cfRule type="cellIs" dxfId="1558" priority="21" operator="equal">
      <formula>""</formula>
    </cfRule>
  </conditionalFormatting>
  <conditionalFormatting sqref="L118:P119 R118:R119">
    <cfRule type="expression" dxfId="1557" priority="12" stopIfTrue="1">
      <formula>IF($K$5="（選択してください）",1,0)</formula>
    </cfRule>
  </conditionalFormatting>
  <conditionalFormatting sqref="P118:P119">
    <cfRule type="expression" dxfId="1556" priority="9111">
      <formula>IF($P118="実施しない",1,0)</formula>
    </cfRule>
  </conditionalFormatting>
  <conditionalFormatting sqref="P118:P119">
    <cfRule type="cellIs" dxfId="1555" priority="15" operator="equal">
      <formula>"（選択）"</formula>
    </cfRule>
  </conditionalFormatting>
  <conditionalFormatting sqref="P118:P119">
    <cfRule type="cellIs" dxfId="1554" priority="16" operator="equal">
      <formula>""</formula>
    </cfRule>
  </conditionalFormatting>
  <conditionalFormatting sqref="L138:P139">
    <cfRule type="expression" dxfId="1553" priority="7" stopIfTrue="1">
      <formula>IF($K$5="（選択してください）",1,0)</formula>
    </cfRule>
  </conditionalFormatting>
  <conditionalFormatting sqref="L138:P139">
    <cfRule type="expression" dxfId="1552" priority="8" stopIfTrue="1">
      <formula>IF($P$122&lt;&gt;"実施する",1,0)</formula>
    </cfRule>
  </conditionalFormatting>
  <conditionalFormatting sqref="P138:P139">
    <cfRule type="expression" dxfId="1551" priority="11">
      <formula>IF($P138="実施しない",1,0)</formula>
    </cfRule>
  </conditionalFormatting>
  <conditionalFormatting sqref="P138:P139">
    <cfRule type="cellIs" dxfId="1550" priority="9" operator="equal">
      <formula>"（選択）"</formula>
    </cfRule>
  </conditionalFormatting>
  <conditionalFormatting sqref="P138:P139">
    <cfRule type="cellIs" dxfId="1549" priority="10" operator="equal">
      <formula>""</formula>
    </cfRule>
  </conditionalFormatting>
  <conditionalFormatting sqref="O21:O22 O47:O48 O74:O75 O100:O101 O122:O123">
    <cfRule type="expression" dxfId="1548" priority="1">
      <formula>IF($K$5="（選択してください）",1,0)</formula>
    </cfRule>
  </conditionalFormatting>
  <conditionalFormatting sqref="L23:R24 L25:P25 L26:O26 L27:P46 R25:R46">
    <cfRule type="expression" dxfId="1547" priority="29" stopIfTrue="1">
      <formula>IF(OR($P$21="",$P$21="実施しない",$P$21="（選択）"),1,IF($Q$21="",1,0))</formula>
    </cfRule>
  </conditionalFormatting>
  <conditionalFormatting sqref="L49:P70 R49:R70">
    <cfRule type="expression" dxfId="1546" priority="24" stopIfTrue="1">
      <formula>IF($P$47&lt;&gt;"実施する",1,IF($Q$47="",1,0))</formula>
    </cfRule>
  </conditionalFormatting>
  <conditionalFormatting sqref="L76:R77 L78:O78 N79:O95 P78:P95 N96:P99 R78:R99">
    <cfRule type="expression" dxfId="1545" priority="19" stopIfTrue="1">
      <formula>IF(OR($P$74="",$P$74="実施しない",$P$74="（選択）"),1,IF($Q$74="",1,0))</formula>
    </cfRule>
  </conditionalFormatting>
  <conditionalFormatting sqref="L102:P102 L103:O103 L104:P121 R102:R121">
    <cfRule type="expression" dxfId="1544" priority="14" stopIfTrue="1">
      <formula>IF($P$100&lt;&gt;"実施する",1,IF($Q$100="",1,0))</formula>
    </cfRule>
  </conditionalFormatting>
  <dataValidations xWindow="881" yWindow="592" count="5">
    <dataValidation type="list" allowBlank="1" showInputMessage="1" showErrorMessage="1" sqref="X74 X41 X47 X45 X25 X27 X29 X31 Y21:Z22 X21 X33 X35 X37 X39 X65 X49 X51 X53 X55 X57 X59 X61 X63 X94 X78 X80 X82 X84 X86 X98 X88 X90 X92 X69 Y74:Z75 X67 X96 X43 Y25:Z71 Y78:Z99 X100:Z141">
      <formula1>テスト実施区分</formula1>
    </dataValidation>
    <dataValidation type="list" allowBlank="1" showInputMessage="1" showErrorMessage="1" sqref="P25 P63 P61 P59 P57 P55 P53 P51 P49 P47 P96 P100:P102 P116 P114 P112 P110 P108 P106 P104 P118 P94 P134 P132 P130 P128 P126 P122 P78 P80 P82 P84 P86 P88 P90 P92 P65 P67 P136 P27:P44 P124 P138">
      <formula1>INDIRECT($O25)</formula1>
    </dataValidation>
    <dataValidation type="list" allowBlank="1" showInputMessage="1" showErrorMessage="1" sqref="K5:S5">
      <formula1>参加形態</formula1>
    </dataValidation>
    <dataValidation type="list" allowBlank="1" showInputMessage="1" showErrorMessage="1" promptTitle="パターン選択【リリースフラグ（渡方）・（受方）・一時停止】" prompt="　証券会社①【可・可・無し】_x000a_　証券会社②【可・可・停止】_x000a_　証券会社③【可・不可・停止】_x000a_　証券会社④【不可・不可・無し】_x000a_　証券会社⑤【不可・可・無し】_x000a__x000a_　信託銀行①【可・可・無し】_x000a_　信託銀行②【不可・不可・無し】_x000a_　信託銀行③【可・可・停止】_x000a_　信託銀行④【不可・不可・停止】_x000a_" sqref="P21:P22 P74:P75">
      <formula1>INDIRECT($AA$21)</formula1>
    </dataValidation>
    <dataValidation type="textLength" imeMode="off" operator="equal" allowBlank="1" showInputMessage="1" showErrorMessage="1" sqref="Q21 Q47 Q74 Q100">
      <formula1>2</formula1>
    </dataValidation>
  </dataValidations>
  <pageMargins left="0.78740157480314965" right="0.59055118110236227" top="0.59055118110236227" bottom="0.39370078740157483" header="0.39370078740157483" footer="0.19685039370078741"/>
  <pageSetup paperSize="9" scale="67" orientation="portrait" r:id="rId1"/>
  <headerFooter alignWithMargins="0">
    <oddFooter>&amp;C&amp;"ＭＳ 明朝,標準"&amp;P / &amp;N</oddFooter>
  </headerFooter>
  <rowBreaks count="1" manualBreakCount="1">
    <brk id="70" max="16383" man="1"/>
  </rowBreaks>
  <ignoredErrors>
    <ignoredError sqref="O47"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N157"/>
  <sheetViews>
    <sheetView showGridLines="0" view="pageBreakPreview" zoomScaleNormal="100" zoomScaleSheetLayoutView="100" workbookViewId="0">
      <selection activeCell="K5" sqref="K5:S5"/>
    </sheetView>
  </sheetViews>
  <sheetFormatPr defaultColWidth="3.375" defaultRowHeight="15" customHeight="1"/>
  <cols>
    <col min="1" max="1" width="3.375" style="118"/>
    <col min="2" max="9" width="3.5" style="118" customWidth="1"/>
    <col min="10" max="11" width="3.375" style="118"/>
    <col min="12" max="12" width="6.125" style="118" customWidth="1"/>
    <col min="13" max="13" width="9" style="118" bestFit="1" customWidth="1"/>
    <col min="14" max="14" width="44.875" style="118" customWidth="1"/>
    <col min="15" max="15" width="12" style="118" customWidth="1"/>
    <col min="16" max="16" width="20.875" style="118" customWidth="1"/>
    <col min="17" max="17" width="0.125" style="118" customWidth="1"/>
    <col min="18" max="18" width="10.875" style="118" customWidth="1"/>
    <col min="19" max="22" width="2.5" style="118" customWidth="1"/>
    <col min="23" max="23" width="5" style="118" customWidth="1"/>
    <col min="24" max="24" width="13.125" style="118" hidden="1" customWidth="1"/>
    <col min="25" max="26" width="15.625" style="118" hidden="1" customWidth="1"/>
    <col min="27" max="30" width="14.125" style="118" hidden="1" customWidth="1"/>
    <col min="31" max="31" width="118.375" style="118" hidden="1" customWidth="1"/>
    <col min="32" max="32" width="4.375" style="118" hidden="1" customWidth="1"/>
    <col min="33" max="33" width="10" style="118" customWidth="1"/>
    <col min="34" max="36" width="3.875" style="118" customWidth="1"/>
    <col min="37" max="16384" width="3.375" style="118"/>
  </cols>
  <sheetData>
    <row r="1" spans="1:40" ht="20.100000000000001" customHeight="1">
      <c r="L1" s="2"/>
      <c r="M1" s="2"/>
      <c r="N1" s="2"/>
      <c r="O1" s="2"/>
      <c r="P1" s="2"/>
      <c r="Q1" s="2"/>
      <c r="U1" s="66" t="s">
        <v>206</v>
      </c>
    </row>
    <row r="2" spans="1:40" ht="12"/>
    <row r="3" spans="1:40" s="3" customFormat="1" ht="42.75" customHeight="1">
      <c r="A3" s="241" t="s">
        <v>192</v>
      </c>
      <c r="B3" s="241"/>
      <c r="C3" s="241"/>
      <c r="D3" s="241"/>
      <c r="E3" s="241"/>
      <c r="F3" s="241"/>
      <c r="G3" s="241"/>
      <c r="H3" s="241"/>
      <c r="I3" s="241"/>
      <c r="J3" s="241"/>
      <c r="K3" s="241"/>
      <c r="L3" s="241"/>
      <c r="M3" s="241"/>
      <c r="N3" s="241"/>
      <c r="O3" s="241"/>
      <c r="P3" s="241"/>
      <c r="Q3" s="241"/>
      <c r="R3" s="241"/>
      <c r="S3" s="241"/>
      <c r="T3" s="241"/>
      <c r="U3" s="241"/>
      <c r="V3" s="241"/>
      <c r="W3" s="68"/>
      <c r="X3" s="68"/>
      <c r="Y3" s="68"/>
      <c r="Z3" s="68"/>
      <c r="AA3" s="68"/>
      <c r="AB3" s="68"/>
      <c r="AC3" s="68"/>
      <c r="AD3" s="68"/>
      <c r="AE3" s="68"/>
      <c r="AF3" s="68"/>
      <c r="AG3" s="68"/>
      <c r="AH3" s="68"/>
      <c r="AI3" s="68"/>
      <c r="AJ3" s="68"/>
      <c r="AK3" s="68"/>
      <c r="AL3" s="68"/>
      <c r="AM3" s="68"/>
      <c r="AN3" s="68"/>
    </row>
    <row r="4" spans="1:40" s="3" customFormat="1" ht="15" customHeight="1">
      <c r="A4" s="70"/>
      <c r="B4" s="4"/>
      <c r="C4" s="70"/>
      <c r="D4" s="70"/>
      <c r="E4" s="70"/>
      <c r="F4" s="70"/>
      <c r="G4" s="70"/>
      <c r="H4" s="70"/>
      <c r="I4" s="70"/>
      <c r="J4" s="70"/>
      <c r="K4" s="70"/>
      <c r="L4" s="70"/>
      <c r="M4" s="70"/>
      <c r="N4" s="70"/>
      <c r="O4" s="70"/>
      <c r="P4" s="70"/>
      <c r="Q4" s="70"/>
      <c r="R4" s="70"/>
      <c r="S4" s="70"/>
      <c r="T4" s="70"/>
      <c r="U4" s="70"/>
      <c r="V4" s="70"/>
    </row>
    <row r="5" spans="1:40" s="3" customFormat="1" ht="27.75" customHeight="1">
      <c r="A5" s="70"/>
      <c r="B5" s="242" t="s">
        <v>0</v>
      </c>
      <c r="C5" s="243"/>
      <c r="D5" s="243"/>
      <c r="E5" s="243"/>
      <c r="F5" s="243"/>
      <c r="G5" s="243"/>
      <c r="H5" s="243"/>
      <c r="I5" s="243"/>
      <c r="J5" s="243"/>
      <c r="K5" s="244" t="s">
        <v>1</v>
      </c>
      <c r="L5" s="245"/>
      <c r="M5" s="245"/>
      <c r="N5" s="245"/>
      <c r="O5" s="245"/>
      <c r="P5" s="245"/>
      <c r="Q5" s="245"/>
      <c r="R5" s="245"/>
      <c r="S5" s="246"/>
      <c r="T5" s="70"/>
      <c r="U5" s="70"/>
      <c r="V5" s="70"/>
    </row>
    <row r="6" spans="1:40" ht="15" customHeight="1">
      <c r="A6" s="2"/>
      <c r="B6" s="2"/>
      <c r="C6" s="2"/>
      <c r="D6" s="2"/>
      <c r="E6" s="2"/>
      <c r="F6" s="2"/>
      <c r="G6" s="2"/>
      <c r="H6" s="2"/>
      <c r="I6" s="2"/>
      <c r="J6" s="2"/>
      <c r="K6" s="2"/>
      <c r="L6" s="2"/>
      <c r="M6" s="2"/>
      <c r="N6" s="2"/>
      <c r="O6" s="2"/>
      <c r="P6" s="2"/>
      <c r="Q6" s="2"/>
      <c r="R6" s="2"/>
      <c r="S6" s="2"/>
    </row>
    <row r="7" spans="1:40" ht="15" customHeight="1">
      <c r="A7" s="2"/>
      <c r="B7" s="2" t="s">
        <v>9</v>
      </c>
      <c r="C7" s="2"/>
      <c r="D7" s="2"/>
      <c r="E7" s="2"/>
      <c r="F7" s="2"/>
      <c r="G7" s="2"/>
      <c r="H7" s="2"/>
      <c r="I7" s="2"/>
      <c r="J7" s="2"/>
      <c r="K7" s="2"/>
      <c r="L7" s="2"/>
      <c r="M7" s="2"/>
      <c r="N7" s="2"/>
      <c r="O7" s="2"/>
      <c r="P7" s="2"/>
      <c r="Q7" s="2"/>
      <c r="R7" s="2"/>
      <c r="S7" s="2"/>
      <c r="X7" s="118" t="s">
        <v>28</v>
      </c>
      <c r="Y7" s="118" t="str">
        <f ca="1">RIGHT(CELL("filename",A1),LEN(CELL("filename",A1))-FIND("]",CELL("filename",A1)))</f>
        <v>03-DVP-TW（CSV）</v>
      </c>
    </row>
    <row r="8" spans="1:40" ht="15" customHeight="1" thickBot="1">
      <c r="A8" s="2"/>
      <c r="B8" s="2" t="s">
        <v>63</v>
      </c>
      <c r="C8" s="2"/>
      <c r="D8" s="2"/>
      <c r="E8" s="2"/>
      <c r="F8" s="2"/>
      <c r="G8" s="2"/>
      <c r="H8" s="2"/>
      <c r="I8" s="2"/>
      <c r="J8" s="2"/>
      <c r="K8" s="2"/>
      <c r="L8" s="2"/>
      <c r="M8" s="2"/>
      <c r="N8" s="2"/>
      <c r="O8" s="2"/>
      <c r="P8" s="2"/>
      <c r="Q8" s="2"/>
      <c r="R8" s="2"/>
      <c r="S8" s="2"/>
    </row>
    <row r="9" spans="1:40" ht="15" customHeight="1" thickBot="1">
      <c r="A9" s="2"/>
      <c r="C9" s="2" t="s">
        <v>209</v>
      </c>
      <c r="D9" s="2"/>
      <c r="E9" s="2"/>
      <c r="F9" s="2"/>
      <c r="G9" s="2"/>
      <c r="H9" s="2"/>
      <c r="I9" s="2"/>
      <c r="J9" s="2"/>
      <c r="K9" s="2"/>
      <c r="L9" s="2"/>
      <c r="M9" s="2"/>
      <c r="N9" s="2"/>
      <c r="O9" s="2"/>
      <c r="P9" s="2"/>
      <c r="Q9" s="2"/>
      <c r="R9" s="2"/>
      <c r="S9" s="2"/>
      <c r="X9" s="34" t="s">
        <v>7</v>
      </c>
      <c r="Y9" s="35" t="s">
        <v>14</v>
      </c>
      <c r="Z9" s="36" t="s">
        <v>13</v>
      </c>
      <c r="AA9" s="36" t="s">
        <v>3</v>
      </c>
      <c r="AB9" s="37" t="s">
        <v>12</v>
      </c>
    </row>
    <row r="10" spans="1:40" ht="15" customHeight="1" thickTop="1">
      <c r="A10" s="2"/>
      <c r="B10" s="2"/>
      <c r="C10" s="2" t="s">
        <v>66</v>
      </c>
      <c r="D10" s="2"/>
      <c r="E10" s="2"/>
      <c r="F10" s="2"/>
      <c r="G10" s="2"/>
      <c r="H10" s="2"/>
      <c r="I10" s="2"/>
      <c r="J10" s="2"/>
      <c r="K10" s="2"/>
      <c r="L10" s="2"/>
      <c r="M10" s="2"/>
      <c r="N10" s="2"/>
      <c r="O10" s="2"/>
      <c r="P10" s="2"/>
      <c r="Q10" s="2"/>
      <c r="R10" s="2"/>
      <c r="S10" s="2"/>
      <c r="X10" s="6"/>
      <c r="Y10" s="7" t="s">
        <v>62</v>
      </c>
      <c r="Z10" s="8" t="s">
        <v>62</v>
      </c>
      <c r="AA10" s="71" t="s">
        <v>62</v>
      </c>
      <c r="AB10" s="9"/>
    </row>
    <row r="11" spans="1:40" ht="15" customHeight="1">
      <c r="A11" s="2"/>
      <c r="C11" s="2" t="s">
        <v>65</v>
      </c>
      <c r="D11" s="2"/>
      <c r="E11" s="2"/>
      <c r="F11" s="2"/>
      <c r="G11" s="2"/>
      <c r="H11" s="2"/>
      <c r="I11" s="2"/>
      <c r="J11" s="2"/>
      <c r="K11" s="2"/>
      <c r="L11" s="2"/>
      <c r="M11" s="2"/>
      <c r="N11" s="2"/>
      <c r="O11" s="2"/>
      <c r="P11" s="2"/>
      <c r="Q11" s="2"/>
      <c r="R11" s="2"/>
      <c r="S11" s="2"/>
      <c r="X11" s="10"/>
      <c r="Y11" s="11" t="s">
        <v>17</v>
      </c>
      <c r="Z11" s="11" t="s">
        <v>15</v>
      </c>
      <c r="AA11" s="11" t="s">
        <v>15</v>
      </c>
      <c r="AB11" s="12"/>
    </row>
    <row r="12" spans="1:40" ht="15" customHeight="1" thickBot="1">
      <c r="A12" s="2"/>
      <c r="B12" s="2"/>
      <c r="C12" s="2" t="s">
        <v>64</v>
      </c>
      <c r="D12" s="2"/>
      <c r="E12" s="2"/>
      <c r="F12" s="2"/>
      <c r="G12" s="2"/>
      <c r="H12" s="2"/>
      <c r="I12" s="2"/>
      <c r="J12" s="2"/>
      <c r="K12" s="2"/>
      <c r="L12" s="2"/>
      <c r="M12" s="2"/>
      <c r="N12" s="2"/>
      <c r="O12" s="2"/>
      <c r="P12" s="2"/>
      <c r="Q12" s="2"/>
      <c r="R12" s="2"/>
      <c r="S12" s="2"/>
      <c r="X12" s="13"/>
      <c r="Y12" s="14" t="s">
        <v>18</v>
      </c>
      <c r="Z12" s="14" t="s">
        <v>16</v>
      </c>
      <c r="AA12" s="14" t="s">
        <v>16</v>
      </c>
      <c r="AB12" s="15"/>
    </row>
    <row r="13" spans="1:40" ht="15" customHeight="1">
      <c r="A13" s="2"/>
      <c r="B13" s="2"/>
      <c r="C13" s="2"/>
      <c r="D13" s="2"/>
      <c r="E13" s="2"/>
      <c r="F13" s="2"/>
      <c r="G13" s="2"/>
      <c r="H13" s="2"/>
      <c r="I13" s="2"/>
      <c r="J13" s="2"/>
      <c r="K13" s="2"/>
      <c r="L13" s="2"/>
      <c r="M13" s="2"/>
      <c r="N13" s="2"/>
      <c r="O13" s="2"/>
      <c r="P13" s="2"/>
      <c r="Q13" s="2"/>
      <c r="R13" s="2"/>
      <c r="S13" s="2"/>
      <c r="X13" s="72"/>
      <c r="Y13" s="73"/>
      <c r="Z13" s="73"/>
      <c r="AA13" s="73"/>
      <c r="AB13" s="72"/>
    </row>
    <row r="14" spans="1:40" ht="15" customHeight="1">
      <c r="A14" s="2"/>
      <c r="B14" s="2" t="s">
        <v>19</v>
      </c>
      <c r="C14" s="2"/>
      <c r="D14" s="2"/>
      <c r="E14" s="2"/>
      <c r="F14" s="2"/>
      <c r="G14" s="2"/>
      <c r="H14" s="2"/>
      <c r="I14" s="2"/>
      <c r="J14" s="2"/>
      <c r="K14" s="2"/>
      <c r="L14" s="2"/>
      <c r="M14" s="2"/>
      <c r="N14" s="2"/>
      <c r="O14" s="2"/>
      <c r="P14" s="2"/>
      <c r="Q14" s="2"/>
      <c r="R14" s="2"/>
      <c r="S14" s="2"/>
      <c r="X14" s="72"/>
      <c r="Y14" s="73"/>
      <c r="Z14" s="73"/>
      <c r="AA14" s="73"/>
      <c r="AB14" s="72"/>
    </row>
    <row r="15" spans="1:40" ht="15" customHeight="1">
      <c r="A15" s="2"/>
      <c r="B15" s="2"/>
      <c r="C15" s="2" t="s">
        <v>195</v>
      </c>
      <c r="D15" s="2"/>
      <c r="E15" s="2"/>
      <c r="F15" s="2"/>
      <c r="G15" s="2"/>
      <c r="H15" s="2"/>
      <c r="I15" s="2"/>
      <c r="J15" s="2"/>
      <c r="K15" s="2"/>
      <c r="L15" s="2"/>
      <c r="M15" s="2"/>
      <c r="N15" s="2"/>
      <c r="O15" s="2"/>
      <c r="P15" s="2"/>
      <c r="Q15" s="2"/>
      <c r="R15" s="2"/>
      <c r="S15" s="2"/>
      <c r="X15" s="72"/>
      <c r="Y15" s="73"/>
      <c r="Z15" s="73"/>
      <c r="AA15" s="73"/>
      <c r="AB15" s="72"/>
    </row>
    <row r="16" spans="1:40" ht="15" customHeight="1">
      <c r="A16" s="2"/>
      <c r="B16" s="2"/>
      <c r="C16" s="2"/>
      <c r="D16" s="2"/>
      <c r="E16" s="2"/>
      <c r="F16" s="2"/>
      <c r="G16" s="2"/>
      <c r="H16" s="2"/>
      <c r="I16" s="2"/>
      <c r="J16" s="2"/>
      <c r="K16" s="2"/>
      <c r="L16" s="2"/>
      <c r="M16" s="2"/>
      <c r="N16" s="2"/>
      <c r="O16" s="2"/>
      <c r="P16" s="2"/>
      <c r="Q16" s="2"/>
      <c r="R16" s="2"/>
      <c r="S16" s="2"/>
      <c r="X16" s="72"/>
      <c r="Y16" s="73"/>
      <c r="Z16" s="73"/>
      <c r="AA16" s="73"/>
      <c r="AB16" s="72"/>
    </row>
    <row r="17" spans="1:32" ht="15" customHeight="1">
      <c r="A17" s="2"/>
      <c r="B17" s="2"/>
      <c r="C17" s="2"/>
      <c r="D17" s="2"/>
      <c r="E17" s="2"/>
      <c r="F17" s="2"/>
      <c r="G17" s="2"/>
      <c r="H17" s="2"/>
      <c r="I17" s="2"/>
      <c r="J17" s="2"/>
      <c r="K17" s="2"/>
      <c r="L17" s="2"/>
      <c r="M17" s="2"/>
      <c r="N17" s="2"/>
      <c r="O17" s="2"/>
      <c r="P17" s="2"/>
      <c r="Q17" s="2"/>
      <c r="R17" s="2"/>
      <c r="S17" s="2"/>
      <c r="X17" s="72"/>
      <c r="Y17" s="73"/>
      <c r="Z17" s="73"/>
      <c r="AA17" s="73"/>
      <c r="AB17" s="72"/>
    </row>
    <row r="18" spans="1:32" ht="15" customHeight="1" thickBot="1">
      <c r="A18" s="2" t="s">
        <v>182</v>
      </c>
      <c r="B18" s="2"/>
      <c r="C18" s="2"/>
      <c r="D18" s="2"/>
      <c r="E18" s="2"/>
      <c r="F18" s="2"/>
      <c r="G18" s="2"/>
      <c r="H18" s="2"/>
      <c r="I18" s="2"/>
      <c r="J18" s="2"/>
      <c r="K18" s="2"/>
      <c r="L18" s="2"/>
      <c r="M18" s="2"/>
      <c r="N18" s="2"/>
      <c r="O18" s="2"/>
      <c r="P18" s="2"/>
      <c r="Q18" s="2"/>
      <c r="R18" s="2"/>
      <c r="S18" s="2"/>
    </row>
    <row r="19" spans="1:32" ht="15" customHeight="1" thickBot="1">
      <c r="A19" s="2" t="s">
        <v>71</v>
      </c>
      <c r="B19" s="2"/>
      <c r="C19" s="2"/>
      <c r="D19" s="2"/>
      <c r="E19" s="2"/>
      <c r="F19" s="2"/>
      <c r="G19" s="2"/>
      <c r="H19" s="2"/>
      <c r="I19" s="2"/>
      <c r="J19" s="2"/>
      <c r="K19" s="2"/>
      <c r="L19" s="2"/>
      <c r="M19" s="2"/>
      <c r="N19" s="2"/>
      <c r="O19" s="2"/>
      <c r="P19" s="2"/>
      <c r="Q19" s="2"/>
      <c r="R19" s="2"/>
      <c r="S19" s="2"/>
      <c r="X19" s="229" t="s">
        <v>8</v>
      </c>
      <c r="Y19" s="230"/>
      <c r="Z19" s="231"/>
      <c r="AA19" s="131"/>
      <c r="AD19" s="229" t="s">
        <v>61</v>
      </c>
      <c r="AE19" s="230"/>
      <c r="AF19" s="231"/>
    </row>
    <row r="20" spans="1:32" ht="30" customHeight="1" thickBot="1">
      <c r="A20" s="2"/>
      <c r="B20" s="208" t="s">
        <v>10</v>
      </c>
      <c r="C20" s="209"/>
      <c r="D20" s="209"/>
      <c r="E20" s="209"/>
      <c r="F20" s="209"/>
      <c r="G20" s="209"/>
      <c r="H20" s="209"/>
      <c r="I20" s="209"/>
      <c r="J20" s="209"/>
      <c r="K20" s="209"/>
      <c r="L20" s="209"/>
      <c r="M20" s="209"/>
      <c r="N20" s="210"/>
      <c r="O20" s="29" t="s">
        <v>2</v>
      </c>
      <c r="P20" s="29" t="s">
        <v>4</v>
      </c>
      <c r="Q20" s="247" t="s">
        <v>31</v>
      </c>
      <c r="R20" s="248"/>
      <c r="X20" s="50" t="s">
        <v>1</v>
      </c>
      <c r="Y20" s="51" t="s">
        <v>30</v>
      </c>
      <c r="Z20" s="52" t="s">
        <v>29</v>
      </c>
      <c r="AA20" s="46" t="s">
        <v>34</v>
      </c>
      <c r="AB20" s="234" t="s">
        <v>35</v>
      </c>
      <c r="AC20" s="235"/>
      <c r="AD20" s="41" t="s">
        <v>62</v>
      </c>
      <c r="AE20" s="43" t="s">
        <v>47</v>
      </c>
      <c r="AF20" s="59"/>
    </row>
    <row r="21" spans="1:32" ht="15" customHeight="1" thickTop="1" thickBot="1">
      <c r="A21" s="2"/>
      <c r="B21" s="163" t="s">
        <v>70</v>
      </c>
      <c r="C21" s="164"/>
      <c r="D21" s="164"/>
      <c r="E21" s="164"/>
      <c r="F21" s="164"/>
      <c r="G21" s="164"/>
      <c r="H21" s="164"/>
      <c r="I21" s="165"/>
      <c r="J21" s="163" t="s">
        <v>36</v>
      </c>
      <c r="K21" s="164"/>
      <c r="L21" s="164"/>
      <c r="M21" s="164"/>
      <c r="N21" s="165"/>
      <c r="O21" s="154" t="str">
        <f>IFERROR(HLOOKUP($K$5,$X$20:$Z$142,ROW()-19,FALSE),"")</f>
        <v/>
      </c>
      <c r="P21" s="236" t="s">
        <v>62</v>
      </c>
      <c r="Q21" s="195"/>
      <c r="R21" s="196"/>
      <c r="X21" s="221" t="s">
        <v>7</v>
      </c>
      <c r="Y21" s="159" t="s">
        <v>6</v>
      </c>
      <c r="Z21" s="161" t="s">
        <v>6</v>
      </c>
      <c r="AA21" s="47" t="str">
        <f>IF(K5="機構加入者（証券会社）","証券会社選択",IF(K5="機構加入者（信託銀行）","信託銀行選択",""))</f>
        <v/>
      </c>
      <c r="AB21" s="41" t="s">
        <v>62</v>
      </c>
      <c r="AC21" s="41" t="s">
        <v>62</v>
      </c>
      <c r="AD21" s="60" t="s">
        <v>52</v>
      </c>
      <c r="AE21" s="44" t="s">
        <v>42</v>
      </c>
      <c r="AF21" s="48" t="s">
        <v>87</v>
      </c>
    </row>
    <row r="22" spans="1:32" ht="15" customHeight="1">
      <c r="A22" s="2"/>
      <c r="B22" s="166"/>
      <c r="C22" s="167"/>
      <c r="D22" s="167"/>
      <c r="E22" s="167"/>
      <c r="F22" s="167"/>
      <c r="G22" s="167"/>
      <c r="H22" s="167"/>
      <c r="I22" s="172"/>
      <c r="J22" s="166"/>
      <c r="K22" s="167"/>
      <c r="L22" s="168"/>
      <c r="M22" s="168"/>
      <c r="N22" s="169"/>
      <c r="O22" s="153"/>
      <c r="P22" s="237"/>
      <c r="Q22" s="197"/>
      <c r="R22" s="198"/>
      <c r="X22" s="222"/>
      <c r="Y22" s="160"/>
      <c r="Z22" s="162"/>
      <c r="AB22" s="60" t="s">
        <v>52</v>
      </c>
      <c r="AC22" s="64" t="s">
        <v>57</v>
      </c>
      <c r="AD22" s="60" t="s">
        <v>53</v>
      </c>
      <c r="AE22" s="44" t="s">
        <v>43</v>
      </c>
      <c r="AF22" s="48" t="s">
        <v>38</v>
      </c>
    </row>
    <row r="23" spans="1:32" ht="15" customHeight="1">
      <c r="A23" s="2"/>
      <c r="B23" s="166"/>
      <c r="C23" s="167"/>
      <c r="D23" s="167"/>
      <c r="E23" s="167"/>
      <c r="F23" s="167"/>
      <c r="G23" s="167"/>
      <c r="H23" s="167"/>
      <c r="I23" s="172"/>
      <c r="J23" s="53"/>
      <c r="K23" s="54"/>
      <c r="L23" s="215" t="str">
        <f>IFERROR(IF($K$5="機構加入者（信託銀行）",VLOOKUP($P$21,$AD$20:$AE$30,2),IF(K$5="機構加入者（証券会社）",VLOOKUP($P$21,$AD$20:$AE$30,2),"")),"")</f>
        <v/>
      </c>
      <c r="M23" s="216"/>
      <c r="N23" s="216"/>
      <c r="O23" s="216"/>
      <c r="P23" s="216"/>
      <c r="Q23" s="216"/>
      <c r="R23" s="217"/>
      <c r="X23" s="181"/>
      <c r="Y23" s="183"/>
      <c r="Z23" s="150"/>
      <c r="AB23" s="60" t="s">
        <v>53</v>
      </c>
      <c r="AC23" s="64" t="s">
        <v>58</v>
      </c>
      <c r="AD23" s="60" t="s">
        <v>54</v>
      </c>
      <c r="AE23" s="44" t="s">
        <v>44</v>
      </c>
      <c r="AF23" s="48" t="s">
        <v>89</v>
      </c>
    </row>
    <row r="24" spans="1:32" ht="15" customHeight="1">
      <c r="A24" s="2"/>
      <c r="B24" s="166"/>
      <c r="C24" s="167"/>
      <c r="D24" s="167"/>
      <c r="E24" s="167"/>
      <c r="F24" s="167"/>
      <c r="G24" s="167"/>
      <c r="H24" s="167"/>
      <c r="I24" s="172"/>
      <c r="J24" s="53"/>
      <c r="K24" s="54"/>
      <c r="L24" s="218"/>
      <c r="M24" s="219"/>
      <c r="N24" s="219"/>
      <c r="O24" s="219"/>
      <c r="P24" s="219"/>
      <c r="Q24" s="219"/>
      <c r="R24" s="220"/>
      <c r="X24" s="182"/>
      <c r="Y24" s="184"/>
      <c r="Z24" s="151"/>
      <c r="AB24" s="60" t="s">
        <v>54</v>
      </c>
      <c r="AC24" s="64" t="s">
        <v>59</v>
      </c>
      <c r="AD24" s="60" t="s">
        <v>55</v>
      </c>
      <c r="AE24" s="44" t="s">
        <v>45</v>
      </c>
      <c r="AF24" s="48" t="s">
        <v>90</v>
      </c>
    </row>
    <row r="25" spans="1:32" ht="11.25" customHeight="1">
      <c r="A25" s="2"/>
      <c r="B25" s="166"/>
      <c r="C25" s="167"/>
      <c r="D25" s="167"/>
      <c r="E25" s="167"/>
      <c r="F25" s="167"/>
      <c r="G25" s="167"/>
      <c r="H25" s="167"/>
      <c r="I25" s="172"/>
      <c r="J25" s="125"/>
      <c r="K25" s="128"/>
      <c r="L25" s="238"/>
      <c r="M25" s="240" t="s">
        <v>40</v>
      </c>
      <c r="N25" s="189" t="str">
        <f>"D" &amp;IFERROR(VLOOKUP($P$21,$AD$21:$AF$29,3),"") &amp; "01"</f>
        <v>D01</v>
      </c>
      <c r="O25" s="190" t="str">
        <f>HLOOKUP($K$5,$X$20:$Z$142,ROW()-19,FALSE)</f>
        <v/>
      </c>
      <c r="P25" s="199" t="s">
        <v>62</v>
      </c>
      <c r="Q25" s="200"/>
      <c r="R25" s="206" t="s">
        <v>39</v>
      </c>
      <c r="X25" s="221" t="s">
        <v>7</v>
      </c>
      <c r="Y25" s="159" t="s">
        <v>37</v>
      </c>
      <c r="Z25" s="161" t="s">
        <v>37</v>
      </c>
      <c r="AB25" s="60" t="s">
        <v>55</v>
      </c>
      <c r="AC25" s="64" t="s">
        <v>60</v>
      </c>
      <c r="AD25" s="60" t="s">
        <v>56</v>
      </c>
      <c r="AE25" s="44" t="s">
        <v>46</v>
      </c>
      <c r="AF25" s="48" t="s">
        <v>91</v>
      </c>
    </row>
    <row r="26" spans="1:32" ht="11.25" customHeight="1">
      <c r="A26" s="2"/>
      <c r="B26" s="166"/>
      <c r="C26" s="167"/>
      <c r="D26" s="167"/>
      <c r="E26" s="167"/>
      <c r="F26" s="167"/>
      <c r="G26" s="167"/>
      <c r="H26" s="167"/>
      <c r="I26" s="172"/>
      <c r="J26" s="125"/>
      <c r="K26" s="128"/>
      <c r="L26" s="238"/>
      <c r="M26" s="238"/>
      <c r="N26" s="155"/>
      <c r="O26" s="156"/>
      <c r="P26" s="191"/>
      <c r="Q26" s="192"/>
      <c r="R26" s="207"/>
      <c r="X26" s="222"/>
      <c r="Y26" s="160"/>
      <c r="Z26" s="162"/>
      <c r="AB26" s="60" t="s">
        <v>56</v>
      </c>
      <c r="AC26" s="65" t="s">
        <v>16</v>
      </c>
      <c r="AD26" s="60" t="s">
        <v>57</v>
      </c>
      <c r="AE26" s="44" t="s">
        <v>48</v>
      </c>
      <c r="AF26" s="48" t="s">
        <v>92</v>
      </c>
    </row>
    <row r="27" spans="1:32" ht="11.25" customHeight="1" thickBot="1">
      <c r="A27" s="2"/>
      <c r="B27" s="166"/>
      <c r="C27" s="167"/>
      <c r="D27" s="167"/>
      <c r="E27" s="167"/>
      <c r="F27" s="167"/>
      <c r="G27" s="167"/>
      <c r="H27" s="167"/>
      <c r="I27" s="172"/>
      <c r="J27" s="125"/>
      <c r="K27" s="128"/>
      <c r="L27" s="238"/>
      <c r="M27" s="238"/>
      <c r="N27" s="155" t="str">
        <f>"D" &amp;IFERROR(VLOOKUP($P$21,$AD$21:$AF$29,3),"") &amp; "02"</f>
        <v>D02</v>
      </c>
      <c r="O27" s="170" t="str">
        <f>HLOOKUP($K$5,$X$20:$Z$142,ROW()-19,FALSE)</f>
        <v/>
      </c>
      <c r="P27" s="201" t="s">
        <v>62</v>
      </c>
      <c r="Q27" s="202"/>
      <c r="R27" s="207"/>
      <c r="X27" s="221" t="s">
        <v>7</v>
      </c>
      <c r="Y27" s="159" t="s">
        <v>37</v>
      </c>
      <c r="Z27" s="161" t="s">
        <v>37</v>
      </c>
      <c r="AB27" s="61" t="s">
        <v>16</v>
      </c>
      <c r="AC27" s="63"/>
      <c r="AD27" s="60" t="s">
        <v>58</v>
      </c>
      <c r="AE27" s="44" t="s">
        <v>49</v>
      </c>
      <c r="AF27" s="48" t="s">
        <v>93</v>
      </c>
    </row>
    <row r="28" spans="1:32" ht="11.25" customHeight="1">
      <c r="A28" s="2"/>
      <c r="B28" s="166"/>
      <c r="C28" s="167"/>
      <c r="D28" s="167"/>
      <c r="E28" s="167"/>
      <c r="F28" s="167"/>
      <c r="G28" s="167"/>
      <c r="H28" s="167"/>
      <c r="I28" s="172"/>
      <c r="J28" s="125"/>
      <c r="K28" s="128"/>
      <c r="L28" s="238"/>
      <c r="M28" s="238"/>
      <c r="N28" s="155"/>
      <c r="O28" s="171"/>
      <c r="P28" s="191"/>
      <c r="Q28" s="192"/>
      <c r="R28" s="207"/>
      <c r="X28" s="222"/>
      <c r="Y28" s="160"/>
      <c r="Z28" s="162"/>
      <c r="AD28" s="60" t="s">
        <v>59</v>
      </c>
      <c r="AE28" s="44" t="s">
        <v>50</v>
      </c>
      <c r="AF28" s="48" t="s">
        <v>94</v>
      </c>
    </row>
    <row r="29" spans="1:32" ht="11.25" customHeight="1" thickBot="1">
      <c r="A29" s="2"/>
      <c r="B29" s="166"/>
      <c r="C29" s="167"/>
      <c r="D29" s="167"/>
      <c r="E29" s="167"/>
      <c r="F29" s="167"/>
      <c r="G29" s="167"/>
      <c r="H29" s="167"/>
      <c r="I29" s="172"/>
      <c r="J29" s="125"/>
      <c r="K29" s="128"/>
      <c r="L29" s="238"/>
      <c r="M29" s="238"/>
      <c r="N29" s="155" t="str">
        <f>"D" &amp;IFERROR(VLOOKUP($P$21,$AD$21:$AF$29,3),"") &amp; "03"</f>
        <v>D03</v>
      </c>
      <c r="O29" s="170" t="str">
        <f>HLOOKUP($K$5,$X$20:$Z$142,ROW()-19,FALSE)</f>
        <v/>
      </c>
      <c r="P29" s="201" t="s">
        <v>62</v>
      </c>
      <c r="Q29" s="202"/>
      <c r="R29" s="207"/>
      <c r="X29" s="221" t="s">
        <v>7</v>
      </c>
      <c r="Y29" s="159" t="s">
        <v>37</v>
      </c>
      <c r="Z29" s="161" t="s">
        <v>37</v>
      </c>
      <c r="AD29" s="60" t="s">
        <v>60</v>
      </c>
      <c r="AE29" s="45" t="s">
        <v>51</v>
      </c>
      <c r="AF29" s="49" t="s">
        <v>95</v>
      </c>
    </row>
    <row r="30" spans="1:32" ht="11.25" customHeight="1" thickBot="1">
      <c r="A30" s="2"/>
      <c r="B30" s="166"/>
      <c r="C30" s="167"/>
      <c r="D30" s="167"/>
      <c r="E30" s="167"/>
      <c r="F30" s="167"/>
      <c r="G30" s="167"/>
      <c r="H30" s="167"/>
      <c r="I30" s="172"/>
      <c r="J30" s="125"/>
      <c r="K30" s="128"/>
      <c r="L30" s="238"/>
      <c r="M30" s="238"/>
      <c r="N30" s="155"/>
      <c r="O30" s="171"/>
      <c r="P30" s="191"/>
      <c r="Q30" s="192"/>
      <c r="R30" s="207"/>
      <c r="X30" s="222"/>
      <c r="Y30" s="160"/>
      <c r="Z30" s="162"/>
      <c r="AD30" s="61" t="s">
        <v>16</v>
      </c>
      <c r="AE30" s="62"/>
      <c r="AF30" s="63"/>
    </row>
    <row r="31" spans="1:32" ht="11.25" customHeight="1">
      <c r="A31" s="2"/>
      <c r="B31" s="166"/>
      <c r="C31" s="167"/>
      <c r="D31" s="167"/>
      <c r="E31" s="167"/>
      <c r="F31" s="167"/>
      <c r="G31" s="167"/>
      <c r="H31" s="167"/>
      <c r="I31" s="172"/>
      <c r="J31" s="125"/>
      <c r="K31" s="128"/>
      <c r="L31" s="238"/>
      <c r="M31" s="238"/>
      <c r="N31" s="155" t="str">
        <f>"D" &amp;IFERROR(VLOOKUP($P$21,$AD$21:$AF$29,3),"") &amp; "04"</f>
        <v>D04</v>
      </c>
      <c r="O31" s="170" t="str">
        <f>HLOOKUP($K$5,$X$20:$Z$142,ROW()-19,FALSE)</f>
        <v/>
      </c>
      <c r="P31" s="201" t="s">
        <v>62</v>
      </c>
      <c r="Q31" s="202"/>
      <c r="R31" s="207"/>
      <c r="X31" s="221" t="s">
        <v>7</v>
      </c>
      <c r="Y31" s="159" t="s">
        <v>37</v>
      </c>
      <c r="Z31" s="161" t="s">
        <v>37</v>
      </c>
    </row>
    <row r="32" spans="1:32" ht="11.25" customHeight="1">
      <c r="A32" s="2"/>
      <c r="B32" s="166"/>
      <c r="C32" s="167"/>
      <c r="D32" s="167"/>
      <c r="E32" s="167"/>
      <c r="F32" s="167"/>
      <c r="G32" s="167"/>
      <c r="H32" s="167"/>
      <c r="I32" s="172"/>
      <c r="J32" s="125"/>
      <c r="K32" s="128"/>
      <c r="L32" s="238"/>
      <c r="M32" s="238"/>
      <c r="N32" s="155"/>
      <c r="O32" s="171"/>
      <c r="P32" s="191"/>
      <c r="Q32" s="192"/>
      <c r="R32" s="207"/>
      <c r="X32" s="222"/>
      <c r="Y32" s="160"/>
      <c r="Z32" s="162"/>
    </row>
    <row r="33" spans="1:27" ht="11.25" customHeight="1">
      <c r="A33" s="2"/>
      <c r="B33" s="166"/>
      <c r="C33" s="167"/>
      <c r="D33" s="167"/>
      <c r="E33" s="167"/>
      <c r="F33" s="167"/>
      <c r="G33" s="167"/>
      <c r="H33" s="167"/>
      <c r="I33" s="172"/>
      <c r="J33" s="125"/>
      <c r="K33" s="128"/>
      <c r="L33" s="238"/>
      <c r="M33" s="238"/>
      <c r="N33" s="155" t="str">
        <f>"D" &amp;IFERROR(VLOOKUP($P$21,$AD$21:$AF$29,3),"") &amp; "05"</f>
        <v>D05</v>
      </c>
      <c r="O33" s="170" t="str">
        <f>HLOOKUP($K$5,$X$20:$Z$142,ROW()-19,FALSE)</f>
        <v/>
      </c>
      <c r="P33" s="201" t="s">
        <v>62</v>
      </c>
      <c r="Q33" s="202"/>
      <c r="R33" s="207"/>
      <c r="X33" s="221" t="s">
        <v>7</v>
      </c>
      <c r="Y33" s="159" t="s">
        <v>3</v>
      </c>
      <c r="Z33" s="161" t="s">
        <v>3</v>
      </c>
    </row>
    <row r="34" spans="1:27" ht="11.25" customHeight="1">
      <c r="A34" s="2"/>
      <c r="B34" s="166"/>
      <c r="C34" s="167"/>
      <c r="D34" s="167"/>
      <c r="E34" s="167"/>
      <c r="F34" s="167"/>
      <c r="G34" s="167"/>
      <c r="H34" s="167"/>
      <c r="I34" s="172"/>
      <c r="J34" s="125"/>
      <c r="K34" s="128"/>
      <c r="L34" s="238"/>
      <c r="M34" s="238"/>
      <c r="N34" s="155"/>
      <c r="O34" s="171"/>
      <c r="P34" s="191"/>
      <c r="Q34" s="192"/>
      <c r="R34" s="207"/>
      <c r="X34" s="222"/>
      <c r="Y34" s="160"/>
      <c r="Z34" s="162"/>
      <c r="AA34" s="40"/>
    </row>
    <row r="35" spans="1:27" ht="11.25" customHeight="1">
      <c r="A35" s="2"/>
      <c r="B35" s="166"/>
      <c r="C35" s="167"/>
      <c r="D35" s="167"/>
      <c r="E35" s="167"/>
      <c r="F35" s="167"/>
      <c r="G35" s="167"/>
      <c r="H35" s="167"/>
      <c r="I35" s="172"/>
      <c r="J35" s="125"/>
      <c r="K35" s="128"/>
      <c r="L35" s="238"/>
      <c r="M35" s="238"/>
      <c r="N35" s="155" t="str">
        <f>"D" &amp;IFERROR(VLOOKUP($P$21,$AD$21:$AF$29,3),"") &amp; "06"</f>
        <v>D06</v>
      </c>
      <c r="O35" s="170" t="str">
        <f>HLOOKUP($K$5,$X$20:$Z$142,ROW()-19,FALSE)</f>
        <v/>
      </c>
      <c r="P35" s="201" t="s">
        <v>62</v>
      </c>
      <c r="Q35" s="202"/>
      <c r="R35" s="207"/>
      <c r="X35" s="221" t="s">
        <v>7</v>
      </c>
      <c r="Y35" s="159" t="s">
        <v>3</v>
      </c>
      <c r="Z35" s="161" t="s">
        <v>3</v>
      </c>
      <c r="AA35" s="40"/>
    </row>
    <row r="36" spans="1:27" ht="11.25" customHeight="1">
      <c r="A36" s="2"/>
      <c r="B36" s="166"/>
      <c r="C36" s="167"/>
      <c r="D36" s="167"/>
      <c r="E36" s="167"/>
      <c r="F36" s="167"/>
      <c r="G36" s="167"/>
      <c r="H36" s="167"/>
      <c r="I36" s="172"/>
      <c r="J36" s="125"/>
      <c r="K36" s="128"/>
      <c r="L36" s="238"/>
      <c r="M36" s="238"/>
      <c r="N36" s="155"/>
      <c r="O36" s="171"/>
      <c r="P36" s="191"/>
      <c r="Q36" s="192"/>
      <c r="R36" s="207"/>
      <c r="X36" s="222"/>
      <c r="Y36" s="160"/>
      <c r="Z36" s="162"/>
      <c r="AA36" s="40"/>
    </row>
    <row r="37" spans="1:27" ht="11.25" customHeight="1">
      <c r="A37" s="2"/>
      <c r="B37" s="166"/>
      <c r="C37" s="167"/>
      <c r="D37" s="167"/>
      <c r="E37" s="167"/>
      <c r="F37" s="167"/>
      <c r="G37" s="167"/>
      <c r="H37" s="167"/>
      <c r="I37" s="172"/>
      <c r="J37" s="125"/>
      <c r="K37" s="128"/>
      <c r="L37" s="238"/>
      <c r="M37" s="238"/>
      <c r="N37" s="155" t="str">
        <f>"D" &amp;IFERROR(VLOOKUP($P$21,$AD$21:$AF$29,3),"") &amp; "07"</f>
        <v>D07</v>
      </c>
      <c r="O37" s="170" t="str">
        <f>HLOOKUP($K$5,$X$20:$Z$142,ROW()-19,FALSE)</f>
        <v/>
      </c>
      <c r="P37" s="201" t="s">
        <v>62</v>
      </c>
      <c r="Q37" s="202"/>
      <c r="R37" s="207"/>
      <c r="X37" s="221" t="s">
        <v>7</v>
      </c>
      <c r="Y37" s="159" t="s">
        <v>3</v>
      </c>
      <c r="Z37" s="161" t="s">
        <v>3</v>
      </c>
    </row>
    <row r="38" spans="1:27" ht="11.25" customHeight="1">
      <c r="A38" s="2"/>
      <c r="B38" s="166"/>
      <c r="C38" s="167"/>
      <c r="D38" s="167"/>
      <c r="E38" s="167"/>
      <c r="F38" s="167"/>
      <c r="G38" s="167"/>
      <c r="H38" s="167"/>
      <c r="I38" s="172"/>
      <c r="J38" s="125"/>
      <c r="K38" s="128"/>
      <c r="L38" s="238"/>
      <c r="M38" s="238"/>
      <c r="N38" s="155"/>
      <c r="O38" s="171"/>
      <c r="P38" s="191"/>
      <c r="Q38" s="192"/>
      <c r="R38" s="207"/>
      <c r="X38" s="222"/>
      <c r="Y38" s="160"/>
      <c r="Z38" s="162"/>
    </row>
    <row r="39" spans="1:27" ht="11.25" customHeight="1">
      <c r="A39" s="2"/>
      <c r="B39" s="166"/>
      <c r="C39" s="167"/>
      <c r="D39" s="167"/>
      <c r="E39" s="167"/>
      <c r="F39" s="167"/>
      <c r="G39" s="167"/>
      <c r="H39" s="167"/>
      <c r="I39" s="172"/>
      <c r="J39" s="125"/>
      <c r="K39" s="128"/>
      <c r="L39" s="238"/>
      <c r="M39" s="238"/>
      <c r="N39" s="155" t="str">
        <f>"D" &amp;IFERROR(VLOOKUP($P$21,$AD$21:$AF$29,3),"") &amp; "08"</f>
        <v>D08</v>
      </c>
      <c r="O39" s="170" t="str">
        <f>HLOOKUP($K$5,$X$20:$Z$142,ROW()-19,FALSE)</f>
        <v/>
      </c>
      <c r="P39" s="201" t="s">
        <v>62</v>
      </c>
      <c r="Q39" s="202"/>
      <c r="R39" s="207"/>
      <c r="X39" s="221" t="s">
        <v>7</v>
      </c>
      <c r="Y39" s="159" t="s">
        <v>3</v>
      </c>
      <c r="Z39" s="161" t="s">
        <v>3</v>
      </c>
    </row>
    <row r="40" spans="1:27" ht="11.25" customHeight="1">
      <c r="A40" s="2"/>
      <c r="B40" s="166"/>
      <c r="C40" s="167"/>
      <c r="D40" s="167"/>
      <c r="E40" s="167"/>
      <c r="F40" s="167"/>
      <c r="G40" s="167"/>
      <c r="H40" s="167"/>
      <c r="I40" s="172"/>
      <c r="J40" s="125"/>
      <c r="K40" s="128"/>
      <c r="L40" s="238"/>
      <c r="M40" s="238"/>
      <c r="N40" s="155"/>
      <c r="O40" s="171"/>
      <c r="P40" s="191"/>
      <c r="Q40" s="192"/>
      <c r="R40" s="207"/>
      <c r="X40" s="222"/>
      <c r="Y40" s="160"/>
      <c r="Z40" s="162"/>
    </row>
    <row r="41" spans="1:27" ht="11.25" customHeight="1">
      <c r="A41" s="2"/>
      <c r="B41" s="166"/>
      <c r="C41" s="167"/>
      <c r="D41" s="167"/>
      <c r="E41" s="167"/>
      <c r="F41" s="167"/>
      <c r="G41" s="167"/>
      <c r="H41" s="167"/>
      <c r="I41" s="172"/>
      <c r="J41" s="125"/>
      <c r="K41" s="128"/>
      <c r="L41" s="238"/>
      <c r="M41" s="238"/>
      <c r="N41" s="155" t="str">
        <f>"D" &amp;IFERROR(VLOOKUP($P$21,$AD$21:$AF$29,3),"") &amp; "09"</f>
        <v>D09</v>
      </c>
      <c r="O41" s="170" t="str">
        <f>HLOOKUP($K$5,$X$20:$Z$142,ROW()-19,FALSE)</f>
        <v/>
      </c>
      <c r="P41" s="201" t="s">
        <v>62</v>
      </c>
      <c r="Q41" s="202"/>
      <c r="R41" s="207"/>
      <c r="X41" s="221" t="s">
        <v>7</v>
      </c>
      <c r="Y41" s="159" t="s">
        <v>3</v>
      </c>
      <c r="Z41" s="161" t="s">
        <v>3</v>
      </c>
    </row>
    <row r="42" spans="1:27" ht="11.25" customHeight="1">
      <c r="A42" s="2"/>
      <c r="B42" s="166"/>
      <c r="C42" s="167"/>
      <c r="D42" s="167"/>
      <c r="E42" s="167"/>
      <c r="F42" s="167"/>
      <c r="G42" s="167"/>
      <c r="H42" s="167"/>
      <c r="I42" s="172"/>
      <c r="J42" s="125"/>
      <c r="K42" s="128"/>
      <c r="L42" s="238"/>
      <c r="M42" s="238"/>
      <c r="N42" s="155"/>
      <c r="O42" s="171"/>
      <c r="P42" s="191"/>
      <c r="Q42" s="192"/>
      <c r="R42" s="207"/>
      <c r="X42" s="222"/>
      <c r="Y42" s="160"/>
      <c r="Z42" s="162"/>
    </row>
    <row r="43" spans="1:27" ht="11.25" customHeight="1">
      <c r="A43" s="2"/>
      <c r="B43" s="166"/>
      <c r="C43" s="167"/>
      <c r="D43" s="167"/>
      <c r="E43" s="167"/>
      <c r="F43" s="167"/>
      <c r="G43" s="167"/>
      <c r="H43" s="167"/>
      <c r="I43" s="172"/>
      <c r="J43" s="125"/>
      <c r="K43" s="128"/>
      <c r="L43" s="238"/>
      <c r="M43" s="238"/>
      <c r="N43" s="155" t="str">
        <f>"D" &amp;IFERROR(VLOOKUP($P$21,$AD$21:$AF$29,3),"") &amp; "10"</f>
        <v>D10</v>
      </c>
      <c r="O43" s="170" t="str">
        <f>HLOOKUP($K$5,$X$20:$Z$142,ROW()-19,FALSE)</f>
        <v/>
      </c>
      <c r="P43" s="201" t="s">
        <v>62</v>
      </c>
      <c r="Q43" s="202"/>
      <c r="R43" s="207"/>
      <c r="X43" s="221" t="s">
        <v>7</v>
      </c>
      <c r="Y43" s="159" t="s">
        <v>3</v>
      </c>
      <c r="Z43" s="161" t="s">
        <v>3</v>
      </c>
    </row>
    <row r="44" spans="1:27" ht="11.25" customHeight="1">
      <c r="A44" s="2"/>
      <c r="B44" s="166"/>
      <c r="C44" s="167"/>
      <c r="D44" s="167"/>
      <c r="E44" s="167"/>
      <c r="F44" s="167"/>
      <c r="G44" s="167"/>
      <c r="H44" s="167"/>
      <c r="I44" s="172"/>
      <c r="J44" s="125"/>
      <c r="K44" s="128"/>
      <c r="L44" s="238"/>
      <c r="M44" s="238"/>
      <c r="N44" s="155"/>
      <c r="O44" s="171"/>
      <c r="P44" s="191"/>
      <c r="Q44" s="192"/>
      <c r="R44" s="207"/>
      <c r="X44" s="222"/>
      <c r="Y44" s="160"/>
      <c r="Z44" s="162"/>
    </row>
    <row r="45" spans="1:27" ht="11.25" customHeight="1">
      <c r="A45" s="2"/>
      <c r="B45" s="166"/>
      <c r="C45" s="167"/>
      <c r="D45" s="167"/>
      <c r="E45" s="167"/>
      <c r="F45" s="167"/>
      <c r="G45" s="167"/>
      <c r="H45" s="167"/>
      <c r="I45" s="172"/>
      <c r="J45" s="125"/>
      <c r="K45" s="128"/>
      <c r="L45" s="238"/>
      <c r="M45" s="238"/>
      <c r="N45" s="177" t="str">
        <f>"D" &amp;IFERROR(VLOOKUP($P$21,$AD$21:$AF$29,3),"") &amp; "11"</f>
        <v>D11</v>
      </c>
      <c r="O45" s="213" t="str">
        <f>HLOOKUP($K$5,$X$20:$Z$142,ROW()-19,FALSE)</f>
        <v/>
      </c>
      <c r="P45" s="224" t="s">
        <v>17</v>
      </c>
      <c r="Q45" s="225"/>
      <c r="R45" s="207"/>
      <c r="X45" s="221" t="s">
        <v>7</v>
      </c>
      <c r="Y45" s="159" t="s">
        <v>37</v>
      </c>
      <c r="Z45" s="161" t="s">
        <v>37</v>
      </c>
    </row>
    <row r="46" spans="1:27" ht="11.25" customHeight="1">
      <c r="A46" s="2"/>
      <c r="B46" s="166"/>
      <c r="C46" s="167"/>
      <c r="D46" s="167"/>
      <c r="E46" s="167"/>
      <c r="F46" s="167"/>
      <c r="G46" s="167"/>
      <c r="H46" s="167"/>
      <c r="I46" s="172"/>
      <c r="J46" s="129"/>
      <c r="K46" s="127"/>
      <c r="L46" s="239"/>
      <c r="M46" s="239"/>
      <c r="N46" s="177"/>
      <c r="O46" s="223"/>
      <c r="P46" s="226"/>
      <c r="Q46" s="227"/>
      <c r="R46" s="228"/>
      <c r="X46" s="222"/>
      <c r="Y46" s="160"/>
      <c r="Z46" s="162"/>
    </row>
    <row r="47" spans="1:27" ht="15" customHeight="1">
      <c r="A47" s="2"/>
      <c r="B47" s="166"/>
      <c r="C47" s="167"/>
      <c r="D47" s="167"/>
      <c r="E47" s="167"/>
      <c r="F47" s="167"/>
      <c r="G47" s="167"/>
      <c r="H47" s="167"/>
      <c r="I47" s="172"/>
      <c r="J47" s="164" t="s">
        <v>32</v>
      </c>
      <c r="K47" s="164"/>
      <c r="L47" s="167"/>
      <c r="M47" s="164"/>
      <c r="N47" s="164"/>
      <c r="O47" s="154" t="str">
        <f>IFERROR(HLOOKUP($K$5,$X$20:$Z$142,ROW()-19,FALSE),"")</f>
        <v/>
      </c>
      <c r="P47" s="211" t="s">
        <v>62</v>
      </c>
      <c r="Q47" s="195"/>
      <c r="R47" s="196"/>
      <c r="X47" s="221" t="s">
        <v>7</v>
      </c>
      <c r="Y47" s="159" t="s">
        <v>6</v>
      </c>
      <c r="Z47" s="232" t="s">
        <v>6</v>
      </c>
    </row>
    <row r="48" spans="1:27" ht="15" customHeight="1">
      <c r="A48" s="2"/>
      <c r="B48" s="166"/>
      <c r="C48" s="167"/>
      <c r="D48" s="167"/>
      <c r="E48" s="167"/>
      <c r="F48" s="167"/>
      <c r="G48" s="167"/>
      <c r="H48" s="167"/>
      <c r="I48" s="172"/>
      <c r="J48" s="167"/>
      <c r="K48" s="167"/>
      <c r="L48" s="168"/>
      <c r="M48" s="168"/>
      <c r="N48" s="168"/>
      <c r="O48" s="153"/>
      <c r="P48" s="212"/>
      <c r="Q48" s="197"/>
      <c r="R48" s="198"/>
      <c r="X48" s="222"/>
      <c r="Y48" s="160"/>
      <c r="Z48" s="232"/>
    </row>
    <row r="49" spans="1:27" ht="11.25" customHeight="1">
      <c r="A49" s="2"/>
      <c r="B49" s="166"/>
      <c r="C49" s="167"/>
      <c r="D49" s="167"/>
      <c r="E49" s="167"/>
      <c r="F49" s="167"/>
      <c r="G49" s="167"/>
      <c r="H49" s="167"/>
      <c r="I49" s="172"/>
      <c r="J49" s="125"/>
      <c r="K49" s="128"/>
      <c r="L49" s="203" t="s">
        <v>41</v>
      </c>
      <c r="M49" s="233"/>
      <c r="N49" s="189" t="s">
        <v>77</v>
      </c>
      <c r="O49" s="154" t="str">
        <f>HLOOKUP($K$5,$X$20:$Z$142,ROW()-19,FALSE)</f>
        <v/>
      </c>
      <c r="P49" s="199" t="s">
        <v>62</v>
      </c>
      <c r="Q49" s="200"/>
      <c r="R49" s="206" t="s">
        <v>39</v>
      </c>
      <c r="X49" s="221" t="s">
        <v>7</v>
      </c>
      <c r="Y49" s="159" t="s">
        <v>37</v>
      </c>
      <c r="Z49" s="232" t="s">
        <v>37</v>
      </c>
    </row>
    <row r="50" spans="1:27" ht="11.25" customHeight="1">
      <c r="A50" s="2"/>
      <c r="B50" s="166"/>
      <c r="C50" s="167"/>
      <c r="D50" s="167"/>
      <c r="E50" s="167"/>
      <c r="F50" s="167"/>
      <c r="G50" s="167"/>
      <c r="H50" s="167"/>
      <c r="I50" s="172"/>
      <c r="J50" s="125"/>
      <c r="K50" s="128"/>
      <c r="L50" s="185"/>
      <c r="M50" s="186"/>
      <c r="N50" s="155"/>
      <c r="O50" s="171"/>
      <c r="P50" s="191"/>
      <c r="Q50" s="192"/>
      <c r="R50" s="207"/>
      <c r="X50" s="222"/>
      <c r="Y50" s="160"/>
      <c r="Z50" s="232"/>
      <c r="AA50" s="42"/>
    </row>
    <row r="51" spans="1:27" ht="11.25" customHeight="1">
      <c r="A51" s="2"/>
      <c r="B51" s="166"/>
      <c r="C51" s="167"/>
      <c r="D51" s="167"/>
      <c r="E51" s="167"/>
      <c r="F51" s="167"/>
      <c r="G51" s="167"/>
      <c r="H51" s="167"/>
      <c r="I51" s="172"/>
      <c r="J51" s="125"/>
      <c r="K51" s="128"/>
      <c r="L51" s="185"/>
      <c r="M51" s="186"/>
      <c r="N51" s="155" t="s">
        <v>78</v>
      </c>
      <c r="O51" s="170" t="str">
        <f>HLOOKUP($K$5,$X$20:$Z$142,ROW()-19,FALSE)</f>
        <v/>
      </c>
      <c r="P51" s="201" t="s">
        <v>62</v>
      </c>
      <c r="Q51" s="202"/>
      <c r="R51" s="207"/>
      <c r="X51" s="221" t="s">
        <v>7</v>
      </c>
      <c r="Y51" s="159" t="s">
        <v>37</v>
      </c>
      <c r="Z51" s="161" t="s">
        <v>37</v>
      </c>
      <c r="AA51" s="42"/>
    </row>
    <row r="52" spans="1:27" ht="11.25" customHeight="1">
      <c r="A52" s="2"/>
      <c r="B52" s="166"/>
      <c r="C52" s="167"/>
      <c r="D52" s="167"/>
      <c r="E52" s="167"/>
      <c r="F52" s="167"/>
      <c r="G52" s="167"/>
      <c r="H52" s="167"/>
      <c r="I52" s="172"/>
      <c r="J52" s="125"/>
      <c r="K52" s="128"/>
      <c r="L52" s="185"/>
      <c r="M52" s="186"/>
      <c r="N52" s="155"/>
      <c r="O52" s="171"/>
      <c r="P52" s="191"/>
      <c r="Q52" s="192"/>
      <c r="R52" s="207"/>
      <c r="X52" s="222"/>
      <c r="Y52" s="160"/>
      <c r="Z52" s="162"/>
      <c r="AA52" s="42"/>
    </row>
    <row r="53" spans="1:27" ht="11.25" customHeight="1">
      <c r="A53" s="2"/>
      <c r="B53" s="166"/>
      <c r="C53" s="167"/>
      <c r="D53" s="167"/>
      <c r="E53" s="167"/>
      <c r="F53" s="167"/>
      <c r="G53" s="167"/>
      <c r="H53" s="167"/>
      <c r="I53" s="172"/>
      <c r="J53" s="125"/>
      <c r="K53" s="128"/>
      <c r="L53" s="185"/>
      <c r="M53" s="186"/>
      <c r="N53" s="155" t="s">
        <v>79</v>
      </c>
      <c r="O53" s="170" t="str">
        <f>HLOOKUP($K$5,$X$20:$Z$142,ROW()-19,FALSE)</f>
        <v/>
      </c>
      <c r="P53" s="201" t="s">
        <v>62</v>
      </c>
      <c r="Q53" s="202"/>
      <c r="R53" s="207"/>
      <c r="X53" s="221" t="s">
        <v>7</v>
      </c>
      <c r="Y53" s="159" t="s">
        <v>37</v>
      </c>
      <c r="Z53" s="161" t="s">
        <v>37</v>
      </c>
      <c r="AA53" s="42"/>
    </row>
    <row r="54" spans="1:27" ht="11.25" customHeight="1">
      <c r="A54" s="2"/>
      <c r="B54" s="166"/>
      <c r="C54" s="167"/>
      <c r="D54" s="167"/>
      <c r="E54" s="167"/>
      <c r="F54" s="167"/>
      <c r="G54" s="167"/>
      <c r="H54" s="167"/>
      <c r="I54" s="172"/>
      <c r="J54" s="125"/>
      <c r="K54" s="128"/>
      <c r="L54" s="185"/>
      <c r="M54" s="186"/>
      <c r="N54" s="155"/>
      <c r="O54" s="171"/>
      <c r="P54" s="191"/>
      <c r="Q54" s="192"/>
      <c r="R54" s="207"/>
      <c r="X54" s="222"/>
      <c r="Y54" s="160"/>
      <c r="Z54" s="162"/>
      <c r="AA54" s="42"/>
    </row>
    <row r="55" spans="1:27" ht="11.25" customHeight="1">
      <c r="A55" s="2"/>
      <c r="B55" s="166"/>
      <c r="C55" s="167"/>
      <c r="D55" s="167"/>
      <c r="E55" s="167"/>
      <c r="F55" s="167"/>
      <c r="G55" s="167"/>
      <c r="H55" s="167"/>
      <c r="I55" s="172"/>
      <c r="J55" s="125"/>
      <c r="K55" s="128"/>
      <c r="L55" s="185"/>
      <c r="M55" s="186"/>
      <c r="N55" s="155" t="s">
        <v>80</v>
      </c>
      <c r="O55" s="170" t="str">
        <f>HLOOKUP($K$5,$X$20:$Z$142,ROW()-19,FALSE)</f>
        <v/>
      </c>
      <c r="P55" s="201" t="s">
        <v>62</v>
      </c>
      <c r="Q55" s="202"/>
      <c r="R55" s="207"/>
      <c r="X55" s="221" t="s">
        <v>7</v>
      </c>
      <c r="Y55" s="159" t="s">
        <v>37</v>
      </c>
      <c r="Z55" s="161" t="s">
        <v>37</v>
      </c>
      <c r="AA55" s="42"/>
    </row>
    <row r="56" spans="1:27" ht="11.25" customHeight="1">
      <c r="A56" s="2"/>
      <c r="B56" s="166"/>
      <c r="C56" s="167"/>
      <c r="D56" s="167"/>
      <c r="E56" s="167"/>
      <c r="F56" s="167"/>
      <c r="G56" s="167"/>
      <c r="H56" s="167"/>
      <c r="I56" s="172"/>
      <c r="J56" s="125"/>
      <c r="K56" s="128"/>
      <c r="L56" s="185"/>
      <c r="M56" s="186"/>
      <c r="N56" s="155"/>
      <c r="O56" s="171"/>
      <c r="P56" s="191"/>
      <c r="Q56" s="192"/>
      <c r="R56" s="207"/>
      <c r="X56" s="222"/>
      <c r="Y56" s="160"/>
      <c r="Z56" s="162"/>
      <c r="AA56" s="42"/>
    </row>
    <row r="57" spans="1:27" ht="11.25" customHeight="1">
      <c r="A57" s="2"/>
      <c r="B57" s="166"/>
      <c r="C57" s="167"/>
      <c r="D57" s="167"/>
      <c r="E57" s="167"/>
      <c r="F57" s="167"/>
      <c r="G57" s="167"/>
      <c r="H57" s="167"/>
      <c r="I57" s="172"/>
      <c r="J57" s="125"/>
      <c r="K57" s="128"/>
      <c r="L57" s="185"/>
      <c r="M57" s="186"/>
      <c r="N57" s="155" t="s">
        <v>81</v>
      </c>
      <c r="O57" s="170" t="str">
        <f>HLOOKUP($K$5,$X$20:$Z$142,ROW()-19,FALSE)</f>
        <v/>
      </c>
      <c r="P57" s="201" t="s">
        <v>62</v>
      </c>
      <c r="Q57" s="202"/>
      <c r="R57" s="207"/>
      <c r="X57" s="221" t="s">
        <v>7</v>
      </c>
      <c r="Y57" s="159" t="s">
        <v>3</v>
      </c>
      <c r="Z57" s="161" t="s">
        <v>3</v>
      </c>
      <c r="AA57" s="42"/>
    </row>
    <row r="58" spans="1:27" ht="11.25" customHeight="1">
      <c r="A58" s="2"/>
      <c r="B58" s="166"/>
      <c r="C58" s="167"/>
      <c r="D58" s="167"/>
      <c r="E58" s="167"/>
      <c r="F58" s="167"/>
      <c r="G58" s="167"/>
      <c r="H58" s="167"/>
      <c r="I58" s="172"/>
      <c r="J58" s="125"/>
      <c r="K58" s="128"/>
      <c r="L58" s="185"/>
      <c r="M58" s="186"/>
      <c r="N58" s="155"/>
      <c r="O58" s="171"/>
      <c r="P58" s="191"/>
      <c r="Q58" s="192"/>
      <c r="R58" s="207"/>
      <c r="X58" s="222"/>
      <c r="Y58" s="160"/>
      <c r="Z58" s="162"/>
      <c r="AA58" s="42"/>
    </row>
    <row r="59" spans="1:27" ht="11.25" customHeight="1">
      <c r="A59" s="2"/>
      <c r="B59" s="166"/>
      <c r="C59" s="167"/>
      <c r="D59" s="167"/>
      <c r="E59" s="167"/>
      <c r="F59" s="167"/>
      <c r="G59" s="167"/>
      <c r="H59" s="167"/>
      <c r="I59" s="172"/>
      <c r="J59" s="125"/>
      <c r="K59" s="128"/>
      <c r="L59" s="185"/>
      <c r="M59" s="186"/>
      <c r="N59" s="155" t="s">
        <v>82</v>
      </c>
      <c r="O59" s="170" t="str">
        <f>HLOOKUP($K$5,$X$20:$Z$142,ROW()-19,FALSE)</f>
        <v/>
      </c>
      <c r="P59" s="201" t="s">
        <v>62</v>
      </c>
      <c r="Q59" s="202"/>
      <c r="R59" s="207"/>
      <c r="X59" s="221" t="s">
        <v>7</v>
      </c>
      <c r="Y59" s="159" t="s">
        <v>3</v>
      </c>
      <c r="Z59" s="161" t="s">
        <v>3</v>
      </c>
      <c r="AA59" s="42"/>
    </row>
    <row r="60" spans="1:27" ht="11.25" customHeight="1">
      <c r="A60" s="2"/>
      <c r="B60" s="166"/>
      <c r="C60" s="167"/>
      <c r="D60" s="167"/>
      <c r="E60" s="167"/>
      <c r="F60" s="167"/>
      <c r="G60" s="167"/>
      <c r="H60" s="167"/>
      <c r="I60" s="172"/>
      <c r="J60" s="125"/>
      <c r="K60" s="128"/>
      <c r="L60" s="185"/>
      <c r="M60" s="186"/>
      <c r="N60" s="155"/>
      <c r="O60" s="171"/>
      <c r="P60" s="191"/>
      <c r="Q60" s="192"/>
      <c r="R60" s="207"/>
      <c r="X60" s="222"/>
      <c r="Y60" s="160"/>
      <c r="Z60" s="162"/>
      <c r="AA60" s="42"/>
    </row>
    <row r="61" spans="1:27" ht="11.25" customHeight="1">
      <c r="A61" s="2"/>
      <c r="B61" s="166"/>
      <c r="C61" s="167"/>
      <c r="D61" s="167"/>
      <c r="E61" s="167"/>
      <c r="F61" s="167"/>
      <c r="G61" s="167"/>
      <c r="H61" s="167"/>
      <c r="I61" s="172"/>
      <c r="J61" s="125"/>
      <c r="K61" s="128"/>
      <c r="L61" s="185"/>
      <c r="M61" s="186"/>
      <c r="N61" s="155" t="s">
        <v>83</v>
      </c>
      <c r="O61" s="170" t="str">
        <f>HLOOKUP($K$5,$X$20:$Z$142,ROW()-19,FALSE)</f>
        <v/>
      </c>
      <c r="P61" s="201" t="s">
        <v>62</v>
      </c>
      <c r="Q61" s="202"/>
      <c r="R61" s="207"/>
      <c r="X61" s="221" t="s">
        <v>7</v>
      </c>
      <c r="Y61" s="159" t="s">
        <v>3</v>
      </c>
      <c r="Z61" s="161" t="s">
        <v>3</v>
      </c>
      <c r="AA61" s="42"/>
    </row>
    <row r="62" spans="1:27" ht="11.25" customHeight="1">
      <c r="A62" s="2"/>
      <c r="B62" s="166"/>
      <c r="C62" s="167"/>
      <c r="D62" s="167"/>
      <c r="E62" s="167"/>
      <c r="F62" s="167"/>
      <c r="G62" s="167"/>
      <c r="H62" s="167"/>
      <c r="I62" s="172"/>
      <c r="J62" s="125"/>
      <c r="K62" s="128"/>
      <c r="L62" s="185"/>
      <c r="M62" s="186"/>
      <c r="N62" s="155"/>
      <c r="O62" s="171"/>
      <c r="P62" s="191"/>
      <c r="Q62" s="192"/>
      <c r="R62" s="207"/>
      <c r="X62" s="222"/>
      <c r="Y62" s="160"/>
      <c r="Z62" s="162"/>
      <c r="AA62" s="42"/>
    </row>
    <row r="63" spans="1:27" ht="11.25" customHeight="1">
      <c r="A63" s="2"/>
      <c r="B63" s="166"/>
      <c r="C63" s="167"/>
      <c r="D63" s="167"/>
      <c r="E63" s="167"/>
      <c r="F63" s="167"/>
      <c r="G63" s="167"/>
      <c r="H63" s="167"/>
      <c r="I63" s="172"/>
      <c r="J63" s="125"/>
      <c r="K63" s="128"/>
      <c r="L63" s="185"/>
      <c r="M63" s="186"/>
      <c r="N63" s="155" t="s">
        <v>84</v>
      </c>
      <c r="O63" s="170" t="str">
        <f>HLOOKUP($K$5,$X$20:$Z$142,ROW()-19,FALSE)</f>
        <v/>
      </c>
      <c r="P63" s="201" t="s">
        <v>62</v>
      </c>
      <c r="Q63" s="202"/>
      <c r="R63" s="207"/>
      <c r="X63" s="221" t="s">
        <v>7</v>
      </c>
      <c r="Y63" s="159" t="s">
        <v>3</v>
      </c>
      <c r="Z63" s="161" t="s">
        <v>3</v>
      </c>
      <c r="AA63" s="42"/>
    </row>
    <row r="64" spans="1:27" ht="11.25" customHeight="1">
      <c r="A64" s="2"/>
      <c r="B64" s="166"/>
      <c r="C64" s="167"/>
      <c r="D64" s="167"/>
      <c r="E64" s="167"/>
      <c r="F64" s="167"/>
      <c r="G64" s="167"/>
      <c r="H64" s="167"/>
      <c r="I64" s="172"/>
      <c r="J64" s="125"/>
      <c r="K64" s="128"/>
      <c r="L64" s="185"/>
      <c r="M64" s="186"/>
      <c r="N64" s="155"/>
      <c r="O64" s="171"/>
      <c r="P64" s="191"/>
      <c r="Q64" s="192"/>
      <c r="R64" s="207"/>
      <c r="X64" s="222"/>
      <c r="Y64" s="160"/>
      <c r="Z64" s="162"/>
      <c r="AA64" s="42"/>
    </row>
    <row r="65" spans="1:32" ht="11.25" customHeight="1">
      <c r="A65" s="2"/>
      <c r="B65" s="166"/>
      <c r="C65" s="167"/>
      <c r="D65" s="167"/>
      <c r="E65" s="167"/>
      <c r="F65" s="167"/>
      <c r="G65" s="167"/>
      <c r="H65" s="167"/>
      <c r="I65" s="172"/>
      <c r="J65" s="125"/>
      <c r="K65" s="128"/>
      <c r="L65" s="185"/>
      <c r="M65" s="186"/>
      <c r="N65" s="155" t="s">
        <v>85</v>
      </c>
      <c r="O65" s="170" t="str">
        <f>HLOOKUP($K$5,$X$20:$Z$142,ROW()-19,FALSE)</f>
        <v/>
      </c>
      <c r="P65" s="201" t="s">
        <v>62</v>
      </c>
      <c r="Q65" s="202"/>
      <c r="R65" s="207"/>
      <c r="X65" s="221" t="s">
        <v>7</v>
      </c>
      <c r="Y65" s="159" t="s">
        <v>3</v>
      </c>
      <c r="Z65" s="161" t="s">
        <v>3</v>
      </c>
      <c r="AA65" s="42"/>
    </row>
    <row r="66" spans="1:32" ht="11.25" customHeight="1">
      <c r="A66" s="2"/>
      <c r="B66" s="166"/>
      <c r="C66" s="167"/>
      <c r="D66" s="167"/>
      <c r="E66" s="167"/>
      <c r="F66" s="167"/>
      <c r="G66" s="167"/>
      <c r="H66" s="167"/>
      <c r="I66" s="172"/>
      <c r="J66" s="125"/>
      <c r="K66" s="128"/>
      <c r="L66" s="185"/>
      <c r="M66" s="186"/>
      <c r="N66" s="155"/>
      <c r="O66" s="171"/>
      <c r="P66" s="191"/>
      <c r="Q66" s="192"/>
      <c r="R66" s="207"/>
      <c r="X66" s="222"/>
      <c r="Y66" s="160"/>
      <c r="Z66" s="162"/>
      <c r="AA66" s="42"/>
    </row>
    <row r="67" spans="1:32" ht="11.25" customHeight="1">
      <c r="A67" s="2"/>
      <c r="B67" s="166"/>
      <c r="C67" s="167"/>
      <c r="D67" s="167"/>
      <c r="E67" s="167"/>
      <c r="F67" s="167"/>
      <c r="G67" s="167"/>
      <c r="H67" s="167"/>
      <c r="I67" s="172"/>
      <c r="J67" s="125"/>
      <c r="K67" s="128"/>
      <c r="L67" s="185"/>
      <c r="M67" s="186"/>
      <c r="N67" s="155" t="s">
        <v>183</v>
      </c>
      <c r="O67" s="170" t="str">
        <f>HLOOKUP($K$5,$X$20:$Z$142,ROW()-19,FALSE)</f>
        <v/>
      </c>
      <c r="P67" s="201" t="s">
        <v>62</v>
      </c>
      <c r="Q67" s="202"/>
      <c r="R67" s="207"/>
      <c r="X67" s="221" t="s">
        <v>7</v>
      </c>
      <c r="Y67" s="159" t="s">
        <v>3</v>
      </c>
      <c r="Z67" s="161" t="s">
        <v>3</v>
      </c>
      <c r="AA67" s="42"/>
    </row>
    <row r="68" spans="1:32" ht="11.25" customHeight="1">
      <c r="A68" s="2"/>
      <c r="B68" s="166"/>
      <c r="C68" s="167"/>
      <c r="D68" s="167"/>
      <c r="E68" s="167"/>
      <c r="F68" s="167"/>
      <c r="G68" s="167"/>
      <c r="H68" s="167"/>
      <c r="I68" s="172"/>
      <c r="J68" s="125"/>
      <c r="K68" s="128"/>
      <c r="L68" s="185"/>
      <c r="M68" s="186"/>
      <c r="N68" s="155"/>
      <c r="O68" s="171"/>
      <c r="P68" s="191"/>
      <c r="Q68" s="192"/>
      <c r="R68" s="207"/>
      <c r="X68" s="222"/>
      <c r="Y68" s="160"/>
      <c r="Z68" s="162"/>
      <c r="AA68" s="42"/>
    </row>
    <row r="69" spans="1:32" ht="11.25" customHeight="1">
      <c r="A69" s="2"/>
      <c r="B69" s="166"/>
      <c r="C69" s="167"/>
      <c r="D69" s="167"/>
      <c r="E69" s="167"/>
      <c r="F69" s="167"/>
      <c r="G69" s="167"/>
      <c r="H69" s="167"/>
      <c r="I69" s="172"/>
      <c r="J69" s="125"/>
      <c r="K69" s="128"/>
      <c r="L69" s="185"/>
      <c r="M69" s="186"/>
      <c r="N69" s="177" t="s">
        <v>184</v>
      </c>
      <c r="O69" s="213" t="str">
        <f>HLOOKUP($K$5,$X$20:$Z$142,ROW()-19,FALSE)</f>
        <v/>
      </c>
      <c r="P69" s="224" t="s">
        <v>17</v>
      </c>
      <c r="Q69" s="225"/>
      <c r="R69" s="207"/>
      <c r="X69" s="221" t="s">
        <v>7</v>
      </c>
      <c r="Y69" s="159" t="s">
        <v>37</v>
      </c>
      <c r="Z69" s="161" t="s">
        <v>37</v>
      </c>
      <c r="AA69" s="42"/>
    </row>
    <row r="70" spans="1:32" ht="11.25" customHeight="1">
      <c r="A70" s="2"/>
      <c r="B70" s="173"/>
      <c r="C70" s="168"/>
      <c r="D70" s="168"/>
      <c r="E70" s="168"/>
      <c r="F70" s="168"/>
      <c r="G70" s="168"/>
      <c r="H70" s="168"/>
      <c r="I70" s="169"/>
      <c r="J70" s="129"/>
      <c r="K70" s="127"/>
      <c r="L70" s="187"/>
      <c r="M70" s="188"/>
      <c r="N70" s="178"/>
      <c r="O70" s="223"/>
      <c r="P70" s="226"/>
      <c r="Q70" s="227"/>
      <c r="R70" s="228"/>
      <c r="X70" s="222"/>
      <c r="Y70" s="160"/>
      <c r="Z70" s="162"/>
      <c r="AF70" s="38"/>
    </row>
    <row r="71" spans="1:32" s="33" customFormat="1" ht="22.5" customHeight="1" thickBot="1">
      <c r="A71" s="55"/>
      <c r="B71" s="126"/>
      <c r="C71" s="126"/>
      <c r="D71" s="126"/>
      <c r="E71" s="126"/>
      <c r="F71" s="126"/>
      <c r="G71" s="126"/>
      <c r="H71" s="126"/>
      <c r="I71" s="126"/>
      <c r="J71" s="126"/>
      <c r="K71" s="126"/>
      <c r="L71" s="130"/>
      <c r="M71" s="130"/>
      <c r="N71" s="126"/>
      <c r="O71" s="130"/>
      <c r="P71" s="56"/>
      <c r="Q71" s="56"/>
      <c r="R71" s="130"/>
      <c r="X71" s="57"/>
      <c r="Y71" s="40"/>
      <c r="Z71" s="40"/>
    </row>
    <row r="72" spans="1:32" ht="15" customHeight="1" thickBot="1">
      <c r="A72" s="2" t="s">
        <v>73</v>
      </c>
      <c r="B72" s="2"/>
      <c r="C72" s="2"/>
      <c r="D72" s="2"/>
      <c r="E72" s="2"/>
      <c r="F72" s="2"/>
      <c r="G72" s="2"/>
      <c r="H72" s="2"/>
      <c r="I72" s="2"/>
      <c r="J72" s="2"/>
      <c r="K72" s="2"/>
      <c r="L72" s="2"/>
      <c r="M72" s="2"/>
      <c r="N72" s="2"/>
      <c r="O72" s="2"/>
      <c r="P72" s="2"/>
      <c r="Q72" s="2"/>
      <c r="R72" s="2"/>
      <c r="S72" s="2"/>
      <c r="X72" s="229" t="s">
        <v>8</v>
      </c>
      <c r="Y72" s="230"/>
      <c r="Z72" s="231"/>
      <c r="AA72" s="131"/>
    </row>
    <row r="73" spans="1:32" ht="30" customHeight="1" thickBot="1">
      <c r="A73" s="2"/>
      <c r="B73" s="208" t="s">
        <v>10</v>
      </c>
      <c r="C73" s="209"/>
      <c r="D73" s="209"/>
      <c r="E73" s="209"/>
      <c r="F73" s="209"/>
      <c r="G73" s="209"/>
      <c r="H73" s="209"/>
      <c r="I73" s="209"/>
      <c r="J73" s="209"/>
      <c r="K73" s="209"/>
      <c r="L73" s="209"/>
      <c r="M73" s="209"/>
      <c r="N73" s="210"/>
      <c r="O73" s="29" t="s">
        <v>2</v>
      </c>
      <c r="P73" s="29" t="s">
        <v>4</v>
      </c>
      <c r="Q73" s="29"/>
      <c r="R73" s="30" t="s">
        <v>31</v>
      </c>
      <c r="X73" s="50" t="s">
        <v>1</v>
      </c>
      <c r="Y73" s="51" t="s">
        <v>30</v>
      </c>
      <c r="Z73" s="52" t="s">
        <v>29</v>
      </c>
      <c r="AF73" s="38"/>
    </row>
    <row r="74" spans="1:32" ht="15" customHeight="1" thickTop="1">
      <c r="A74" s="2"/>
      <c r="B74" s="163" t="s">
        <v>72</v>
      </c>
      <c r="C74" s="164"/>
      <c r="D74" s="164"/>
      <c r="E74" s="164"/>
      <c r="F74" s="164"/>
      <c r="G74" s="164"/>
      <c r="H74" s="164"/>
      <c r="I74" s="165"/>
      <c r="J74" s="163" t="s">
        <v>33</v>
      </c>
      <c r="K74" s="164"/>
      <c r="L74" s="164"/>
      <c r="M74" s="164"/>
      <c r="N74" s="164"/>
      <c r="O74" s="154" t="str">
        <f>IFERROR(HLOOKUP($K$5,$X$20:$Z$142,ROW()-19,FALSE),"")</f>
        <v/>
      </c>
      <c r="P74" s="236" t="s">
        <v>62</v>
      </c>
      <c r="Q74" s="195"/>
      <c r="R74" s="196"/>
      <c r="X74" s="221" t="s">
        <v>7</v>
      </c>
      <c r="Y74" s="159" t="s">
        <v>6</v>
      </c>
      <c r="Z74" s="161" t="s">
        <v>6</v>
      </c>
      <c r="AF74" s="38"/>
    </row>
    <row r="75" spans="1:32" ht="15" customHeight="1">
      <c r="A75" s="2"/>
      <c r="B75" s="166"/>
      <c r="C75" s="167"/>
      <c r="D75" s="167"/>
      <c r="E75" s="167"/>
      <c r="F75" s="167"/>
      <c r="G75" s="167"/>
      <c r="H75" s="167"/>
      <c r="I75" s="172"/>
      <c r="J75" s="166"/>
      <c r="K75" s="167"/>
      <c r="L75" s="167"/>
      <c r="M75" s="167"/>
      <c r="N75" s="167"/>
      <c r="O75" s="153"/>
      <c r="P75" s="237"/>
      <c r="Q75" s="197"/>
      <c r="R75" s="198"/>
      <c r="X75" s="222"/>
      <c r="Y75" s="160"/>
      <c r="Z75" s="162"/>
      <c r="AF75" s="38"/>
    </row>
    <row r="76" spans="1:32" ht="15" customHeight="1">
      <c r="A76" s="2"/>
      <c r="B76" s="166"/>
      <c r="C76" s="167"/>
      <c r="D76" s="167"/>
      <c r="E76" s="167"/>
      <c r="F76" s="167"/>
      <c r="G76" s="167"/>
      <c r="H76" s="167"/>
      <c r="I76" s="172"/>
      <c r="J76" s="53"/>
      <c r="K76" s="54"/>
      <c r="L76" s="215" t="str">
        <f>IFERROR(IF($K$5="機構加入者（信託銀行）",VLOOKUP($P$74,$AD$20:$AE$30,2),IF(K$5="機構加入者（証券会社）",VLOOKUP($P$74,$AD$20:$AE$30,2),"")),"")</f>
        <v/>
      </c>
      <c r="M76" s="216"/>
      <c r="N76" s="216"/>
      <c r="O76" s="216"/>
      <c r="P76" s="216"/>
      <c r="Q76" s="216"/>
      <c r="R76" s="217"/>
      <c r="X76" s="181"/>
      <c r="Y76" s="183"/>
      <c r="Z76" s="150"/>
    </row>
    <row r="77" spans="1:32" ht="15" customHeight="1">
      <c r="A77" s="2"/>
      <c r="B77" s="166"/>
      <c r="C77" s="167"/>
      <c r="D77" s="167"/>
      <c r="E77" s="167"/>
      <c r="F77" s="167"/>
      <c r="G77" s="167"/>
      <c r="H77" s="167"/>
      <c r="I77" s="172"/>
      <c r="J77" s="53"/>
      <c r="K77" s="54"/>
      <c r="L77" s="218"/>
      <c r="M77" s="219"/>
      <c r="N77" s="219"/>
      <c r="O77" s="219"/>
      <c r="P77" s="219"/>
      <c r="Q77" s="219"/>
      <c r="R77" s="220"/>
      <c r="X77" s="182"/>
      <c r="Y77" s="184"/>
      <c r="Z77" s="151"/>
    </row>
    <row r="78" spans="1:32" ht="11.25" customHeight="1">
      <c r="A78" s="2"/>
      <c r="B78" s="166"/>
      <c r="C78" s="167"/>
      <c r="D78" s="167"/>
      <c r="E78" s="167"/>
      <c r="F78" s="167"/>
      <c r="G78" s="167"/>
      <c r="H78" s="167"/>
      <c r="I78" s="172"/>
      <c r="J78" s="125"/>
      <c r="K78" s="128"/>
      <c r="L78" s="152"/>
      <c r="M78" s="154" t="s">
        <v>41</v>
      </c>
      <c r="N78" s="189" t="str">
        <f>"L" &amp;IFERROR(VLOOKUP($P$74,$AD$21:$AF$29,3),"") &amp; "01"</f>
        <v>L01</v>
      </c>
      <c r="O78" s="154" t="str">
        <f>HLOOKUP($K$5,$X$20:$Z$142,ROW()-19,FALSE)</f>
        <v/>
      </c>
      <c r="P78" s="199" t="s">
        <v>62</v>
      </c>
      <c r="Q78" s="200"/>
      <c r="R78" s="206" t="str">
        <f>IF(OR(Q100="",Q74=Q100),"上記で
設定した
区分口座","※担保指定証券預託と同じ区分口座を記入してください。")</f>
        <v>上記で
設定した
区分口座</v>
      </c>
      <c r="X78" s="221" t="s">
        <v>7</v>
      </c>
      <c r="Y78" s="159" t="s">
        <v>37</v>
      </c>
      <c r="Z78" s="161" t="s">
        <v>37</v>
      </c>
      <c r="AF78" s="38"/>
    </row>
    <row r="79" spans="1:32" ht="11.25" customHeight="1">
      <c r="A79" s="2"/>
      <c r="B79" s="166"/>
      <c r="C79" s="167"/>
      <c r="D79" s="167"/>
      <c r="E79" s="167"/>
      <c r="F79" s="167"/>
      <c r="G79" s="167"/>
      <c r="H79" s="167"/>
      <c r="I79" s="172"/>
      <c r="J79" s="125"/>
      <c r="K79" s="128"/>
      <c r="L79" s="152"/>
      <c r="M79" s="152"/>
      <c r="N79" s="155"/>
      <c r="O79" s="171"/>
      <c r="P79" s="191"/>
      <c r="Q79" s="192"/>
      <c r="R79" s="207"/>
      <c r="X79" s="222"/>
      <c r="Y79" s="160"/>
      <c r="Z79" s="162"/>
      <c r="AF79" s="38"/>
    </row>
    <row r="80" spans="1:32" ht="11.25" customHeight="1">
      <c r="A80" s="2"/>
      <c r="B80" s="166"/>
      <c r="C80" s="167"/>
      <c r="D80" s="167"/>
      <c r="E80" s="167"/>
      <c r="F80" s="167"/>
      <c r="G80" s="167"/>
      <c r="H80" s="167"/>
      <c r="I80" s="172"/>
      <c r="J80" s="125"/>
      <c r="K80" s="128"/>
      <c r="L80" s="152"/>
      <c r="M80" s="152"/>
      <c r="N80" s="155" t="str">
        <f>"L" &amp;IFERROR(VLOOKUP($P$74,$AD$21:$AF$29,3),"") &amp; "02"</f>
        <v>L02</v>
      </c>
      <c r="O80" s="170" t="str">
        <f>HLOOKUP($K$5,$X$20:$Z$142,ROW()-19,FALSE)</f>
        <v/>
      </c>
      <c r="P80" s="201" t="s">
        <v>62</v>
      </c>
      <c r="Q80" s="202"/>
      <c r="R80" s="207"/>
      <c r="X80" s="221" t="s">
        <v>7</v>
      </c>
      <c r="Y80" s="159" t="s">
        <v>37</v>
      </c>
      <c r="Z80" s="161" t="s">
        <v>37</v>
      </c>
      <c r="AF80" s="38"/>
    </row>
    <row r="81" spans="1:32" ht="11.25" customHeight="1">
      <c r="A81" s="2"/>
      <c r="B81" s="166"/>
      <c r="C81" s="167"/>
      <c r="D81" s="167"/>
      <c r="E81" s="167"/>
      <c r="F81" s="167"/>
      <c r="G81" s="167"/>
      <c r="H81" s="167"/>
      <c r="I81" s="172"/>
      <c r="J81" s="125"/>
      <c r="K81" s="128"/>
      <c r="L81" s="152"/>
      <c r="M81" s="152"/>
      <c r="N81" s="155"/>
      <c r="O81" s="171"/>
      <c r="P81" s="191"/>
      <c r="Q81" s="192"/>
      <c r="R81" s="207"/>
      <c r="X81" s="222"/>
      <c r="Y81" s="160"/>
      <c r="Z81" s="162"/>
      <c r="AF81" s="38"/>
    </row>
    <row r="82" spans="1:32" ht="11.25" customHeight="1">
      <c r="A82" s="2"/>
      <c r="B82" s="166"/>
      <c r="C82" s="167"/>
      <c r="D82" s="167"/>
      <c r="E82" s="167"/>
      <c r="F82" s="167"/>
      <c r="G82" s="167"/>
      <c r="H82" s="167"/>
      <c r="I82" s="172"/>
      <c r="J82" s="125"/>
      <c r="K82" s="128"/>
      <c r="L82" s="152"/>
      <c r="M82" s="152"/>
      <c r="N82" s="155" t="str">
        <f>"L" &amp;IFERROR(VLOOKUP($P$74,$AD$21:$AF$29,3),"") &amp; "03"</f>
        <v>L03</v>
      </c>
      <c r="O82" s="170" t="str">
        <f>HLOOKUP($K$5,$X$20:$Z$142,ROW()-19,FALSE)</f>
        <v/>
      </c>
      <c r="P82" s="201" t="s">
        <v>62</v>
      </c>
      <c r="Q82" s="202"/>
      <c r="R82" s="207"/>
      <c r="X82" s="221" t="s">
        <v>7</v>
      </c>
      <c r="Y82" s="159" t="s">
        <v>37</v>
      </c>
      <c r="Z82" s="161" t="s">
        <v>37</v>
      </c>
      <c r="AF82" s="38"/>
    </row>
    <row r="83" spans="1:32" ht="11.25" customHeight="1">
      <c r="A83" s="2"/>
      <c r="B83" s="166"/>
      <c r="C83" s="167"/>
      <c r="D83" s="167"/>
      <c r="E83" s="167"/>
      <c r="F83" s="167"/>
      <c r="G83" s="167"/>
      <c r="H83" s="167"/>
      <c r="I83" s="172"/>
      <c r="J83" s="125"/>
      <c r="K83" s="128"/>
      <c r="L83" s="152"/>
      <c r="M83" s="152"/>
      <c r="N83" s="155"/>
      <c r="O83" s="171"/>
      <c r="P83" s="191"/>
      <c r="Q83" s="192"/>
      <c r="R83" s="207"/>
      <c r="X83" s="222"/>
      <c r="Y83" s="160"/>
      <c r="Z83" s="162"/>
      <c r="AF83" s="38"/>
    </row>
    <row r="84" spans="1:32" ht="11.25" customHeight="1">
      <c r="A84" s="2"/>
      <c r="B84" s="166"/>
      <c r="C84" s="167"/>
      <c r="D84" s="167"/>
      <c r="E84" s="167"/>
      <c r="F84" s="167"/>
      <c r="G84" s="167"/>
      <c r="H84" s="167"/>
      <c r="I84" s="172"/>
      <c r="J84" s="125"/>
      <c r="K84" s="128"/>
      <c r="L84" s="152"/>
      <c r="M84" s="152"/>
      <c r="N84" s="155" t="str">
        <f>"L" &amp;IFERROR(VLOOKUP($P$74,$AD$21:$AF$29,3),"") &amp; "04"</f>
        <v>L04</v>
      </c>
      <c r="O84" s="170" t="str">
        <f>HLOOKUP($K$5,$X$20:$Z$142,ROW()-19,FALSE)</f>
        <v/>
      </c>
      <c r="P84" s="201" t="s">
        <v>62</v>
      </c>
      <c r="Q84" s="202"/>
      <c r="R84" s="207"/>
      <c r="X84" s="221" t="s">
        <v>7</v>
      </c>
      <c r="Y84" s="159" t="s">
        <v>37</v>
      </c>
      <c r="Z84" s="161" t="s">
        <v>37</v>
      </c>
      <c r="AF84" s="38"/>
    </row>
    <row r="85" spans="1:32" ht="11.25" customHeight="1">
      <c r="A85" s="2"/>
      <c r="B85" s="166"/>
      <c r="C85" s="167"/>
      <c r="D85" s="167"/>
      <c r="E85" s="167"/>
      <c r="F85" s="167"/>
      <c r="G85" s="167"/>
      <c r="H85" s="167"/>
      <c r="I85" s="172"/>
      <c r="J85" s="125"/>
      <c r="K85" s="128"/>
      <c r="L85" s="152"/>
      <c r="M85" s="152"/>
      <c r="N85" s="155"/>
      <c r="O85" s="171"/>
      <c r="P85" s="191"/>
      <c r="Q85" s="192"/>
      <c r="R85" s="207"/>
      <c r="X85" s="222"/>
      <c r="Y85" s="160"/>
      <c r="Z85" s="162"/>
      <c r="AF85" s="38"/>
    </row>
    <row r="86" spans="1:32" ht="11.25" customHeight="1">
      <c r="A86" s="2"/>
      <c r="B86" s="166"/>
      <c r="C86" s="167"/>
      <c r="D86" s="167"/>
      <c r="E86" s="167"/>
      <c r="F86" s="167"/>
      <c r="G86" s="167"/>
      <c r="H86" s="167"/>
      <c r="I86" s="172"/>
      <c r="J86" s="125"/>
      <c r="K86" s="128"/>
      <c r="L86" s="152"/>
      <c r="M86" s="152"/>
      <c r="N86" s="155" t="str">
        <f>"L" &amp;IFERROR(VLOOKUP($P$74,$AD$21:$AF$29,3),"") &amp; "05"</f>
        <v>L05</v>
      </c>
      <c r="O86" s="170" t="str">
        <f>HLOOKUP($K$5,$X$20:$Z$142,ROW()-19,FALSE)</f>
        <v/>
      </c>
      <c r="P86" s="201" t="s">
        <v>62</v>
      </c>
      <c r="Q86" s="202"/>
      <c r="R86" s="207"/>
      <c r="X86" s="221" t="s">
        <v>7</v>
      </c>
      <c r="Y86" s="159" t="s">
        <v>37</v>
      </c>
      <c r="Z86" s="161" t="s">
        <v>37</v>
      </c>
      <c r="AF86" s="38"/>
    </row>
    <row r="87" spans="1:32" ht="11.25" customHeight="1">
      <c r="A87" s="2"/>
      <c r="B87" s="166"/>
      <c r="C87" s="167"/>
      <c r="D87" s="167"/>
      <c r="E87" s="167"/>
      <c r="F87" s="167"/>
      <c r="G87" s="167"/>
      <c r="H87" s="167"/>
      <c r="I87" s="172"/>
      <c r="J87" s="125"/>
      <c r="K87" s="128"/>
      <c r="L87" s="152"/>
      <c r="M87" s="152"/>
      <c r="N87" s="155"/>
      <c r="O87" s="171"/>
      <c r="P87" s="191"/>
      <c r="Q87" s="192"/>
      <c r="R87" s="207"/>
      <c r="X87" s="222"/>
      <c r="Y87" s="160"/>
      <c r="Z87" s="162"/>
      <c r="AF87" s="38"/>
    </row>
    <row r="88" spans="1:32" ht="11.25" customHeight="1">
      <c r="A88" s="2"/>
      <c r="B88" s="166"/>
      <c r="C88" s="167"/>
      <c r="D88" s="167"/>
      <c r="E88" s="167"/>
      <c r="F88" s="167"/>
      <c r="G88" s="167"/>
      <c r="H88" s="167"/>
      <c r="I88" s="172"/>
      <c r="J88" s="125"/>
      <c r="K88" s="128"/>
      <c r="L88" s="152"/>
      <c r="M88" s="152"/>
      <c r="N88" s="155" t="str">
        <f>"L" &amp;IFERROR(VLOOKUP($P$74,$AD$21:$AF$29,3),"") &amp; "06"</f>
        <v>L06</v>
      </c>
      <c r="O88" s="170" t="str">
        <f>HLOOKUP($K$5,$X$20:$Z$142,ROW()-19,FALSE)</f>
        <v/>
      </c>
      <c r="P88" s="201" t="s">
        <v>62</v>
      </c>
      <c r="Q88" s="202"/>
      <c r="R88" s="207"/>
      <c r="X88" s="221" t="s">
        <v>7</v>
      </c>
      <c r="Y88" s="159" t="s">
        <v>37</v>
      </c>
      <c r="Z88" s="161" t="s">
        <v>37</v>
      </c>
      <c r="AF88" s="38"/>
    </row>
    <row r="89" spans="1:32" ht="11.25" customHeight="1">
      <c r="A89" s="2"/>
      <c r="B89" s="166"/>
      <c r="C89" s="167"/>
      <c r="D89" s="167"/>
      <c r="E89" s="167"/>
      <c r="F89" s="167"/>
      <c r="G89" s="167"/>
      <c r="H89" s="167"/>
      <c r="I89" s="172"/>
      <c r="J89" s="125"/>
      <c r="K89" s="128"/>
      <c r="L89" s="152"/>
      <c r="M89" s="152"/>
      <c r="N89" s="155"/>
      <c r="O89" s="171"/>
      <c r="P89" s="191"/>
      <c r="Q89" s="192"/>
      <c r="R89" s="207"/>
      <c r="X89" s="222"/>
      <c r="Y89" s="160"/>
      <c r="Z89" s="162"/>
      <c r="AF89" s="38"/>
    </row>
    <row r="90" spans="1:32" ht="11.25" customHeight="1">
      <c r="A90" s="2"/>
      <c r="B90" s="166"/>
      <c r="C90" s="167"/>
      <c r="D90" s="167"/>
      <c r="E90" s="167"/>
      <c r="F90" s="167"/>
      <c r="G90" s="167"/>
      <c r="H90" s="167"/>
      <c r="I90" s="172"/>
      <c r="J90" s="125"/>
      <c r="K90" s="128"/>
      <c r="L90" s="152"/>
      <c r="M90" s="152"/>
      <c r="N90" s="155" t="str">
        <f>"L" &amp;IFERROR(VLOOKUP($P$74,$AD$21:$AF$29,3),"") &amp; "07"</f>
        <v>L07</v>
      </c>
      <c r="O90" s="170" t="str">
        <f>HLOOKUP($K$5,$X$20:$Z$142,ROW()-19,FALSE)</f>
        <v/>
      </c>
      <c r="P90" s="201" t="s">
        <v>62</v>
      </c>
      <c r="Q90" s="202"/>
      <c r="R90" s="207"/>
      <c r="X90" s="221" t="s">
        <v>7</v>
      </c>
      <c r="Y90" s="159" t="s">
        <v>37</v>
      </c>
      <c r="Z90" s="161" t="s">
        <v>37</v>
      </c>
      <c r="AF90" s="38"/>
    </row>
    <row r="91" spans="1:32" ht="11.25" customHeight="1">
      <c r="A91" s="2"/>
      <c r="B91" s="166"/>
      <c r="C91" s="167"/>
      <c r="D91" s="167"/>
      <c r="E91" s="167"/>
      <c r="F91" s="167"/>
      <c r="G91" s="167"/>
      <c r="H91" s="167"/>
      <c r="I91" s="172"/>
      <c r="J91" s="125"/>
      <c r="K91" s="128"/>
      <c r="L91" s="152"/>
      <c r="M91" s="152"/>
      <c r="N91" s="155"/>
      <c r="O91" s="171"/>
      <c r="P91" s="191"/>
      <c r="Q91" s="192"/>
      <c r="R91" s="207"/>
      <c r="X91" s="222"/>
      <c r="Y91" s="160"/>
      <c r="Z91" s="162"/>
      <c r="AF91" s="38"/>
    </row>
    <row r="92" spans="1:32" ht="11.25" customHeight="1">
      <c r="A92" s="2"/>
      <c r="B92" s="166"/>
      <c r="C92" s="167"/>
      <c r="D92" s="167"/>
      <c r="E92" s="167"/>
      <c r="F92" s="167"/>
      <c r="G92" s="167"/>
      <c r="H92" s="167"/>
      <c r="I92" s="172"/>
      <c r="J92" s="125"/>
      <c r="K92" s="128"/>
      <c r="L92" s="152"/>
      <c r="M92" s="152"/>
      <c r="N92" s="155" t="str">
        <f>"L" &amp;IFERROR(VLOOKUP($P$74,$AD$21:$AF$29,3),"") &amp; "08"</f>
        <v>L08</v>
      </c>
      <c r="O92" s="170" t="str">
        <f>HLOOKUP($K$5,$X$20:$Z$142,ROW()-19,FALSE)</f>
        <v/>
      </c>
      <c r="P92" s="201" t="s">
        <v>62</v>
      </c>
      <c r="Q92" s="202"/>
      <c r="R92" s="207"/>
      <c r="X92" s="221" t="s">
        <v>7</v>
      </c>
      <c r="Y92" s="159" t="s">
        <v>37</v>
      </c>
      <c r="Z92" s="161" t="s">
        <v>37</v>
      </c>
      <c r="AF92" s="38"/>
    </row>
    <row r="93" spans="1:32" ht="11.25" customHeight="1">
      <c r="A93" s="2"/>
      <c r="B93" s="166"/>
      <c r="C93" s="167"/>
      <c r="D93" s="167"/>
      <c r="E93" s="167"/>
      <c r="F93" s="167"/>
      <c r="G93" s="167"/>
      <c r="H93" s="167"/>
      <c r="I93" s="172"/>
      <c r="J93" s="125"/>
      <c r="K93" s="128"/>
      <c r="L93" s="152"/>
      <c r="M93" s="152"/>
      <c r="N93" s="155"/>
      <c r="O93" s="171"/>
      <c r="P93" s="191"/>
      <c r="Q93" s="192"/>
      <c r="R93" s="207"/>
      <c r="X93" s="222"/>
      <c r="Y93" s="160"/>
      <c r="Z93" s="162"/>
      <c r="AF93" s="38"/>
    </row>
    <row r="94" spans="1:32" ht="11.25" customHeight="1">
      <c r="A94" s="2"/>
      <c r="B94" s="166"/>
      <c r="C94" s="167"/>
      <c r="D94" s="167"/>
      <c r="E94" s="167"/>
      <c r="F94" s="167"/>
      <c r="G94" s="167"/>
      <c r="H94" s="167"/>
      <c r="I94" s="172"/>
      <c r="J94" s="125"/>
      <c r="K94" s="128"/>
      <c r="L94" s="152"/>
      <c r="M94" s="152"/>
      <c r="N94" s="155" t="str">
        <f>"L" &amp;IFERROR(VLOOKUP($P$74,$AD$21:$AF$29,3),"") &amp; "09"</f>
        <v>L09</v>
      </c>
      <c r="O94" s="170" t="str">
        <f>HLOOKUP($K$5,$X$20:$Z$142,ROW()-19,FALSE)</f>
        <v/>
      </c>
      <c r="P94" s="201" t="s">
        <v>62</v>
      </c>
      <c r="Q94" s="202"/>
      <c r="R94" s="207"/>
      <c r="X94" s="221" t="s">
        <v>7</v>
      </c>
      <c r="Y94" s="159" t="s">
        <v>37</v>
      </c>
      <c r="Z94" s="161" t="s">
        <v>37</v>
      </c>
      <c r="AF94" s="38"/>
    </row>
    <row r="95" spans="1:32" ht="11.25" customHeight="1">
      <c r="A95" s="2"/>
      <c r="B95" s="166"/>
      <c r="C95" s="167"/>
      <c r="D95" s="167"/>
      <c r="E95" s="167"/>
      <c r="F95" s="167"/>
      <c r="G95" s="167"/>
      <c r="H95" s="167"/>
      <c r="I95" s="172"/>
      <c r="J95" s="125"/>
      <c r="K95" s="128"/>
      <c r="L95" s="152"/>
      <c r="M95" s="152"/>
      <c r="N95" s="155"/>
      <c r="O95" s="171"/>
      <c r="P95" s="191"/>
      <c r="Q95" s="192"/>
      <c r="R95" s="207"/>
      <c r="X95" s="222"/>
      <c r="Y95" s="160"/>
      <c r="Z95" s="162"/>
      <c r="AF95" s="38"/>
    </row>
    <row r="96" spans="1:32" ht="11.25" customHeight="1">
      <c r="A96" s="2"/>
      <c r="B96" s="166"/>
      <c r="C96" s="167"/>
      <c r="D96" s="167"/>
      <c r="E96" s="167"/>
      <c r="F96" s="167"/>
      <c r="G96" s="167"/>
      <c r="H96" s="167"/>
      <c r="I96" s="172"/>
      <c r="J96" s="125"/>
      <c r="K96" s="128"/>
      <c r="L96" s="152"/>
      <c r="M96" s="152"/>
      <c r="N96" s="177" t="str">
        <f>"L" &amp;IFERROR(VLOOKUP($P$74,$AD$21:$AF$29,3),"") &amp; "10"</f>
        <v>L10</v>
      </c>
      <c r="O96" s="170" t="str">
        <f>HLOOKUP($K$5,$X$20:$Z$142,ROW()-19,FALSE)</f>
        <v/>
      </c>
      <c r="P96" s="201" t="s">
        <v>62</v>
      </c>
      <c r="Q96" s="202"/>
      <c r="R96" s="207"/>
      <c r="X96" s="221" t="s">
        <v>7</v>
      </c>
      <c r="Y96" s="159" t="s">
        <v>37</v>
      </c>
      <c r="Z96" s="161" t="s">
        <v>37</v>
      </c>
      <c r="AF96" s="38"/>
    </row>
    <row r="97" spans="1:33" ht="11.25" customHeight="1">
      <c r="A97" s="2"/>
      <c r="B97" s="166"/>
      <c r="C97" s="167"/>
      <c r="D97" s="167"/>
      <c r="E97" s="167"/>
      <c r="F97" s="167"/>
      <c r="G97" s="167"/>
      <c r="H97" s="167"/>
      <c r="I97" s="172"/>
      <c r="J97" s="125"/>
      <c r="K97" s="128"/>
      <c r="L97" s="152"/>
      <c r="M97" s="152"/>
      <c r="N97" s="177"/>
      <c r="O97" s="171"/>
      <c r="P97" s="191"/>
      <c r="Q97" s="192"/>
      <c r="R97" s="207"/>
      <c r="X97" s="222"/>
      <c r="Y97" s="160"/>
      <c r="Z97" s="162"/>
      <c r="AF97" s="38"/>
    </row>
    <row r="98" spans="1:33" ht="11.25" customHeight="1">
      <c r="A98" s="2"/>
      <c r="B98" s="166"/>
      <c r="C98" s="167"/>
      <c r="D98" s="167"/>
      <c r="E98" s="167"/>
      <c r="F98" s="167"/>
      <c r="G98" s="167"/>
      <c r="H98" s="167"/>
      <c r="I98" s="172"/>
      <c r="J98" s="125"/>
      <c r="K98" s="128"/>
      <c r="L98" s="152"/>
      <c r="M98" s="152"/>
      <c r="N98" s="177" t="str">
        <f>"L" &amp;IFERROR(VLOOKUP($P$74,$AD$21:$AF$29,3),"") &amp; "11"</f>
        <v>L11</v>
      </c>
      <c r="O98" s="213" t="str">
        <f>HLOOKUP($K$5,$X$20:$Z$142,ROW()-19,FALSE)</f>
        <v/>
      </c>
      <c r="P98" s="224" t="s">
        <v>17</v>
      </c>
      <c r="Q98" s="225"/>
      <c r="R98" s="207"/>
      <c r="X98" s="221" t="s">
        <v>7</v>
      </c>
      <c r="Y98" s="159" t="s">
        <v>37</v>
      </c>
      <c r="Z98" s="161" t="s">
        <v>37</v>
      </c>
      <c r="AF98" s="38"/>
    </row>
    <row r="99" spans="1:33" ht="11.25" customHeight="1">
      <c r="A99" s="2"/>
      <c r="B99" s="166"/>
      <c r="C99" s="167"/>
      <c r="D99" s="167"/>
      <c r="E99" s="167"/>
      <c r="F99" s="167"/>
      <c r="G99" s="167"/>
      <c r="H99" s="167"/>
      <c r="I99" s="172"/>
      <c r="J99" s="129"/>
      <c r="K99" s="127"/>
      <c r="L99" s="153"/>
      <c r="M99" s="153"/>
      <c r="N99" s="178"/>
      <c r="O99" s="223"/>
      <c r="P99" s="226"/>
      <c r="Q99" s="227"/>
      <c r="R99" s="228"/>
      <c r="X99" s="222"/>
      <c r="Y99" s="160"/>
      <c r="Z99" s="162"/>
      <c r="AF99" s="126"/>
      <c r="AG99" s="33"/>
    </row>
    <row r="100" spans="1:33" ht="15" customHeight="1">
      <c r="A100" s="2"/>
      <c r="B100" s="166"/>
      <c r="C100" s="167"/>
      <c r="D100" s="167"/>
      <c r="E100" s="167"/>
      <c r="F100" s="167"/>
      <c r="G100" s="167"/>
      <c r="H100" s="167"/>
      <c r="I100" s="172"/>
      <c r="J100" s="163" t="s">
        <v>201</v>
      </c>
      <c r="K100" s="164"/>
      <c r="L100" s="164"/>
      <c r="M100" s="164"/>
      <c r="N100" s="165"/>
      <c r="O100" s="154" t="str">
        <f>HLOOKUP($K$5,$X$20:$Z$142,ROW()-19,FALSE)</f>
        <v/>
      </c>
      <c r="P100" s="211" t="s">
        <v>62</v>
      </c>
      <c r="Q100" s="195"/>
      <c r="R100" s="196"/>
      <c r="S100" s="74"/>
      <c r="T100" s="75"/>
      <c r="U100" s="75"/>
      <c r="V100" s="75"/>
      <c r="X100" s="157" t="s">
        <v>7</v>
      </c>
      <c r="Y100" s="159" t="s">
        <v>6</v>
      </c>
      <c r="Z100" s="161" t="s">
        <v>6</v>
      </c>
      <c r="AF100" s="38"/>
    </row>
    <row r="101" spans="1:33" ht="15" customHeight="1">
      <c r="A101" s="2"/>
      <c r="B101" s="166"/>
      <c r="C101" s="167"/>
      <c r="D101" s="167"/>
      <c r="E101" s="167"/>
      <c r="F101" s="167"/>
      <c r="G101" s="167"/>
      <c r="H101" s="167"/>
      <c r="I101" s="172"/>
      <c r="J101" s="166"/>
      <c r="K101" s="167"/>
      <c r="L101" s="168"/>
      <c r="M101" s="168"/>
      <c r="N101" s="169"/>
      <c r="O101" s="153"/>
      <c r="P101" s="212"/>
      <c r="Q101" s="197"/>
      <c r="R101" s="198"/>
      <c r="S101" s="74"/>
      <c r="T101" s="75"/>
      <c r="U101" s="75"/>
      <c r="V101" s="75"/>
      <c r="X101" s="158"/>
      <c r="Y101" s="160"/>
      <c r="Z101" s="162"/>
      <c r="AF101" s="38"/>
    </row>
    <row r="102" spans="1:33" ht="11.25" customHeight="1">
      <c r="A102" s="2"/>
      <c r="B102" s="166"/>
      <c r="C102" s="167"/>
      <c r="D102" s="167"/>
      <c r="E102" s="167"/>
      <c r="F102" s="167"/>
      <c r="G102" s="167"/>
      <c r="H102" s="167"/>
      <c r="I102" s="172"/>
      <c r="J102" s="125"/>
      <c r="K102" s="128"/>
      <c r="L102" s="203" t="s">
        <v>41</v>
      </c>
      <c r="M102" s="204"/>
      <c r="N102" s="189" t="str">
        <f>IF($K$5="機構加入者（証券会社）","CS01",IF($K$5="機構加入者（信託銀行）","CT01",""))</f>
        <v/>
      </c>
      <c r="O102" s="190" t="str">
        <f>HLOOKUP($K$5,$X$20:$Z$142,ROW()-19,FALSE)</f>
        <v/>
      </c>
      <c r="P102" s="199" t="s">
        <v>62</v>
      </c>
      <c r="Q102" s="200"/>
      <c r="R102" s="206" t="str">
        <f>IF(OR(Q74="",Q74=Q100),"上記で
設定した
区分口座","※貸株DVP振替請求と同じ区分口座を記入してください。")</f>
        <v>上記で
設定した
区分口座</v>
      </c>
      <c r="X102" s="157" t="s">
        <v>7</v>
      </c>
      <c r="Y102" s="159" t="s">
        <v>37</v>
      </c>
      <c r="Z102" s="161" t="s">
        <v>37</v>
      </c>
      <c r="AF102" s="38"/>
    </row>
    <row r="103" spans="1:33" ht="11.25" customHeight="1">
      <c r="A103" s="2"/>
      <c r="B103" s="166"/>
      <c r="C103" s="167"/>
      <c r="D103" s="167"/>
      <c r="E103" s="167"/>
      <c r="F103" s="167"/>
      <c r="G103" s="167"/>
      <c r="H103" s="167"/>
      <c r="I103" s="172"/>
      <c r="J103" s="125"/>
      <c r="K103" s="128"/>
      <c r="L103" s="185"/>
      <c r="M103" s="205"/>
      <c r="N103" s="155"/>
      <c r="O103" s="156"/>
      <c r="P103" s="191"/>
      <c r="Q103" s="192"/>
      <c r="R103" s="207"/>
      <c r="X103" s="158"/>
      <c r="Y103" s="160"/>
      <c r="Z103" s="162"/>
      <c r="AF103" s="38"/>
    </row>
    <row r="104" spans="1:33" ht="11.25" customHeight="1">
      <c r="A104" s="2"/>
      <c r="B104" s="166"/>
      <c r="C104" s="167"/>
      <c r="D104" s="167"/>
      <c r="E104" s="167"/>
      <c r="F104" s="167"/>
      <c r="G104" s="167"/>
      <c r="H104" s="167"/>
      <c r="I104" s="172"/>
      <c r="J104" s="125"/>
      <c r="K104" s="128"/>
      <c r="L104" s="185"/>
      <c r="M104" s="205"/>
      <c r="N104" s="155" t="str">
        <f>IF($K$5="機構加入者（証券会社）","CS02",IF($K$5="機構加入者（信託銀行）","CT02",""))</f>
        <v/>
      </c>
      <c r="O104" s="170" t="str">
        <f>HLOOKUP($K$5,$X$20:$Z$142,ROW()-19,FALSE)</f>
        <v/>
      </c>
      <c r="P104" s="201" t="s">
        <v>62</v>
      </c>
      <c r="Q104" s="202"/>
      <c r="R104" s="207"/>
      <c r="X104" s="157" t="s">
        <v>7</v>
      </c>
      <c r="Y104" s="159" t="s">
        <v>37</v>
      </c>
      <c r="Z104" s="161" t="s">
        <v>37</v>
      </c>
      <c r="AF104" s="38"/>
    </row>
    <row r="105" spans="1:33" ht="11.25" customHeight="1">
      <c r="A105" s="2"/>
      <c r="B105" s="166"/>
      <c r="C105" s="167"/>
      <c r="D105" s="167"/>
      <c r="E105" s="167"/>
      <c r="F105" s="167"/>
      <c r="G105" s="167"/>
      <c r="H105" s="167"/>
      <c r="I105" s="172"/>
      <c r="J105" s="125"/>
      <c r="K105" s="128"/>
      <c r="L105" s="185"/>
      <c r="M105" s="205"/>
      <c r="N105" s="155"/>
      <c r="O105" s="171"/>
      <c r="P105" s="191"/>
      <c r="Q105" s="192"/>
      <c r="R105" s="207"/>
      <c r="X105" s="158"/>
      <c r="Y105" s="160"/>
      <c r="Z105" s="162"/>
      <c r="AF105" s="38"/>
    </row>
    <row r="106" spans="1:33" ht="11.25" customHeight="1">
      <c r="A106" s="2"/>
      <c r="B106" s="166"/>
      <c r="C106" s="167"/>
      <c r="D106" s="167"/>
      <c r="E106" s="167"/>
      <c r="F106" s="167"/>
      <c r="G106" s="167"/>
      <c r="H106" s="167"/>
      <c r="I106" s="172"/>
      <c r="J106" s="125"/>
      <c r="K106" s="128"/>
      <c r="L106" s="185"/>
      <c r="M106" s="205"/>
      <c r="N106" s="155" t="str">
        <f>IF($K$5="機構加入者（証券会社）","CS03",IF($K$5="機構加入者（信託銀行）","CT03",""))</f>
        <v/>
      </c>
      <c r="O106" s="170" t="str">
        <f>HLOOKUP($K$5,$X$20:$Z$142,ROW()-19,FALSE)</f>
        <v/>
      </c>
      <c r="P106" s="201" t="s">
        <v>62</v>
      </c>
      <c r="Q106" s="202"/>
      <c r="R106" s="207"/>
      <c r="X106" s="157" t="s">
        <v>7</v>
      </c>
      <c r="Y106" s="159" t="s">
        <v>37</v>
      </c>
      <c r="Z106" s="161" t="s">
        <v>37</v>
      </c>
      <c r="AF106" s="38"/>
    </row>
    <row r="107" spans="1:33" ht="11.25" customHeight="1">
      <c r="A107" s="2"/>
      <c r="B107" s="166"/>
      <c r="C107" s="167"/>
      <c r="D107" s="167"/>
      <c r="E107" s="167"/>
      <c r="F107" s="167"/>
      <c r="G107" s="167"/>
      <c r="H107" s="167"/>
      <c r="I107" s="172"/>
      <c r="J107" s="125"/>
      <c r="K107" s="128"/>
      <c r="L107" s="185"/>
      <c r="M107" s="205"/>
      <c r="N107" s="155"/>
      <c r="O107" s="171"/>
      <c r="P107" s="191"/>
      <c r="Q107" s="192"/>
      <c r="R107" s="207"/>
      <c r="X107" s="158"/>
      <c r="Y107" s="160"/>
      <c r="Z107" s="162"/>
      <c r="AF107" s="38"/>
    </row>
    <row r="108" spans="1:33" ht="11.25" customHeight="1">
      <c r="A108" s="2"/>
      <c r="B108" s="166"/>
      <c r="C108" s="167"/>
      <c r="D108" s="167"/>
      <c r="E108" s="167"/>
      <c r="F108" s="167"/>
      <c r="G108" s="167"/>
      <c r="H108" s="167"/>
      <c r="I108" s="172"/>
      <c r="J108" s="125"/>
      <c r="K108" s="128"/>
      <c r="L108" s="185"/>
      <c r="M108" s="205"/>
      <c r="N108" s="155" t="str">
        <f>IF($K$5="機構加入者（証券会社）","CS04",IF($K$5="機構加入者（信託銀行）","CT04",""))</f>
        <v/>
      </c>
      <c r="O108" s="170" t="str">
        <f>HLOOKUP($K$5,$X$20:$Z$142,ROW()-19,FALSE)</f>
        <v/>
      </c>
      <c r="P108" s="201" t="s">
        <v>62</v>
      </c>
      <c r="Q108" s="202"/>
      <c r="R108" s="207"/>
      <c r="X108" s="157" t="s">
        <v>7</v>
      </c>
      <c r="Y108" s="159" t="s">
        <v>37</v>
      </c>
      <c r="Z108" s="161" t="s">
        <v>37</v>
      </c>
      <c r="AF108" s="38"/>
    </row>
    <row r="109" spans="1:33" ht="11.25" customHeight="1">
      <c r="A109" s="2"/>
      <c r="B109" s="166"/>
      <c r="C109" s="167"/>
      <c r="D109" s="167"/>
      <c r="E109" s="167"/>
      <c r="F109" s="167"/>
      <c r="G109" s="167"/>
      <c r="H109" s="167"/>
      <c r="I109" s="172"/>
      <c r="J109" s="125"/>
      <c r="K109" s="128"/>
      <c r="L109" s="185"/>
      <c r="M109" s="205"/>
      <c r="N109" s="155"/>
      <c r="O109" s="171"/>
      <c r="P109" s="191"/>
      <c r="Q109" s="192"/>
      <c r="R109" s="207"/>
      <c r="X109" s="158"/>
      <c r="Y109" s="160"/>
      <c r="Z109" s="162"/>
      <c r="AF109" s="38"/>
    </row>
    <row r="110" spans="1:33" ht="11.25" customHeight="1">
      <c r="A110" s="2"/>
      <c r="B110" s="166"/>
      <c r="C110" s="167"/>
      <c r="D110" s="167"/>
      <c r="E110" s="167"/>
      <c r="F110" s="167"/>
      <c r="G110" s="167"/>
      <c r="H110" s="167"/>
      <c r="I110" s="172"/>
      <c r="J110" s="125"/>
      <c r="K110" s="128"/>
      <c r="L110" s="185"/>
      <c r="M110" s="205"/>
      <c r="N110" s="155" t="str">
        <f>IF($K$5="機構加入者（証券会社）","CS05",IF($K$5="機構加入者（信託銀行）","CT05",""))</f>
        <v/>
      </c>
      <c r="O110" s="170" t="str">
        <f>HLOOKUP($K$5,$X$20:$Z$142,ROW()-19,FALSE)</f>
        <v/>
      </c>
      <c r="P110" s="201" t="s">
        <v>62</v>
      </c>
      <c r="Q110" s="202"/>
      <c r="R110" s="207"/>
      <c r="X110" s="157" t="s">
        <v>7</v>
      </c>
      <c r="Y110" s="159" t="s">
        <v>37</v>
      </c>
      <c r="Z110" s="161" t="s">
        <v>37</v>
      </c>
      <c r="AF110" s="38"/>
    </row>
    <row r="111" spans="1:33" ht="11.25" customHeight="1">
      <c r="A111" s="2"/>
      <c r="B111" s="166"/>
      <c r="C111" s="167"/>
      <c r="D111" s="167"/>
      <c r="E111" s="167"/>
      <c r="F111" s="167"/>
      <c r="G111" s="167"/>
      <c r="H111" s="167"/>
      <c r="I111" s="172"/>
      <c r="J111" s="125"/>
      <c r="K111" s="128"/>
      <c r="L111" s="185"/>
      <c r="M111" s="205"/>
      <c r="N111" s="155"/>
      <c r="O111" s="171"/>
      <c r="P111" s="191"/>
      <c r="Q111" s="192"/>
      <c r="R111" s="207"/>
      <c r="X111" s="158"/>
      <c r="Y111" s="160"/>
      <c r="Z111" s="162"/>
      <c r="AF111" s="38"/>
    </row>
    <row r="112" spans="1:33" ht="11.25" customHeight="1">
      <c r="A112" s="2"/>
      <c r="B112" s="166"/>
      <c r="C112" s="167"/>
      <c r="D112" s="167"/>
      <c r="E112" s="167"/>
      <c r="F112" s="167"/>
      <c r="G112" s="167"/>
      <c r="H112" s="167"/>
      <c r="I112" s="172"/>
      <c r="J112" s="125"/>
      <c r="K112" s="128"/>
      <c r="L112" s="185"/>
      <c r="M112" s="205"/>
      <c r="N112" s="155" t="str">
        <f>IF($K$5="機構加入者（証券会社）","CS06",IF($K$5="機構加入者（信託銀行）","CT06",""))</f>
        <v/>
      </c>
      <c r="O112" s="170" t="str">
        <f>HLOOKUP($K$5,$X$20:$Z$142,ROW()-19,FALSE)</f>
        <v/>
      </c>
      <c r="P112" s="201" t="s">
        <v>62</v>
      </c>
      <c r="Q112" s="202"/>
      <c r="R112" s="207"/>
      <c r="X112" s="157" t="s">
        <v>7</v>
      </c>
      <c r="Y112" s="159" t="s">
        <v>37</v>
      </c>
      <c r="Z112" s="161" t="s">
        <v>37</v>
      </c>
      <c r="AF112" s="38"/>
    </row>
    <row r="113" spans="1:32" ht="11.25" customHeight="1">
      <c r="A113" s="2"/>
      <c r="B113" s="166"/>
      <c r="C113" s="167"/>
      <c r="D113" s="167"/>
      <c r="E113" s="167"/>
      <c r="F113" s="167"/>
      <c r="G113" s="167"/>
      <c r="H113" s="167"/>
      <c r="I113" s="172"/>
      <c r="J113" s="125"/>
      <c r="K113" s="128"/>
      <c r="L113" s="185"/>
      <c r="M113" s="205"/>
      <c r="N113" s="155"/>
      <c r="O113" s="171"/>
      <c r="P113" s="191"/>
      <c r="Q113" s="192"/>
      <c r="R113" s="207"/>
      <c r="X113" s="158"/>
      <c r="Y113" s="160"/>
      <c r="Z113" s="162"/>
      <c r="AF113" s="38"/>
    </row>
    <row r="114" spans="1:32" ht="11.25" customHeight="1">
      <c r="A114" s="2"/>
      <c r="B114" s="166"/>
      <c r="C114" s="167"/>
      <c r="D114" s="167"/>
      <c r="E114" s="167"/>
      <c r="F114" s="167"/>
      <c r="G114" s="167"/>
      <c r="H114" s="167"/>
      <c r="I114" s="172"/>
      <c r="J114" s="125"/>
      <c r="K114" s="128"/>
      <c r="L114" s="185"/>
      <c r="M114" s="205"/>
      <c r="N114" s="155" t="str">
        <f>IF($K$5="機構加入者（証券会社）","CS07",IF($K$5="機構加入者（信託銀行）","CT07",""))</f>
        <v/>
      </c>
      <c r="O114" s="170" t="str">
        <f>HLOOKUP($K$5,$X$20:$Z$142,ROW()-19,FALSE)</f>
        <v/>
      </c>
      <c r="P114" s="201" t="s">
        <v>62</v>
      </c>
      <c r="Q114" s="202"/>
      <c r="R114" s="207"/>
      <c r="X114" s="157" t="s">
        <v>7</v>
      </c>
      <c r="Y114" s="159" t="s">
        <v>3</v>
      </c>
      <c r="Z114" s="161" t="s">
        <v>3</v>
      </c>
      <c r="AF114" s="38"/>
    </row>
    <row r="115" spans="1:32" ht="11.25" customHeight="1">
      <c r="A115" s="2"/>
      <c r="B115" s="166"/>
      <c r="C115" s="167"/>
      <c r="D115" s="167"/>
      <c r="E115" s="167"/>
      <c r="F115" s="167"/>
      <c r="G115" s="167"/>
      <c r="H115" s="167"/>
      <c r="I115" s="172"/>
      <c r="J115" s="125"/>
      <c r="K115" s="128"/>
      <c r="L115" s="185"/>
      <c r="M115" s="205"/>
      <c r="N115" s="155"/>
      <c r="O115" s="171"/>
      <c r="P115" s="191"/>
      <c r="Q115" s="192"/>
      <c r="R115" s="207"/>
      <c r="X115" s="158"/>
      <c r="Y115" s="160"/>
      <c r="Z115" s="162"/>
      <c r="AF115" s="38"/>
    </row>
    <row r="116" spans="1:32" ht="11.25" customHeight="1">
      <c r="A116" s="2"/>
      <c r="B116" s="166"/>
      <c r="C116" s="167"/>
      <c r="D116" s="167"/>
      <c r="E116" s="167"/>
      <c r="F116" s="167"/>
      <c r="G116" s="167"/>
      <c r="H116" s="167"/>
      <c r="I116" s="172"/>
      <c r="J116" s="125"/>
      <c r="K116" s="128"/>
      <c r="L116" s="185"/>
      <c r="M116" s="205"/>
      <c r="N116" s="155" t="str">
        <f>IF($K$5="機構加入者（証券会社）","CS08",IF($K$5="機構加入者（信託銀行）","CT08",""))</f>
        <v/>
      </c>
      <c r="O116" s="170" t="str">
        <f>HLOOKUP($K$5,$X$20:$Z$142,ROW()-19,FALSE)</f>
        <v/>
      </c>
      <c r="P116" s="201" t="s">
        <v>62</v>
      </c>
      <c r="Q116" s="202"/>
      <c r="R116" s="207"/>
      <c r="X116" s="157" t="s">
        <v>7</v>
      </c>
      <c r="Y116" s="159" t="s">
        <v>3</v>
      </c>
      <c r="Z116" s="161" t="s">
        <v>3</v>
      </c>
      <c r="AF116" s="38"/>
    </row>
    <row r="117" spans="1:32" ht="11.25" customHeight="1">
      <c r="A117" s="2"/>
      <c r="B117" s="166"/>
      <c r="C117" s="167"/>
      <c r="D117" s="167"/>
      <c r="E117" s="167"/>
      <c r="F117" s="167"/>
      <c r="G117" s="167"/>
      <c r="H117" s="167"/>
      <c r="I117" s="172"/>
      <c r="J117" s="125"/>
      <c r="K117" s="128"/>
      <c r="L117" s="185"/>
      <c r="M117" s="205"/>
      <c r="N117" s="155"/>
      <c r="O117" s="171"/>
      <c r="P117" s="191"/>
      <c r="Q117" s="192"/>
      <c r="R117" s="207"/>
      <c r="X117" s="158"/>
      <c r="Y117" s="160"/>
      <c r="Z117" s="162"/>
      <c r="AF117" s="38"/>
    </row>
    <row r="118" spans="1:32" ht="11.25" customHeight="1">
      <c r="A118" s="2"/>
      <c r="B118" s="166"/>
      <c r="C118" s="167"/>
      <c r="D118" s="167"/>
      <c r="E118" s="167"/>
      <c r="F118" s="167"/>
      <c r="G118" s="167"/>
      <c r="H118" s="167"/>
      <c r="I118" s="172"/>
      <c r="J118" s="125"/>
      <c r="K118" s="128"/>
      <c r="L118" s="185"/>
      <c r="M118" s="205"/>
      <c r="N118" s="155" t="str">
        <f>IF($K$5="機構加入者（証券会社）","CS09",IF($K$5="機構加入者（信託銀行）","CT09",""))</f>
        <v/>
      </c>
      <c r="O118" s="170" t="str">
        <f>HLOOKUP($K$5,$X$20:$Z$142,ROW()-19,FALSE)</f>
        <v/>
      </c>
      <c r="P118" s="201" t="s">
        <v>62</v>
      </c>
      <c r="Q118" s="202"/>
      <c r="R118" s="207"/>
      <c r="X118" s="157" t="s">
        <v>7</v>
      </c>
      <c r="Y118" s="159" t="s">
        <v>3</v>
      </c>
      <c r="Z118" s="161" t="s">
        <v>3</v>
      </c>
      <c r="AF118" s="38"/>
    </row>
    <row r="119" spans="1:32" ht="11.25" customHeight="1">
      <c r="A119" s="2"/>
      <c r="B119" s="166"/>
      <c r="C119" s="167"/>
      <c r="D119" s="167"/>
      <c r="E119" s="167"/>
      <c r="F119" s="167"/>
      <c r="G119" s="167"/>
      <c r="H119" s="167"/>
      <c r="I119" s="172"/>
      <c r="J119" s="125"/>
      <c r="K119" s="128"/>
      <c r="L119" s="185"/>
      <c r="M119" s="205"/>
      <c r="N119" s="155"/>
      <c r="O119" s="171"/>
      <c r="P119" s="191"/>
      <c r="Q119" s="192"/>
      <c r="R119" s="207"/>
      <c r="X119" s="158"/>
      <c r="Y119" s="160"/>
      <c r="Z119" s="162"/>
      <c r="AF119" s="38"/>
    </row>
    <row r="120" spans="1:32" ht="11.25" customHeight="1">
      <c r="A120" s="2"/>
      <c r="B120" s="166"/>
      <c r="C120" s="167"/>
      <c r="D120" s="167"/>
      <c r="E120" s="167"/>
      <c r="F120" s="167"/>
      <c r="G120" s="167"/>
      <c r="H120" s="167"/>
      <c r="I120" s="172"/>
      <c r="J120" s="125"/>
      <c r="K120" s="128"/>
      <c r="L120" s="185"/>
      <c r="M120" s="205"/>
      <c r="N120" s="177" t="str">
        <f>IF($K$5="機構加入者（証券会社）","CS10",IF($K$5="機構加入者（信託銀行）","CT10",""))</f>
        <v/>
      </c>
      <c r="O120" s="213" t="str">
        <f>HLOOKUP($K$5,$X$20:$Z$142,ROW()-19,FALSE)</f>
        <v/>
      </c>
      <c r="P120" s="224" t="s">
        <v>17</v>
      </c>
      <c r="Q120" s="225"/>
      <c r="R120" s="207"/>
      <c r="X120" s="157" t="s">
        <v>7</v>
      </c>
      <c r="Y120" s="159" t="s">
        <v>37</v>
      </c>
      <c r="Z120" s="161" t="s">
        <v>37</v>
      </c>
      <c r="AF120" s="38"/>
    </row>
    <row r="121" spans="1:32" ht="11.25" customHeight="1">
      <c r="A121" s="2"/>
      <c r="B121" s="166"/>
      <c r="C121" s="167"/>
      <c r="D121" s="167"/>
      <c r="E121" s="167"/>
      <c r="F121" s="167"/>
      <c r="G121" s="167"/>
      <c r="H121" s="167"/>
      <c r="I121" s="172"/>
      <c r="J121" s="125"/>
      <c r="K121" s="128"/>
      <c r="L121" s="185"/>
      <c r="M121" s="205"/>
      <c r="N121" s="177"/>
      <c r="O121" s="214"/>
      <c r="P121" s="226"/>
      <c r="Q121" s="227"/>
      <c r="R121" s="207"/>
      <c r="X121" s="158"/>
      <c r="Y121" s="160"/>
      <c r="Z121" s="162"/>
      <c r="AF121" s="38"/>
    </row>
    <row r="122" spans="1:32" ht="15" customHeight="1">
      <c r="A122" s="2"/>
      <c r="B122" s="166"/>
      <c r="C122" s="167"/>
      <c r="D122" s="167"/>
      <c r="E122" s="167"/>
      <c r="F122" s="167"/>
      <c r="G122" s="167"/>
      <c r="H122" s="167"/>
      <c r="I122" s="172"/>
      <c r="J122" s="163" t="s">
        <v>197</v>
      </c>
      <c r="K122" s="164"/>
      <c r="L122" s="164"/>
      <c r="M122" s="164"/>
      <c r="N122" s="165"/>
      <c r="O122" s="154" t="str">
        <f>HLOOKUP($K$5,$X$20:$Z$142,ROW()-19,FALSE)</f>
        <v/>
      </c>
      <c r="P122" s="199" t="s">
        <v>62</v>
      </c>
      <c r="Q122" s="200"/>
      <c r="R122" s="174"/>
      <c r="X122" s="157" t="s">
        <v>7</v>
      </c>
      <c r="Y122" s="159" t="s">
        <v>6</v>
      </c>
      <c r="Z122" s="161" t="s">
        <v>6</v>
      </c>
    </row>
    <row r="123" spans="1:32" ht="15" customHeight="1">
      <c r="A123" s="2"/>
      <c r="B123" s="166"/>
      <c r="C123" s="167"/>
      <c r="D123" s="167"/>
      <c r="E123" s="167"/>
      <c r="F123" s="167"/>
      <c r="G123" s="167"/>
      <c r="H123" s="167"/>
      <c r="I123" s="172"/>
      <c r="J123" s="166"/>
      <c r="K123" s="167"/>
      <c r="L123" s="168"/>
      <c r="M123" s="168"/>
      <c r="N123" s="169"/>
      <c r="O123" s="153"/>
      <c r="P123" s="253"/>
      <c r="Q123" s="254"/>
      <c r="R123" s="175"/>
      <c r="X123" s="158"/>
      <c r="Y123" s="160"/>
      <c r="Z123" s="162"/>
    </row>
    <row r="124" spans="1:32" ht="11.25" customHeight="1">
      <c r="A124" s="2"/>
      <c r="B124" s="166"/>
      <c r="C124" s="167"/>
      <c r="D124" s="167"/>
      <c r="E124" s="167"/>
      <c r="F124" s="167"/>
      <c r="G124" s="167"/>
      <c r="H124" s="167"/>
      <c r="I124" s="172"/>
      <c r="J124" s="185"/>
      <c r="K124" s="186"/>
      <c r="L124" s="185" t="s">
        <v>41</v>
      </c>
      <c r="M124" s="186"/>
      <c r="N124" s="189" t="str">
        <f>IF($K$5="機構加入者（証券会社）","MS01",IF($K$5="機構加入者（信託銀行）","MT01",""))</f>
        <v/>
      </c>
      <c r="O124" s="190" t="str">
        <f>HLOOKUP($K$5,$X$20:$Z$142,ROW()-19,FALSE)</f>
        <v/>
      </c>
      <c r="P124" s="255" t="s">
        <v>62</v>
      </c>
      <c r="Q124" s="256"/>
      <c r="R124" s="175"/>
      <c r="X124" s="157" t="s">
        <v>7</v>
      </c>
      <c r="Y124" s="159" t="s">
        <v>37</v>
      </c>
      <c r="Z124" s="161" t="s">
        <v>37</v>
      </c>
    </row>
    <row r="125" spans="1:32" ht="11.25" customHeight="1">
      <c r="A125" s="2"/>
      <c r="B125" s="166"/>
      <c r="C125" s="167"/>
      <c r="D125" s="167"/>
      <c r="E125" s="167"/>
      <c r="F125" s="167"/>
      <c r="G125" s="167"/>
      <c r="H125" s="167"/>
      <c r="I125" s="172"/>
      <c r="J125" s="185"/>
      <c r="K125" s="186"/>
      <c r="L125" s="185"/>
      <c r="M125" s="186"/>
      <c r="N125" s="155"/>
      <c r="O125" s="156"/>
      <c r="P125" s="193"/>
      <c r="Q125" s="194"/>
      <c r="R125" s="175"/>
      <c r="X125" s="158"/>
      <c r="Y125" s="160"/>
      <c r="Z125" s="162"/>
    </row>
    <row r="126" spans="1:32" ht="11.25" customHeight="1">
      <c r="A126" s="2"/>
      <c r="B126" s="166"/>
      <c r="C126" s="167"/>
      <c r="D126" s="167"/>
      <c r="E126" s="167"/>
      <c r="F126" s="167"/>
      <c r="G126" s="167"/>
      <c r="H126" s="167"/>
      <c r="I126" s="172"/>
      <c r="J126" s="185"/>
      <c r="K126" s="186"/>
      <c r="L126" s="185"/>
      <c r="M126" s="186"/>
      <c r="N126" s="155" t="str">
        <f>IF($K$5="機構加入者（証券会社）","MS02",IF($K$5="機構加入者（信託銀行）","MT02",""))</f>
        <v/>
      </c>
      <c r="O126" s="156" t="str">
        <f>HLOOKUP($K$5,$X$20:$Z$142,ROW()-19,FALSE)</f>
        <v/>
      </c>
      <c r="P126" s="193" t="s">
        <v>62</v>
      </c>
      <c r="Q126" s="194"/>
      <c r="R126" s="175"/>
      <c r="X126" s="157" t="s">
        <v>7</v>
      </c>
      <c r="Y126" s="159" t="s">
        <v>37</v>
      </c>
      <c r="Z126" s="161" t="s">
        <v>37</v>
      </c>
    </row>
    <row r="127" spans="1:32" ht="11.25" customHeight="1">
      <c r="A127" s="2"/>
      <c r="B127" s="166"/>
      <c r="C127" s="167"/>
      <c r="D127" s="167"/>
      <c r="E127" s="167"/>
      <c r="F127" s="167"/>
      <c r="G127" s="167"/>
      <c r="H127" s="167"/>
      <c r="I127" s="172"/>
      <c r="J127" s="185"/>
      <c r="K127" s="186"/>
      <c r="L127" s="185"/>
      <c r="M127" s="186"/>
      <c r="N127" s="155"/>
      <c r="O127" s="156"/>
      <c r="P127" s="193"/>
      <c r="Q127" s="194"/>
      <c r="R127" s="175"/>
      <c r="X127" s="158"/>
      <c r="Y127" s="160"/>
      <c r="Z127" s="162"/>
    </row>
    <row r="128" spans="1:32" ht="11.25" customHeight="1">
      <c r="A128" s="2"/>
      <c r="B128" s="166"/>
      <c r="C128" s="167"/>
      <c r="D128" s="167"/>
      <c r="E128" s="167"/>
      <c r="F128" s="167"/>
      <c r="G128" s="167"/>
      <c r="H128" s="167"/>
      <c r="I128" s="172"/>
      <c r="J128" s="185"/>
      <c r="K128" s="186"/>
      <c r="L128" s="185"/>
      <c r="M128" s="186"/>
      <c r="N128" s="155" t="str">
        <f>IF($K$5="機構加入者（証券会社）","MS03",IF($K$5="機構加入者（信託銀行）","MT03",""))</f>
        <v/>
      </c>
      <c r="O128" s="156" t="str">
        <f>HLOOKUP($K$5,$X$20:$Z$142,ROW()-19,FALSE)</f>
        <v/>
      </c>
      <c r="P128" s="193" t="s">
        <v>62</v>
      </c>
      <c r="Q128" s="194"/>
      <c r="R128" s="175"/>
      <c r="X128" s="157" t="s">
        <v>7</v>
      </c>
      <c r="Y128" s="159" t="s">
        <v>37</v>
      </c>
      <c r="Z128" s="161" t="s">
        <v>37</v>
      </c>
    </row>
    <row r="129" spans="1:26" ht="11.25" customHeight="1">
      <c r="A129" s="2"/>
      <c r="B129" s="166"/>
      <c r="C129" s="167"/>
      <c r="D129" s="167"/>
      <c r="E129" s="167"/>
      <c r="F129" s="167"/>
      <c r="G129" s="167"/>
      <c r="H129" s="167"/>
      <c r="I129" s="172"/>
      <c r="J129" s="185"/>
      <c r="K129" s="186"/>
      <c r="L129" s="185"/>
      <c r="M129" s="186"/>
      <c r="N129" s="155"/>
      <c r="O129" s="156"/>
      <c r="P129" s="193"/>
      <c r="Q129" s="194"/>
      <c r="R129" s="175"/>
      <c r="X129" s="158"/>
      <c r="Y129" s="160"/>
      <c r="Z129" s="162"/>
    </row>
    <row r="130" spans="1:26" ht="11.25" customHeight="1">
      <c r="A130" s="2"/>
      <c r="B130" s="166"/>
      <c r="C130" s="167"/>
      <c r="D130" s="167"/>
      <c r="E130" s="167"/>
      <c r="F130" s="167"/>
      <c r="G130" s="167"/>
      <c r="H130" s="167"/>
      <c r="I130" s="172"/>
      <c r="J130" s="185"/>
      <c r="K130" s="186"/>
      <c r="L130" s="185"/>
      <c r="M130" s="186"/>
      <c r="N130" s="155" t="str">
        <f>IF($K$5="機構加入者（証券会社）","MS04",IF($K$5="機構加入者（信託銀行）","MT04",""))</f>
        <v/>
      </c>
      <c r="O130" s="156" t="str">
        <f>HLOOKUP($K$5,$X$20:$Z$142,ROW()-19,FALSE)</f>
        <v/>
      </c>
      <c r="P130" s="193" t="s">
        <v>62</v>
      </c>
      <c r="Q130" s="194"/>
      <c r="R130" s="175"/>
      <c r="X130" s="157" t="s">
        <v>7</v>
      </c>
      <c r="Y130" s="159" t="s">
        <v>37</v>
      </c>
      <c r="Z130" s="161" t="s">
        <v>37</v>
      </c>
    </row>
    <row r="131" spans="1:26" ht="11.25" customHeight="1">
      <c r="A131" s="2"/>
      <c r="B131" s="166"/>
      <c r="C131" s="167"/>
      <c r="D131" s="167"/>
      <c r="E131" s="167"/>
      <c r="F131" s="167"/>
      <c r="G131" s="167"/>
      <c r="H131" s="167"/>
      <c r="I131" s="172"/>
      <c r="J131" s="185"/>
      <c r="K131" s="186"/>
      <c r="L131" s="185"/>
      <c r="M131" s="186"/>
      <c r="N131" s="155"/>
      <c r="O131" s="156"/>
      <c r="P131" s="193"/>
      <c r="Q131" s="194"/>
      <c r="R131" s="175"/>
      <c r="X131" s="158"/>
      <c r="Y131" s="160"/>
      <c r="Z131" s="162"/>
    </row>
    <row r="132" spans="1:26" ht="11.25" customHeight="1">
      <c r="A132" s="2"/>
      <c r="B132" s="166"/>
      <c r="C132" s="167"/>
      <c r="D132" s="167"/>
      <c r="E132" s="167"/>
      <c r="F132" s="167"/>
      <c r="G132" s="167"/>
      <c r="H132" s="167"/>
      <c r="I132" s="172"/>
      <c r="J132" s="185"/>
      <c r="K132" s="186"/>
      <c r="L132" s="185"/>
      <c r="M132" s="186"/>
      <c r="N132" s="155" t="str">
        <f>IF($K$5="機構加入者（証券会社）","MS05",IF($K$5="機構加入者（信託銀行）","MT05",""))</f>
        <v/>
      </c>
      <c r="O132" s="156" t="str">
        <f>HLOOKUP($K$5,$X$20:$Z$142,ROW()-19,FALSE)</f>
        <v/>
      </c>
      <c r="P132" s="193" t="s">
        <v>62</v>
      </c>
      <c r="Q132" s="194"/>
      <c r="R132" s="175"/>
      <c r="X132" s="157" t="s">
        <v>7</v>
      </c>
      <c r="Y132" s="159" t="s">
        <v>3</v>
      </c>
      <c r="Z132" s="161" t="s">
        <v>3</v>
      </c>
    </row>
    <row r="133" spans="1:26" ht="11.25" customHeight="1">
      <c r="A133" s="2"/>
      <c r="B133" s="166"/>
      <c r="C133" s="167"/>
      <c r="D133" s="167"/>
      <c r="E133" s="167"/>
      <c r="F133" s="167"/>
      <c r="G133" s="167"/>
      <c r="H133" s="167"/>
      <c r="I133" s="172"/>
      <c r="J133" s="185"/>
      <c r="K133" s="186"/>
      <c r="L133" s="185"/>
      <c r="M133" s="186"/>
      <c r="N133" s="155"/>
      <c r="O133" s="156"/>
      <c r="P133" s="193"/>
      <c r="Q133" s="194"/>
      <c r="R133" s="175"/>
      <c r="X133" s="158"/>
      <c r="Y133" s="160"/>
      <c r="Z133" s="162"/>
    </row>
    <row r="134" spans="1:26" ht="11.25" customHeight="1">
      <c r="A134" s="2"/>
      <c r="B134" s="166"/>
      <c r="C134" s="167"/>
      <c r="D134" s="167"/>
      <c r="E134" s="167"/>
      <c r="F134" s="167"/>
      <c r="G134" s="167"/>
      <c r="H134" s="167"/>
      <c r="I134" s="172"/>
      <c r="J134" s="185"/>
      <c r="K134" s="186"/>
      <c r="L134" s="185"/>
      <c r="M134" s="186"/>
      <c r="N134" s="155" t="str">
        <f>IF($K$5="機構加入者（証券会社）","MS06",IF($K$5="機構加入者（信託銀行）","MT06",""))</f>
        <v/>
      </c>
      <c r="O134" s="156" t="str">
        <f>HLOOKUP($K$5,$X$20:$Z$142,ROW()-19,FALSE)</f>
        <v/>
      </c>
      <c r="P134" s="193" t="s">
        <v>62</v>
      </c>
      <c r="Q134" s="194"/>
      <c r="R134" s="175"/>
      <c r="X134" s="157" t="s">
        <v>7</v>
      </c>
      <c r="Y134" s="159" t="s">
        <v>3</v>
      </c>
      <c r="Z134" s="161" t="s">
        <v>3</v>
      </c>
    </row>
    <row r="135" spans="1:26" ht="11.25" customHeight="1">
      <c r="A135" s="2"/>
      <c r="B135" s="166"/>
      <c r="C135" s="167"/>
      <c r="D135" s="167"/>
      <c r="E135" s="167"/>
      <c r="F135" s="167"/>
      <c r="G135" s="167"/>
      <c r="H135" s="167"/>
      <c r="I135" s="172"/>
      <c r="J135" s="185"/>
      <c r="K135" s="186"/>
      <c r="L135" s="185"/>
      <c r="M135" s="186"/>
      <c r="N135" s="155"/>
      <c r="O135" s="156"/>
      <c r="P135" s="193"/>
      <c r="Q135" s="194"/>
      <c r="R135" s="175"/>
      <c r="X135" s="158"/>
      <c r="Y135" s="160"/>
      <c r="Z135" s="162"/>
    </row>
    <row r="136" spans="1:26" ht="11.25" customHeight="1">
      <c r="A136" s="2"/>
      <c r="B136" s="166"/>
      <c r="C136" s="167"/>
      <c r="D136" s="167"/>
      <c r="E136" s="167"/>
      <c r="F136" s="167"/>
      <c r="G136" s="167"/>
      <c r="H136" s="167"/>
      <c r="I136" s="172"/>
      <c r="J136" s="185"/>
      <c r="K136" s="186"/>
      <c r="L136" s="185"/>
      <c r="M136" s="186"/>
      <c r="N136" s="155" t="str">
        <f>IF($K$5="機構加入者（証券会社）","MS07",IF($K$5="機構加入者（信託銀行）","MT07",""))</f>
        <v/>
      </c>
      <c r="O136" s="156" t="str">
        <f>HLOOKUP($K$5,$X$20:$Z$142,ROW()-19,FALSE)</f>
        <v/>
      </c>
      <c r="P136" s="193" t="s">
        <v>62</v>
      </c>
      <c r="Q136" s="194"/>
      <c r="R136" s="175"/>
      <c r="X136" s="157" t="s">
        <v>7</v>
      </c>
      <c r="Y136" s="159" t="s">
        <v>3</v>
      </c>
      <c r="Z136" s="161" t="s">
        <v>3</v>
      </c>
    </row>
    <row r="137" spans="1:26" ht="11.25" customHeight="1">
      <c r="A137" s="2"/>
      <c r="B137" s="166"/>
      <c r="C137" s="167"/>
      <c r="D137" s="167"/>
      <c r="E137" s="167"/>
      <c r="F137" s="167"/>
      <c r="G137" s="167"/>
      <c r="H137" s="167"/>
      <c r="I137" s="172"/>
      <c r="J137" s="185"/>
      <c r="K137" s="186"/>
      <c r="L137" s="185"/>
      <c r="M137" s="186"/>
      <c r="N137" s="155"/>
      <c r="O137" s="156"/>
      <c r="P137" s="193"/>
      <c r="Q137" s="194"/>
      <c r="R137" s="175"/>
      <c r="X137" s="158"/>
      <c r="Y137" s="160"/>
      <c r="Z137" s="162"/>
    </row>
    <row r="138" spans="1:26" ht="11.25" customHeight="1">
      <c r="A138" s="2"/>
      <c r="B138" s="166"/>
      <c r="C138" s="167"/>
      <c r="D138" s="167"/>
      <c r="E138" s="167"/>
      <c r="F138" s="167"/>
      <c r="G138" s="167"/>
      <c r="H138" s="167"/>
      <c r="I138" s="172"/>
      <c r="J138" s="185"/>
      <c r="K138" s="186"/>
      <c r="L138" s="185"/>
      <c r="M138" s="186"/>
      <c r="N138" s="155" t="str">
        <f>IF($K$5="機構加入者（証券会社）","MS08",IF($K$5="機構加入者（信託銀行）","MT08",""))</f>
        <v/>
      </c>
      <c r="O138" s="156" t="str">
        <f>HLOOKUP($K$5,$X$20:$Z$142,ROW()-19,FALSE)</f>
        <v/>
      </c>
      <c r="P138" s="193" t="s">
        <v>62</v>
      </c>
      <c r="Q138" s="194"/>
      <c r="R138" s="175"/>
      <c r="X138" s="157" t="s">
        <v>7</v>
      </c>
      <c r="Y138" s="159" t="s">
        <v>3</v>
      </c>
      <c r="Z138" s="161" t="s">
        <v>3</v>
      </c>
    </row>
    <row r="139" spans="1:26" ht="11.25" customHeight="1">
      <c r="A139" s="2"/>
      <c r="B139" s="166"/>
      <c r="C139" s="167"/>
      <c r="D139" s="167"/>
      <c r="E139" s="167"/>
      <c r="F139" s="167"/>
      <c r="G139" s="167"/>
      <c r="H139" s="167"/>
      <c r="I139" s="172"/>
      <c r="J139" s="185"/>
      <c r="K139" s="186"/>
      <c r="L139" s="185"/>
      <c r="M139" s="186"/>
      <c r="N139" s="155"/>
      <c r="O139" s="156"/>
      <c r="P139" s="193"/>
      <c r="Q139" s="194"/>
      <c r="R139" s="175"/>
      <c r="X139" s="158"/>
      <c r="Y139" s="160"/>
      <c r="Z139" s="162"/>
    </row>
    <row r="140" spans="1:26" ht="11.25" customHeight="1">
      <c r="A140" s="2"/>
      <c r="B140" s="166"/>
      <c r="C140" s="167"/>
      <c r="D140" s="167"/>
      <c r="E140" s="167"/>
      <c r="F140" s="167"/>
      <c r="G140" s="167"/>
      <c r="H140" s="167"/>
      <c r="I140" s="172"/>
      <c r="J140" s="185"/>
      <c r="K140" s="186"/>
      <c r="L140" s="185"/>
      <c r="M140" s="186"/>
      <c r="N140" s="177" t="str">
        <f>IF($K$5="機構加入者（証券会社）","MS09",IF($K$5="機構加入者（信託銀行）","MT09",""))</f>
        <v/>
      </c>
      <c r="O140" s="179">
        <f>HLOOKUP($K$5,$X$20:$Z$142,ROW()-19,FALSE)</f>
        <v>0</v>
      </c>
      <c r="P140" s="249" t="s">
        <v>17</v>
      </c>
      <c r="Q140" s="250"/>
      <c r="R140" s="175"/>
      <c r="X140" s="67"/>
      <c r="Y140" s="159" t="s">
        <v>37</v>
      </c>
      <c r="Z140" s="161" t="s">
        <v>37</v>
      </c>
    </row>
    <row r="141" spans="1:26" ht="11.25" customHeight="1" thickBot="1">
      <c r="A141" s="2"/>
      <c r="B141" s="173"/>
      <c r="C141" s="168"/>
      <c r="D141" s="168"/>
      <c r="E141" s="168"/>
      <c r="F141" s="168"/>
      <c r="G141" s="168"/>
      <c r="H141" s="168"/>
      <c r="I141" s="169"/>
      <c r="J141" s="187"/>
      <c r="K141" s="188"/>
      <c r="L141" s="187"/>
      <c r="M141" s="188"/>
      <c r="N141" s="178"/>
      <c r="O141" s="180"/>
      <c r="P141" s="251"/>
      <c r="Q141" s="252"/>
      <c r="R141" s="176"/>
      <c r="X141" s="67"/>
      <c r="Y141" s="160"/>
      <c r="Z141" s="162"/>
    </row>
    <row r="142" spans="1:26" ht="15" customHeight="1">
      <c r="A142" s="2"/>
      <c r="B142" s="58"/>
      <c r="C142" s="58"/>
      <c r="D142" s="58"/>
      <c r="E142" s="58"/>
      <c r="F142" s="58"/>
      <c r="G142" s="58"/>
      <c r="H142" s="58"/>
      <c r="I142" s="58"/>
      <c r="J142" s="58"/>
      <c r="K142" s="58"/>
      <c r="L142" s="2"/>
      <c r="M142" s="2"/>
      <c r="N142" s="2"/>
      <c r="O142" s="2"/>
      <c r="P142" s="2"/>
      <c r="Q142" s="2"/>
      <c r="R142" s="2"/>
      <c r="S142" s="2"/>
      <c r="X142" s="31"/>
      <c r="Y142" s="31"/>
      <c r="Z142" s="32"/>
    </row>
    <row r="143" spans="1:26" ht="15" customHeight="1">
      <c r="A143" s="2"/>
      <c r="B143" s="2" t="s">
        <v>178</v>
      </c>
      <c r="C143" s="2"/>
      <c r="D143" s="2"/>
      <c r="E143" s="2"/>
      <c r="F143" s="2"/>
      <c r="G143" s="2"/>
      <c r="H143" s="2"/>
      <c r="I143" s="2"/>
      <c r="J143" s="2"/>
      <c r="K143" s="2"/>
      <c r="L143" s="2"/>
      <c r="M143" s="2"/>
      <c r="N143" s="2"/>
      <c r="O143" s="2"/>
      <c r="P143" s="2"/>
      <c r="Q143" s="2"/>
      <c r="R143" s="2"/>
      <c r="S143" s="2"/>
      <c r="X143" s="5"/>
      <c r="Y143" s="5"/>
    </row>
    <row r="144" spans="1:26" ht="15" customHeight="1">
      <c r="A144" s="2"/>
      <c r="B144" s="2" t="s">
        <v>11</v>
      </c>
      <c r="C144" s="2"/>
      <c r="D144" s="2"/>
      <c r="E144" s="2"/>
      <c r="F144" s="2"/>
      <c r="G144" s="2"/>
      <c r="H144" s="2"/>
      <c r="I144" s="2"/>
      <c r="J144" s="2"/>
      <c r="K144" s="2"/>
      <c r="L144" s="2"/>
      <c r="M144" s="2"/>
      <c r="N144" s="2"/>
      <c r="O144" s="2"/>
      <c r="P144" s="2"/>
      <c r="Q144" s="2"/>
      <c r="R144" s="2"/>
      <c r="S144" s="2"/>
      <c r="X144" s="5"/>
      <c r="Y144" s="5"/>
    </row>
    <row r="145" spans="1:25" ht="15" customHeight="1">
      <c r="A145" s="2"/>
      <c r="B145" s="2"/>
      <c r="C145" s="2"/>
      <c r="D145" s="2"/>
      <c r="E145" s="2"/>
      <c r="F145" s="2"/>
      <c r="G145" s="2"/>
      <c r="H145" s="2"/>
      <c r="I145" s="2"/>
      <c r="J145" s="2"/>
      <c r="K145" s="2"/>
      <c r="L145" s="2"/>
      <c r="M145" s="2"/>
      <c r="N145" s="2"/>
      <c r="O145" s="2"/>
      <c r="P145" s="2"/>
      <c r="Q145" s="2"/>
      <c r="R145" s="2"/>
      <c r="S145" s="2"/>
      <c r="X145" s="5"/>
      <c r="Y145" s="5"/>
    </row>
    <row r="146" spans="1:25" ht="15" customHeight="1">
      <c r="A146" s="2"/>
      <c r="B146" s="2" t="s">
        <v>76</v>
      </c>
      <c r="C146" s="2"/>
      <c r="D146" s="2"/>
      <c r="E146" s="2"/>
      <c r="F146" s="2"/>
      <c r="G146" s="2"/>
      <c r="H146" s="2"/>
      <c r="I146" s="2"/>
      <c r="J146" s="2"/>
      <c r="K146" s="2"/>
      <c r="L146" s="2"/>
      <c r="M146" s="2"/>
      <c r="N146" s="2"/>
      <c r="O146" s="2"/>
      <c r="P146" s="2"/>
      <c r="Q146" s="2"/>
      <c r="R146" s="2"/>
      <c r="S146" s="2"/>
      <c r="X146" s="5"/>
      <c r="Y146" s="5"/>
    </row>
    <row r="147" spans="1:25" ht="15" customHeight="1">
      <c r="A147" s="2"/>
      <c r="B147" s="2" t="s">
        <v>74</v>
      </c>
      <c r="C147" s="2"/>
      <c r="D147" s="2"/>
      <c r="E147" s="2"/>
      <c r="F147" s="2"/>
      <c r="G147" s="2"/>
      <c r="H147" s="2"/>
      <c r="I147" s="2"/>
      <c r="J147" s="2"/>
      <c r="K147" s="2"/>
      <c r="L147" s="2"/>
      <c r="M147" s="2"/>
      <c r="N147" s="2"/>
      <c r="O147" s="2"/>
      <c r="P147" s="2"/>
      <c r="Q147" s="2"/>
      <c r="R147" s="2"/>
      <c r="S147" s="2"/>
      <c r="X147" s="5"/>
      <c r="Y147" s="5"/>
    </row>
    <row r="148" spans="1:25" ht="15" customHeight="1">
      <c r="A148" s="2"/>
      <c r="B148" s="2" t="s">
        <v>20</v>
      </c>
      <c r="C148" s="2"/>
      <c r="D148" s="2"/>
      <c r="E148" s="2"/>
      <c r="F148" s="2"/>
      <c r="G148" s="2"/>
      <c r="H148" s="2"/>
      <c r="I148" s="2"/>
      <c r="J148" s="2"/>
      <c r="K148" s="2"/>
      <c r="L148" s="2"/>
      <c r="M148" s="2"/>
      <c r="N148" s="2"/>
      <c r="O148" s="2"/>
      <c r="P148" s="2"/>
      <c r="Q148" s="2"/>
      <c r="R148" s="2"/>
      <c r="S148" s="2"/>
      <c r="X148" s="5"/>
      <c r="Y148" s="5"/>
    </row>
    <row r="149" spans="1:25" ht="15" customHeight="1">
      <c r="A149" s="2"/>
      <c r="B149" s="2"/>
      <c r="C149" s="2"/>
      <c r="D149" s="2"/>
      <c r="E149" s="2"/>
      <c r="F149" s="2"/>
      <c r="G149" s="2"/>
      <c r="H149" s="2"/>
      <c r="I149" s="2"/>
      <c r="J149" s="2"/>
      <c r="K149" s="2"/>
      <c r="L149" s="2"/>
      <c r="M149" s="2"/>
      <c r="N149" s="2"/>
      <c r="O149" s="2"/>
      <c r="P149" s="2"/>
      <c r="Q149" s="2"/>
      <c r="R149" s="2"/>
      <c r="S149" s="2"/>
      <c r="X149" s="5"/>
      <c r="Y149" s="5"/>
    </row>
    <row r="150" spans="1:25" ht="15" customHeight="1">
      <c r="A150" s="2"/>
      <c r="B150" s="2" t="s">
        <v>75</v>
      </c>
      <c r="C150" s="2"/>
      <c r="D150" s="2"/>
      <c r="E150" s="2"/>
      <c r="F150" s="2"/>
      <c r="G150" s="2"/>
      <c r="H150" s="2"/>
      <c r="I150" s="2"/>
      <c r="J150" s="2"/>
      <c r="K150" s="2"/>
      <c r="L150" s="2"/>
      <c r="M150" s="2"/>
      <c r="N150" s="2"/>
      <c r="O150" s="2"/>
      <c r="P150" s="2"/>
      <c r="Q150" s="2"/>
      <c r="R150" s="2"/>
      <c r="S150" s="2"/>
      <c r="X150" s="5"/>
      <c r="Y150" s="5"/>
    </row>
    <row r="151" spans="1:25" ht="15" customHeight="1">
      <c r="A151" s="2"/>
      <c r="B151" s="2" t="s">
        <v>21</v>
      </c>
      <c r="C151" s="2"/>
      <c r="D151" s="2"/>
      <c r="E151" s="2"/>
      <c r="F151" s="2"/>
      <c r="G151" s="2"/>
      <c r="H151" s="2"/>
      <c r="I151" s="2"/>
      <c r="J151" s="2"/>
      <c r="K151" s="2"/>
      <c r="L151" s="2"/>
      <c r="M151" s="2"/>
      <c r="N151" s="2"/>
      <c r="O151" s="2"/>
      <c r="P151" s="2"/>
      <c r="Q151" s="2"/>
      <c r="R151" s="2"/>
      <c r="S151" s="2"/>
      <c r="X151" s="5"/>
      <c r="Y151" s="5"/>
    </row>
    <row r="152" spans="1:25" ht="15" customHeight="1">
      <c r="A152" s="2"/>
      <c r="B152" s="2" t="s">
        <v>22</v>
      </c>
      <c r="C152" s="2"/>
      <c r="D152" s="2"/>
      <c r="E152" s="2"/>
      <c r="F152" s="2"/>
      <c r="G152" s="2"/>
      <c r="H152" s="2"/>
      <c r="I152" s="2"/>
      <c r="J152" s="2"/>
      <c r="K152" s="2"/>
      <c r="L152" s="2"/>
      <c r="M152" s="2"/>
      <c r="N152" s="2"/>
      <c r="O152" s="2"/>
      <c r="P152" s="2"/>
      <c r="Q152" s="2"/>
      <c r="R152" s="2"/>
      <c r="S152" s="2"/>
      <c r="X152" s="5"/>
      <c r="Y152" s="5"/>
    </row>
    <row r="153" spans="1:25" ht="15" customHeight="1">
      <c r="A153" s="2"/>
      <c r="B153" s="2"/>
      <c r="C153" s="2"/>
      <c r="D153" s="2"/>
      <c r="E153" s="2"/>
      <c r="F153" s="2"/>
      <c r="G153" s="2"/>
      <c r="H153" s="2"/>
      <c r="I153" s="2"/>
      <c r="J153" s="2"/>
      <c r="K153" s="2"/>
      <c r="L153" s="2"/>
      <c r="M153" s="2"/>
      <c r="N153" s="2"/>
      <c r="O153" s="2"/>
      <c r="P153" s="2"/>
      <c r="Q153" s="2"/>
      <c r="R153" s="2"/>
      <c r="S153" s="2"/>
      <c r="X153" s="5"/>
      <c r="Y153" s="5"/>
    </row>
    <row r="154" spans="1:25" ht="15" customHeight="1">
      <c r="A154" s="2"/>
      <c r="B154" s="2" t="s">
        <v>200</v>
      </c>
      <c r="C154" s="2"/>
      <c r="D154" s="2"/>
      <c r="E154" s="2"/>
      <c r="F154" s="2"/>
      <c r="G154" s="2"/>
      <c r="H154" s="2"/>
      <c r="I154" s="2"/>
      <c r="J154" s="2"/>
      <c r="K154" s="2"/>
      <c r="L154" s="2"/>
      <c r="M154" s="2"/>
      <c r="N154" s="2"/>
      <c r="O154" s="2"/>
      <c r="P154" s="2"/>
      <c r="Q154" s="2"/>
      <c r="R154" s="2"/>
      <c r="S154" s="2"/>
    </row>
    <row r="155" spans="1:25" ht="15" customHeight="1">
      <c r="A155" s="2"/>
      <c r="B155" s="2"/>
      <c r="C155" s="2"/>
      <c r="D155" s="2"/>
      <c r="E155" s="2"/>
      <c r="F155" s="2"/>
      <c r="G155" s="2"/>
      <c r="H155" s="2"/>
      <c r="I155" s="2"/>
      <c r="J155" s="2"/>
      <c r="K155" s="2"/>
      <c r="L155" s="2"/>
      <c r="M155" s="2"/>
      <c r="N155" s="2"/>
      <c r="O155" s="2"/>
      <c r="P155" s="2"/>
      <c r="Q155" s="2"/>
      <c r="R155" s="2"/>
      <c r="S155" s="2"/>
    </row>
    <row r="156" spans="1:25" ht="15" customHeight="1">
      <c r="A156" s="2"/>
      <c r="B156" s="2" t="s">
        <v>199</v>
      </c>
      <c r="C156" s="2"/>
      <c r="D156" s="2"/>
      <c r="E156" s="2"/>
      <c r="F156" s="2"/>
      <c r="G156" s="2"/>
      <c r="H156" s="2"/>
      <c r="I156" s="2"/>
      <c r="J156" s="2"/>
      <c r="K156" s="2"/>
      <c r="L156" s="2"/>
      <c r="M156" s="2"/>
      <c r="N156" s="2"/>
      <c r="O156" s="2"/>
      <c r="P156" s="2"/>
      <c r="Q156" s="2"/>
      <c r="R156" s="2"/>
      <c r="S156" s="2"/>
      <c r="T156" s="66"/>
      <c r="U156" s="66" t="s">
        <v>5</v>
      </c>
    </row>
    <row r="157" spans="1:25" ht="15" customHeight="1">
      <c r="A157" s="2"/>
      <c r="B157" s="2"/>
      <c r="C157" s="2"/>
      <c r="D157" s="2"/>
      <c r="E157" s="2"/>
      <c r="F157" s="2"/>
      <c r="G157" s="2"/>
      <c r="H157" s="2"/>
      <c r="I157" s="2"/>
      <c r="J157" s="2"/>
      <c r="K157" s="2"/>
      <c r="L157" s="2"/>
      <c r="M157" s="2"/>
      <c r="N157" s="2"/>
      <c r="O157" s="2"/>
      <c r="P157" s="2"/>
      <c r="Q157" s="2"/>
      <c r="R157" s="2"/>
      <c r="S157" s="2"/>
      <c r="T157" s="66"/>
      <c r="U157" s="66"/>
    </row>
  </sheetData>
  <sheetProtection password="DD76" sheet="1" selectLockedCells="1"/>
  <dataConsolidate/>
  <mergeCells count="378">
    <mergeCell ref="AD19:AF19"/>
    <mergeCell ref="B20:N20"/>
    <mergeCell ref="AB20:AC20"/>
    <mergeCell ref="Y21:Y22"/>
    <mergeCell ref="Z21:Z22"/>
    <mergeCell ref="Q21:R22"/>
    <mergeCell ref="Q20:R20"/>
    <mergeCell ref="B21:I70"/>
    <mergeCell ref="J21:N22"/>
    <mergeCell ref="O21:O22"/>
    <mergeCell ref="P21:P22"/>
    <mergeCell ref="X21:X22"/>
    <mergeCell ref="L25:L46"/>
    <mergeCell ref="M25:M46"/>
    <mergeCell ref="N25:N26"/>
    <mergeCell ref="O25:O26"/>
    <mergeCell ref="N29:N30"/>
    <mergeCell ref="O29:O30"/>
    <mergeCell ref="X29:X30"/>
    <mergeCell ref="N33:N34"/>
    <mergeCell ref="Y29:Y30"/>
    <mergeCell ref="Z29:Z30"/>
    <mergeCell ref="P29:Q30"/>
    <mergeCell ref="O33:O34"/>
    <mergeCell ref="A3:V3"/>
    <mergeCell ref="B5:J5"/>
    <mergeCell ref="K5:S5"/>
    <mergeCell ref="X19:Z19"/>
    <mergeCell ref="L23:R24"/>
    <mergeCell ref="X23:X24"/>
    <mergeCell ref="Y23:Y24"/>
    <mergeCell ref="Z23:Z24"/>
    <mergeCell ref="Z27:Z28"/>
    <mergeCell ref="Y25:Y26"/>
    <mergeCell ref="Z25:Z26"/>
    <mergeCell ref="P25:Q26"/>
    <mergeCell ref="P27:Q28"/>
    <mergeCell ref="X33:X34"/>
    <mergeCell ref="Y33:Y34"/>
    <mergeCell ref="X25:X26"/>
    <mergeCell ref="N27:N28"/>
    <mergeCell ref="Z33:Z34"/>
    <mergeCell ref="N31:N32"/>
    <mergeCell ref="Z37:Z38"/>
    <mergeCell ref="N35:N36"/>
    <mergeCell ref="O35:O36"/>
    <mergeCell ref="X35:X36"/>
    <mergeCell ref="Y35:Y36"/>
    <mergeCell ref="Z35:Z36"/>
    <mergeCell ref="P35:Q36"/>
    <mergeCell ref="P37:Q38"/>
    <mergeCell ref="N37:N38"/>
    <mergeCell ref="O37:O38"/>
    <mergeCell ref="X37:X38"/>
    <mergeCell ref="Y37:Y38"/>
    <mergeCell ref="X41:X42"/>
    <mergeCell ref="Y41:Y42"/>
    <mergeCell ref="Z41:Z42"/>
    <mergeCell ref="N39:N40"/>
    <mergeCell ref="O39:O40"/>
    <mergeCell ref="X39:X40"/>
    <mergeCell ref="Y39:Y40"/>
    <mergeCell ref="Z39:Z40"/>
    <mergeCell ref="P39:Q40"/>
    <mergeCell ref="P41:Q42"/>
    <mergeCell ref="N45:N46"/>
    <mergeCell ref="O45:O46"/>
    <mergeCell ref="X45:X46"/>
    <mergeCell ref="Y45:Y46"/>
    <mergeCell ref="Z45:Z46"/>
    <mergeCell ref="N43:N44"/>
    <mergeCell ref="O43:O44"/>
    <mergeCell ref="X43:X44"/>
    <mergeCell ref="Y43:Y44"/>
    <mergeCell ref="Z43:Z44"/>
    <mergeCell ref="P43:Q44"/>
    <mergeCell ref="P45:Q46"/>
    <mergeCell ref="R25:R46"/>
    <mergeCell ref="P33:Q34"/>
    <mergeCell ref="O27:O28"/>
    <mergeCell ref="X27:X28"/>
    <mergeCell ref="Y27:Y28"/>
    <mergeCell ref="O31:O32"/>
    <mergeCell ref="X31:X32"/>
    <mergeCell ref="Y31:Y32"/>
    <mergeCell ref="Z31:Z32"/>
    <mergeCell ref="P31:Q32"/>
    <mergeCell ref="N41:N42"/>
    <mergeCell ref="O41:O42"/>
    <mergeCell ref="Z47:Z48"/>
    <mergeCell ref="L49:M70"/>
    <mergeCell ref="N49:N50"/>
    <mergeCell ref="O49:O50"/>
    <mergeCell ref="R49:R70"/>
    <mergeCell ref="X49:X50"/>
    <mergeCell ref="Y49:Y50"/>
    <mergeCell ref="Z49:Z50"/>
    <mergeCell ref="N51:N52"/>
    <mergeCell ref="J47:N48"/>
    <mergeCell ref="O47:O48"/>
    <mergeCell ref="P47:P48"/>
    <mergeCell ref="X47:X48"/>
    <mergeCell ref="Y47:Y48"/>
    <mergeCell ref="O51:O52"/>
    <mergeCell ref="X51:X52"/>
    <mergeCell ref="Y51:Y52"/>
    <mergeCell ref="Z51:Z52"/>
    <mergeCell ref="N53:N54"/>
    <mergeCell ref="O53:O54"/>
    <mergeCell ref="X53:X54"/>
    <mergeCell ref="Y53:Y54"/>
    <mergeCell ref="N57:N58"/>
    <mergeCell ref="O57:O58"/>
    <mergeCell ref="X57:X58"/>
    <mergeCell ref="Y57:Y58"/>
    <mergeCell ref="Z57:Z58"/>
    <mergeCell ref="Z53:Z54"/>
    <mergeCell ref="N55:N56"/>
    <mergeCell ref="O55:O56"/>
    <mergeCell ref="X55:X56"/>
    <mergeCell ref="Y55:Y56"/>
    <mergeCell ref="Z55:Z56"/>
    <mergeCell ref="N61:N62"/>
    <mergeCell ref="O61:O62"/>
    <mergeCell ref="X61:X62"/>
    <mergeCell ref="Y61:Y62"/>
    <mergeCell ref="Z61:Z62"/>
    <mergeCell ref="N59:N60"/>
    <mergeCell ref="O59:O60"/>
    <mergeCell ref="X59:X60"/>
    <mergeCell ref="Y59:Y60"/>
    <mergeCell ref="Z59:Z60"/>
    <mergeCell ref="N65:N66"/>
    <mergeCell ref="O65:O66"/>
    <mergeCell ref="X65:X66"/>
    <mergeCell ref="Y65:Y66"/>
    <mergeCell ref="Z65:Z66"/>
    <mergeCell ref="N63:N64"/>
    <mergeCell ref="O63:O64"/>
    <mergeCell ref="X63:X64"/>
    <mergeCell ref="Y63:Y64"/>
    <mergeCell ref="Z63:Z64"/>
    <mergeCell ref="P65:Q66"/>
    <mergeCell ref="N69:N70"/>
    <mergeCell ref="O69:O70"/>
    <mergeCell ref="X69:X70"/>
    <mergeCell ref="Y69:Y70"/>
    <mergeCell ref="Z69:Z70"/>
    <mergeCell ref="N67:N68"/>
    <mergeCell ref="O67:O68"/>
    <mergeCell ref="X67:X68"/>
    <mergeCell ref="Y67:Y68"/>
    <mergeCell ref="Z67:Z68"/>
    <mergeCell ref="P67:Q68"/>
    <mergeCell ref="P69:Q70"/>
    <mergeCell ref="X72:Z72"/>
    <mergeCell ref="B73:N73"/>
    <mergeCell ref="B74:I141"/>
    <mergeCell ref="J74:N75"/>
    <mergeCell ref="O74:O75"/>
    <mergeCell ref="P74:P75"/>
    <mergeCell ref="X74:X75"/>
    <mergeCell ref="Y74:Y75"/>
    <mergeCell ref="Z74:Z75"/>
    <mergeCell ref="L76:R77"/>
    <mergeCell ref="X76:X77"/>
    <mergeCell ref="Y76:Y77"/>
    <mergeCell ref="Z76:Z77"/>
    <mergeCell ref="L78:L99"/>
    <mergeCell ref="M78:M99"/>
    <mergeCell ref="N78:N79"/>
    <mergeCell ref="O78:O79"/>
    <mergeCell ref="R78:R99"/>
    <mergeCell ref="N82:N83"/>
    <mergeCell ref="O82:O83"/>
    <mergeCell ref="X82:X83"/>
    <mergeCell ref="Y82:Y83"/>
    <mergeCell ref="Z82:Z83"/>
    <mergeCell ref="X78:X79"/>
    <mergeCell ref="Y78:Y79"/>
    <mergeCell ref="Z78:Z79"/>
    <mergeCell ref="N80:N81"/>
    <mergeCell ref="O80:O81"/>
    <mergeCell ref="X80:X81"/>
    <mergeCell ref="Y80:Y81"/>
    <mergeCell ref="Z80:Z81"/>
    <mergeCell ref="N86:N87"/>
    <mergeCell ref="O86:O87"/>
    <mergeCell ref="X86:X87"/>
    <mergeCell ref="Y86:Y87"/>
    <mergeCell ref="Z86:Z87"/>
    <mergeCell ref="N84:N85"/>
    <mergeCell ref="O84:O85"/>
    <mergeCell ref="X84:X85"/>
    <mergeCell ref="Y84:Y85"/>
    <mergeCell ref="Z84:Z85"/>
    <mergeCell ref="N90:N91"/>
    <mergeCell ref="O90:O91"/>
    <mergeCell ref="X90:X91"/>
    <mergeCell ref="Y90:Y91"/>
    <mergeCell ref="Z90:Z91"/>
    <mergeCell ref="N88:N89"/>
    <mergeCell ref="O88:O89"/>
    <mergeCell ref="X88:X89"/>
    <mergeCell ref="Y88:Y89"/>
    <mergeCell ref="Z88:Z89"/>
    <mergeCell ref="N94:N95"/>
    <mergeCell ref="O94:O95"/>
    <mergeCell ref="X94:X95"/>
    <mergeCell ref="Y94:Y95"/>
    <mergeCell ref="Z94:Z95"/>
    <mergeCell ref="N92:N93"/>
    <mergeCell ref="O92:O93"/>
    <mergeCell ref="X92:X93"/>
    <mergeCell ref="Y92:Y93"/>
    <mergeCell ref="Z92:Z93"/>
    <mergeCell ref="N98:N99"/>
    <mergeCell ref="O98:O99"/>
    <mergeCell ref="X98:X99"/>
    <mergeCell ref="Y98:Y99"/>
    <mergeCell ref="Z98:Z99"/>
    <mergeCell ref="N96:N97"/>
    <mergeCell ref="O96:O97"/>
    <mergeCell ref="X96:X97"/>
    <mergeCell ref="Y96:Y97"/>
    <mergeCell ref="Z96:Z97"/>
    <mergeCell ref="Z100:Z101"/>
    <mergeCell ref="L102:M121"/>
    <mergeCell ref="N102:N103"/>
    <mergeCell ref="O102:O103"/>
    <mergeCell ref="R102:R121"/>
    <mergeCell ref="X102:X103"/>
    <mergeCell ref="Y102:Y103"/>
    <mergeCell ref="Z102:Z103"/>
    <mergeCell ref="N104:N105"/>
    <mergeCell ref="J100:N101"/>
    <mergeCell ref="O100:O101"/>
    <mergeCell ref="P100:P101"/>
    <mergeCell ref="X100:X101"/>
    <mergeCell ref="Y100:Y101"/>
    <mergeCell ref="O104:O105"/>
    <mergeCell ref="X104:X105"/>
    <mergeCell ref="Y104:Y105"/>
    <mergeCell ref="Z104:Z105"/>
    <mergeCell ref="N106:N107"/>
    <mergeCell ref="O106:O107"/>
    <mergeCell ref="X106:X107"/>
    <mergeCell ref="Y106:Y107"/>
    <mergeCell ref="N110:N111"/>
    <mergeCell ref="O110:O111"/>
    <mergeCell ref="X110:X111"/>
    <mergeCell ref="Y110:Y111"/>
    <mergeCell ref="Z110:Z111"/>
    <mergeCell ref="Z106:Z107"/>
    <mergeCell ref="N108:N109"/>
    <mergeCell ref="O108:O109"/>
    <mergeCell ref="X108:X109"/>
    <mergeCell ref="Y108:Y109"/>
    <mergeCell ref="Z108:Z109"/>
    <mergeCell ref="N114:N115"/>
    <mergeCell ref="O114:O115"/>
    <mergeCell ref="X114:X115"/>
    <mergeCell ref="Y114:Y115"/>
    <mergeCell ref="Z114:Z115"/>
    <mergeCell ref="N112:N113"/>
    <mergeCell ref="O112:O113"/>
    <mergeCell ref="X112:X113"/>
    <mergeCell ref="Y112:Y113"/>
    <mergeCell ref="Z112:Z113"/>
    <mergeCell ref="N118:N119"/>
    <mergeCell ref="O118:O119"/>
    <mergeCell ref="X118:X119"/>
    <mergeCell ref="Y118:Y119"/>
    <mergeCell ref="Z118:Z119"/>
    <mergeCell ref="N116:N117"/>
    <mergeCell ref="O116:O117"/>
    <mergeCell ref="X116:X117"/>
    <mergeCell ref="Y116:Y117"/>
    <mergeCell ref="Z116:Z117"/>
    <mergeCell ref="N120:N121"/>
    <mergeCell ref="O120:O121"/>
    <mergeCell ref="X120:X121"/>
    <mergeCell ref="Y120:Y121"/>
    <mergeCell ref="Z120:Z121"/>
    <mergeCell ref="Z126:Z127"/>
    <mergeCell ref="P120:Q121"/>
    <mergeCell ref="P122:Q123"/>
    <mergeCell ref="P124:Q125"/>
    <mergeCell ref="P126:Q127"/>
    <mergeCell ref="N128:N129"/>
    <mergeCell ref="O128:O129"/>
    <mergeCell ref="X128:X129"/>
    <mergeCell ref="Y128:Y129"/>
    <mergeCell ref="Z128:Z129"/>
    <mergeCell ref="Z122:Z123"/>
    <mergeCell ref="J124:K141"/>
    <mergeCell ref="L124:M141"/>
    <mergeCell ref="N124:N125"/>
    <mergeCell ref="O124:O125"/>
    <mergeCell ref="X124:X125"/>
    <mergeCell ref="Y124:Y125"/>
    <mergeCell ref="Z124:Z125"/>
    <mergeCell ref="N126:N127"/>
    <mergeCell ref="J122:N123"/>
    <mergeCell ref="O122:O123"/>
    <mergeCell ref="R122:R141"/>
    <mergeCell ref="X122:X123"/>
    <mergeCell ref="Y122:Y123"/>
    <mergeCell ref="O126:O127"/>
    <mergeCell ref="N132:N133"/>
    <mergeCell ref="X126:X127"/>
    <mergeCell ref="Y126:Y127"/>
    <mergeCell ref="O132:O133"/>
    <mergeCell ref="X132:X133"/>
    <mergeCell ref="Y132:Y133"/>
    <mergeCell ref="Z132:Z133"/>
    <mergeCell ref="N130:N131"/>
    <mergeCell ref="O130:O131"/>
    <mergeCell ref="X130:X131"/>
    <mergeCell ref="Y130:Y131"/>
    <mergeCell ref="Z130:Z131"/>
    <mergeCell ref="N136:N137"/>
    <mergeCell ref="O136:O137"/>
    <mergeCell ref="X136:X137"/>
    <mergeCell ref="Y136:Y137"/>
    <mergeCell ref="Z136:Z137"/>
    <mergeCell ref="N134:N135"/>
    <mergeCell ref="O134:O135"/>
    <mergeCell ref="X134:X135"/>
    <mergeCell ref="Y134:Y135"/>
    <mergeCell ref="Z134:Z135"/>
    <mergeCell ref="N140:N141"/>
    <mergeCell ref="O140:O141"/>
    <mergeCell ref="Y140:Y141"/>
    <mergeCell ref="Z140:Z141"/>
    <mergeCell ref="N138:N139"/>
    <mergeCell ref="O138:O139"/>
    <mergeCell ref="X138:X139"/>
    <mergeCell ref="Y138:Y139"/>
    <mergeCell ref="Z138:Z139"/>
    <mergeCell ref="Q47:R48"/>
    <mergeCell ref="P49:Q50"/>
    <mergeCell ref="P51:Q52"/>
    <mergeCell ref="P53:Q54"/>
    <mergeCell ref="P55:Q56"/>
    <mergeCell ref="P57:Q58"/>
    <mergeCell ref="P59:Q60"/>
    <mergeCell ref="P61:Q62"/>
    <mergeCell ref="P63:Q64"/>
    <mergeCell ref="Q74:R75"/>
    <mergeCell ref="Q100:R101"/>
    <mergeCell ref="P78:Q79"/>
    <mergeCell ref="P80:Q81"/>
    <mergeCell ref="P82:Q83"/>
    <mergeCell ref="P84:Q85"/>
    <mergeCell ref="P86:Q87"/>
    <mergeCell ref="P88:Q89"/>
    <mergeCell ref="P90:Q91"/>
    <mergeCell ref="P92:Q93"/>
    <mergeCell ref="P94:Q95"/>
    <mergeCell ref="P96:Q97"/>
    <mergeCell ref="P98:Q99"/>
    <mergeCell ref="P128:Q129"/>
    <mergeCell ref="P130:Q131"/>
    <mergeCell ref="P132:Q133"/>
    <mergeCell ref="P134:Q135"/>
    <mergeCell ref="P136:Q137"/>
    <mergeCell ref="P138:Q139"/>
    <mergeCell ref="P140:Q141"/>
    <mergeCell ref="P102:Q103"/>
    <mergeCell ref="P104:Q105"/>
    <mergeCell ref="P106:Q107"/>
    <mergeCell ref="P108:Q109"/>
    <mergeCell ref="P110:Q111"/>
    <mergeCell ref="P112:Q113"/>
    <mergeCell ref="P114:Q115"/>
    <mergeCell ref="P116:Q117"/>
    <mergeCell ref="P118:Q119"/>
  </mergeCells>
  <phoneticPr fontId="6"/>
  <conditionalFormatting sqref="K5:S5">
    <cfRule type="expression" dxfId="1543" priority="36">
      <formula>IF(OR($K$5="（選択してください）",$K$5=""),1,0)</formula>
    </cfRule>
  </conditionalFormatting>
  <conditionalFormatting sqref="L76:R77 L23:R24 P75 P48 L69:P70 N98:P99 L140:P141 P21:Q21 P22 L25:P25 L26:O26 L27:P42 R25:R42 L45:P46 R45:R46 P47:Q47 L49:P49 L50:O50 L51:P66 R49:R66 R69:R70 P74:Q74 P100:Q100 P101 L78:P78 N79:O79 N80:P95 R78:R95 R98:R99 L102:P117 R102:R117 L120:P121 R120:R122 P122:P123 L124:P137">
    <cfRule type="expression" dxfId="1542" priority="27" stopIfTrue="1">
      <formula>IF($K$5="（選択してください）",1,0)</formula>
    </cfRule>
  </conditionalFormatting>
  <conditionalFormatting sqref="L140:P141 L124:P137">
    <cfRule type="expression" dxfId="1541" priority="33" stopIfTrue="1">
      <formula>IF($P$122&lt;&gt;"実施する",1,0)</formula>
    </cfRule>
  </conditionalFormatting>
  <conditionalFormatting sqref="R122">
    <cfRule type="expression" dxfId="1540" priority="30" stopIfTrue="1">
      <formula>TRUE</formula>
    </cfRule>
  </conditionalFormatting>
  <conditionalFormatting sqref="R78 R102">
    <cfRule type="containsText" dxfId="1539" priority="9124" operator="containsText" text="同じ区分口座を記入してください。">
      <formula>NOT(ISERROR(SEARCH("同じ区分口座を記入してください。",R78)))</formula>
    </cfRule>
  </conditionalFormatting>
  <conditionalFormatting sqref="P69:P70 P140:P141 P21:P22 P25 P27:P42 P45:P49 P51:P66 P74:P75 P78 P80:P95 P98:P117 P120:P137">
    <cfRule type="expression" dxfId="1538" priority="9123">
      <formula>IF($P21="実施しない",1,0)</formula>
    </cfRule>
  </conditionalFormatting>
  <conditionalFormatting sqref="Q21 Q47 Q74 Q100">
    <cfRule type="expression" dxfId="1537" priority="28" stopIfTrue="1">
      <formula>IF($P21="実施しない",1,0)</formula>
    </cfRule>
    <cfRule type="expression" dxfId="1536" priority="29" stopIfTrue="1">
      <formula>IF(OR($P21="",$P21="（選択）"),1,0)</formula>
    </cfRule>
  </conditionalFormatting>
  <conditionalFormatting sqref="Q74">
    <cfRule type="expression" dxfId="1535" priority="9122">
      <formula>IF($R$78="※担保指定証券預託と同じ区分口座を記入してください。",1)</formula>
    </cfRule>
  </conditionalFormatting>
  <conditionalFormatting sqref="Q100">
    <cfRule type="expression" dxfId="1534" priority="9119">
      <formula>IF($R$102="※貸株DVP振替請求と同じ区分口座を記入してください。",1)</formula>
    </cfRule>
  </conditionalFormatting>
  <conditionalFormatting sqref="P21 P74 P69:P70 P140:P141 P25 P27:P42 P45:P49 P51:P66 P78 P80:P95 P98:P117 P120:P137">
    <cfRule type="cellIs" dxfId="1533" priority="41" operator="equal">
      <formula>"（選択）"</formula>
    </cfRule>
  </conditionalFormatting>
  <conditionalFormatting sqref="Q47 P69:P70 P140:P141 P21:Q21 P25 P27:P42 P45:P49 P51:P66 P74:Q74 P100:Q100 P78 P80:P95 P98:P99 P101:P117 P120:P137">
    <cfRule type="cellIs" dxfId="1532" priority="42" operator="equal">
      <formula>""</formula>
    </cfRule>
  </conditionalFormatting>
  <conditionalFormatting sqref="L43:P44 R43:R44">
    <cfRule type="expression" dxfId="1531" priority="22" stopIfTrue="1">
      <formula>IF($K$5="（選択してください）",1,0)</formula>
    </cfRule>
  </conditionalFormatting>
  <conditionalFormatting sqref="P43:P44">
    <cfRule type="expression" dxfId="1530" priority="37">
      <formula>IF($P43="実施しない",1,0)</formula>
    </cfRule>
  </conditionalFormatting>
  <conditionalFormatting sqref="P43:P44">
    <cfRule type="cellIs" dxfId="1529" priority="25" operator="equal">
      <formula>"（選択）"</formula>
    </cfRule>
  </conditionalFormatting>
  <conditionalFormatting sqref="P43:P44">
    <cfRule type="cellIs" dxfId="1528" priority="26" operator="equal">
      <formula>""</formula>
    </cfRule>
  </conditionalFormatting>
  <conditionalFormatting sqref="L67:P68 R67:R68">
    <cfRule type="expression" dxfId="1527" priority="17" stopIfTrue="1">
      <formula>IF($K$5="（選択してください）",1,0)</formula>
    </cfRule>
  </conditionalFormatting>
  <conditionalFormatting sqref="P67:P68">
    <cfRule type="expression" dxfId="1526" priority="38">
      <formula>IF($P67="実施しない",1,0)</formula>
    </cfRule>
  </conditionalFormatting>
  <conditionalFormatting sqref="P67:P68">
    <cfRule type="cellIs" dxfId="1525" priority="20" operator="equal">
      <formula>"（選択）"</formula>
    </cfRule>
  </conditionalFormatting>
  <conditionalFormatting sqref="P67:P68">
    <cfRule type="cellIs" dxfId="1524" priority="21" operator="equal">
      <formula>""</formula>
    </cfRule>
  </conditionalFormatting>
  <conditionalFormatting sqref="N96:P97 R96:R97">
    <cfRule type="expression" dxfId="1523" priority="12" stopIfTrue="1">
      <formula>IF($K$5="（選択してください）",1,0)</formula>
    </cfRule>
  </conditionalFormatting>
  <conditionalFormatting sqref="P96:P97">
    <cfRule type="expression" dxfId="1522" priority="39">
      <formula>IF($P96="実施しない",1,0)</formula>
    </cfRule>
  </conditionalFormatting>
  <conditionalFormatting sqref="P96:P97">
    <cfRule type="cellIs" dxfId="1521" priority="15" operator="equal">
      <formula>"（選択）"</formula>
    </cfRule>
  </conditionalFormatting>
  <conditionalFormatting sqref="P96:P97">
    <cfRule type="cellIs" dxfId="1520" priority="16" operator="equal">
      <formula>""</formula>
    </cfRule>
  </conditionalFormatting>
  <conditionalFormatting sqref="L118:P119 R118:R119">
    <cfRule type="expression" dxfId="1519" priority="7" stopIfTrue="1">
      <formula>IF($K$5="（選択してください）",1,0)</formula>
    </cfRule>
  </conditionalFormatting>
  <conditionalFormatting sqref="P118:P119">
    <cfRule type="expression" dxfId="1518" priority="40">
      <formula>IF($P118="実施しない",1,0)</formula>
    </cfRule>
  </conditionalFormatting>
  <conditionalFormatting sqref="P118:P119">
    <cfRule type="cellIs" dxfId="1517" priority="10" operator="equal">
      <formula>"（選択）"</formula>
    </cfRule>
  </conditionalFormatting>
  <conditionalFormatting sqref="P118:P119">
    <cfRule type="cellIs" dxfId="1516" priority="11" operator="equal">
      <formula>""</formula>
    </cfRule>
  </conditionalFormatting>
  <conditionalFormatting sqref="L138:P139">
    <cfRule type="expression" dxfId="1515" priority="2" stopIfTrue="1">
      <formula>IF($K$5="（選択してください）",1,0)</formula>
    </cfRule>
  </conditionalFormatting>
  <conditionalFormatting sqref="L138:P139">
    <cfRule type="expression" dxfId="1514" priority="3" stopIfTrue="1">
      <formula>IF($P$122&lt;&gt;"実施する",1,0)</formula>
    </cfRule>
  </conditionalFormatting>
  <conditionalFormatting sqref="P138:P139">
    <cfRule type="expression" dxfId="1513" priority="6">
      <formula>IF($P138="実施しない",1,0)</formula>
    </cfRule>
  </conditionalFormatting>
  <conditionalFormatting sqref="P138:P139">
    <cfRule type="cellIs" dxfId="1512" priority="4" operator="equal">
      <formula>"（選択）"</formula>
    </cfRule>
  </conditionalFormatting>
  <conditionalFormatting sqref="P138:P139">
    <cfRule type="cellIs" dxfId="1511" priority="5" operator="equal">
      <formula>""</formula>
    </cfRule>
  </conditionalFormatting>
  <conditionalFormatting sqref="O21:O22 O47:O48 O74:O75 O100:O101 O122:O123">
    <cfRule type="expression" dxfId="1510" priority="1">
      <formula>IF($K$5="（選択してください）",1,0)</formula>
    </cfRule>
  </conditionalFormatting>
  <conditionalFormatting sqref="L23:R24 L25:P25 L26:O26 L27:P46 R25:R46">
    <cfRule type="expression" dxfId="1509" priority="24" stopIfTrue="1">
      <formula>IF(OR($P$21="",$P$21="実施しない",$P$21="（選択）"),1,IF($Q$21="",1,0))</formula>
    </cfRule>
  </conditionalFormatting>
  <conditionalFormatting sqref="L49:P49 L50:O50 L51:P70 R49:R70">
    <cfRule type="expression" dxfId="1508" priority="19" stopIfTrue="1">
      <formula>IF($P$47&lt;&gt;"実施する",1,IF($Q$47="",1,0))</formula>
    </cfRule>
  </conditionalFormatting>
  <conditionalFormatting sqref="L76:R77 L78:P78 N79:O79 N80:P99 R78:R99">
    <cfRule type="expression" dxfId="1507" priority="14" stopIfTrue="1">
      <formula>IF(OR($P$74="",$P$74="実施しない",$P$74="（選択）"),1,IF($Q$74="",1,0))</formula>
    </cfRule>
  </conditionalFormatting>
  <conditionalFormatting sqref="L102:P121 R102:R121">
    <cfRule type="expression" dxfId="1506" priority="9" stopIfTrue="1">
      <formula>IF($P$100&lt;&gt;"実施する",1,IF($Q$100="",1,0))</formula>
    </cfRule>
  </conditionalFormatting>
  <dataValidations count="5">
    <dataValidation type="textLength" imeMode="off" operator="equal" allowBlank="1" showInputMessage="1" showErrorMessage="1" sqref="Q21 Q47 Q74 Q100">
      <formula1>2</formula1>
    </dataValidation>
    <dataValidation type="list" allowBlank="1" showInputMessage="1" showErrorMessage="1" promptTitle="パターン選択【リリースフラグ（渡方）・（受方）・一時停止】" prompt="　証券会社①【可・可・無し】_x000a_　証券会社②【可・可・停止】_x000a_　証券会社③【可・不可・停止】_x000a_　証券会社④【不可・不可・無し】_x000a_　証券会社⑤【不可・可・無し】_x000a__x000a_　信託銀行①【可・可・無し】_x000a_　信託銀行②【不可・不可・無し】_x000a_　信託銀行③【可・可・停止】_x000a_　信託銀行④【不可・不可・停止】_x000a_" sqref="P21:P22 P74:P75">
      <formula1>INDIRECT($AA$21)</formula1>
    </dataValidation>
    <dataValidation type="list" allowBlank="1" showInputMessage="1" showErrorMessage="1" sqref="K5:S5">
      <formula1>参加形態</formula1>
    </dataValidation>
    <dataValidation type="list" allowBlank="1" showInputMessage="1" showErrorMessage="1" sqref="P25 P63 P61 P59 P57 P55 P53 P51 P49 P47 P67 P100:P102 P116 P114 P112 P110 P108 P106 P104 P118 P94 P134 P132 P130 P128 P126 P122:P124 P78 P80 P82 P84 P86 P88 P90 P92 P65 P96 P136 P27:P44 P138">
      <formula1>INDIRECT($O25)</formula1>
    </dataValidation>
    <dataValidation type="list" allowBlank="1" showInputMessage="1" showErrorMessage="1" sqref="X74 X41 X47 X45 X25 X27 X29 X31 Y21:Z22 X21 X33 X35 X37 X39 X65 X49 X51 X53 X55 X57 X59 X61 X63 X94 X78 X80 X82 X84 X86 X98 X88 X90 X92 X69 Y74:Z75 X67 X96 X43 Y25:Z71 Y78:Z99 X100:Z141">
      <formula1>テスト実施区分</formula1>
    </dataValidation>
  </dataValidations>
  <pageMargins left="0.78740157480314965" right="0.59055118110236227" top="0.59055118110236227" bottom="0.39370078740157483" header="0.39370078740157483" footer="0.19685039370078741"/>
  <pageSetup paperSize="9" scale="67" orientation="portrait" r:id="rId1"/>
  <headerFooter alignWithMargins="0">
    <oddFooter>&amp;C&amp;"ＭＳ 明朝,標準"&amp;P / &amp;N</oddFooter>
  </headerFooter>
  <rowBreaks count="1" manualBreakCount="1">
    <brk id="70"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X379"/>
  <sheetViews>
    <sheetView showGridLines="0" view="pageBreakPreview" zoomScaleNormal="100" zoomScaleSheetLayoutView="100" workbookViewId="0">
      <selection activeCell="K5" sqref="K5:U5"/>
    </sheetView>
  </sheetViews>
  <sheetFormatPr defaultColWidth="3.375" defaultRowHeight="15" customHeight="1"/>
  <cols>
    <col min="1" max="1" width="3.375" style="118"/>
    <col min="2" max="9" width="3.5" style="118" customWidth="1"/>
    <col min="10" max="11" width="3.375" style="118"/>
    <col min="12" max="12" width="6.125" style="118" customWidth="1"/>
    <col min="13" max="13" width="9" style="118" bestFit="1" customWidth="1"/>
    <col min="14" max="14" width="11.625" style="118" customWidth="1"/>
    <col min="15" max="15" width="11.5" style="118" customWidth="1"/>
    <col min="16" max="16" width="65" style="118" customWidth="1"/>
    <col min="17" max="17" width="12" style="118" customWidth="1"/>
    <col min="18" max="18" width="20.875" style="118" customWidth="1"/>
    <col min="19" max="19" width="0.125" style="118" customWidth="1"/>
    <col min="20" max="20" width="11.375" style="118" customWidth="1"/>
    <col min="21" max="24" width="2.5" style="118" customWidth="1"/>
    <col min="25" max="25" width="5" style="118" customWidth="1"/>
    <col min="26" max="26" width="23.625" style="118" hidden="1" customWidth="1"/>
    <col min="27" max="28" width="15.625" style="118" hidden="1" customWidth="1"/>
    <col min="29" max="32" width="14.125" style="118" hidden="1" customWidth="1"/>
    <col min="33" max="37" width="14.375" style="118" hidden="1" customWidth="1"/>
    <col min="38" max="38" width="18.125" style="118" hidden="1" customWidth="1"/>
    <col min="39" max="39" width="17" style="118" hidden="1" customWidth="1"/>
    <col min="40" max="40" width="18.875" style="118" hidden="1" customWidth="1"/>
    <col min="41" max="41" width="17.5" style="118" hidden="1" customWidth="1"/>
    <col min="42" max="43" width="16.625" style="118" customWidth="1"/>
    <col min="44" max="44" width="19.875" style="118" customWidth="1"/>
    <col min="45" max="45" width="19.125" style="118" customWidth="1"/>
    <col min="46" max="46" width="22.125" style="118" customWidth="1"/>
    <col min="47" max="47" width="20.125" style="118" customWidth="1"/>
    <col min="48" max="48" width="26.875" style="118" customWidth="1"/>
    <col min="49" max="49" width="16.125" style="118" customWidth="1"/>
    <col min="50" max="50" width="23.875" style="118" customWidth="1"/>
    <col min="51" max="16384" width="3.375" style="118"/>
  </cols>
  <sheetData>
    <row r="1" spans="1:38" ht="20.100000000000001" customHeight="1">
      <c r="L1" s="2"/>
      <c r="M1" s="2"/>
      <c r="N1" s="2"/>
      <c r="O1" s="2"/>
      <c r="P1" s="2"/>
      <c r="Q1" s="2"/>
      <c r="R1" s="2"/>
      <c r="W1" s="66" t="s">
        <v>69</v>
      </c>
    </row>
    <row r="2" spans="1:38" ht="12"/>
    <row r="3" spans="1:38" s="3" customFormat="1" ht="42.75" customHeight="1">
      <c r="A3" s="241" t="s">
        <v>23</v>
      </c>
      <c r="B3" s="241"/>
      <c r="C3" s="241"/>
      <c r="D3" s="241"/>
      <c r="E3" s="241"/>
      <c r="F3" s="241"/>
      <c r="G3" s="241"/>
      <c r="H3" s="241"/>
      <c r="I3" s="241"/>
      <c r="J3" s="241"/>
      <c r="K3" s="241"/>
      <c r="L3" s="241"/>
      <c r="M3" s="241"/>
      <c r="N3" s="241"/>
      <c r="O3" s="241"/>
      <c r="P3" s="241"/>
      <c r="Q3" s="241"/>
      <c r="R3" s="241"/>
      <c r="S3" s="241"/>
      <c r="T3" s="241"/>
      <c r="U3" s="241"/>
      <c r="V3" s="241"/>
      <c r="W3" s="241"/>
      <c r="X3" s="241"/>
      <c r="Y3" s="68"/>
      <c r="Z3" s="68"/>
      <c r="AA3" s="68"/>
      <c r="AB3" s="68"/>
      <c r="AC3" s="68"/>
      <c r="AD3" s="68"/>
      <c r="AE3" s="68"/>
      <c r="AF3" s="68"/>
      <c r="AG3" s="68"/>
      <c r="AH3" s="68"/>
      <c r="AI3" s="68"/>
      <c r="AJ3" s="68"/>
      <c r="AK3" s="68"/>
      <c r="AL3" s="68"/>
    </row>
    <row r="4" spans="1:38" s="3" customFormat="1" ht="15" customHeight="1">
      <c r="A4" s="70"/>
      <c r="B4" s="4"/>
      <c r="C4" s="70"/>
      <c r="D4" s="70"/>
      <c r="E4" s="70"/>
      <c r="F4" s="70"/>
      <c r="G4" s="70"/>
      <c r="H4" s="70"/>
      <c r="I4" s="70"/>
      <c r="J4" s="70"/>
      <c r="K4" s="70"/>
      <c r="L4" s="70"/>
      <c r="M4" s="70"/>
      <c r="N4" s="70"/>
      <c r="O4" s="70"/>
      <c r="P4" s="70"/>
      <c r="Q4" s="70"/>
      <c r="R4" s="70"/>
      <c r="S4" s="70"/>
      <c r="T4" s="70"/>
      <c r="U4" s="70"/>
      <c r="V4" s="70"/>
      <c r="W4" s="70"/>
      <c r="X4" s="70"/>
    </row>
    <row r="5" spans="1:38" s="3" customFormat="1" ht="27.75" customHeight="1">
      <c r="A5" s="70"/>
      <c r="B5" s="242" t="s">
        <v>0</v>
      </c>
      <c r="C5" s="243"/>
      <c r="D5" s="243"/>
      <c r="E5" s="243"/>
      <c r="F5" s="243"/>
      <c r="G5" s="243"/>
      <c r="H5" s="243"/>
      <c r="I5" s="243"/>
      <c r="J5" s="243"/>
      <c r="K5" s="244" t="s">
        <v>1</v>
      </c>
      <c r="L5" s="245"/>
      <c r="M5" s="245"/>
      <c r="N5" s="245"/>
      <c r="O5" s="245"/>
      <c r="P5" s="245"/>
      <c r="Q5" s="245"/>
      <c r="R5" s="245"/>
      <c r="S5" s="245"/>
      <c r="T5" s="245"/>
      <c r="U5" s="246"/>
      <c r="V5" s="70"/>
      <c r="W5" s="70"/>
      <c r="X5" s="70"/>
    </row>
    <row r="6" spans="1:38" ht="15" customHeight="1">
      <c r="A6" s="2"/>
      <c r="B6" s="2"/>
      <c r="C6" s="2"/>
      <c r="D6" s="2"/>
      <c r="E6" s="2"/>
      <c r="F6" s="2"/>
      <c r="G6" s="2"/>
      <c r="H6" s="2"/>
      <c r="I6" s="2"/>
      <c r="J6" s="2"/>
      <c r="K6" s="2"/>
      <c r="L6" s="2"/>
      <c r="M6" s="2"/>
      <c r="N6" s="2"/>
      <c r="O6" s="2"/>
      <c r="P6" s="2"/>
      <c r="Q6" s="2"/>
      <c r="R6" s="2"/>
      <c r="S6" s="2"/>
      <c r="T6" s="2"/>
      <c r="U6" s="2"/>
    </row>
    <row r="7" spans="1:38" ht="15" customHeight="1">
      <c r="A7" s="2"/>
      <c r="B7" s="2" t="s">
        <v>9</v>
      </c>
      <c r="C7" s="2"/>
      <c r="D7" s="2"/>
      <c r="E7" s="2"/>
      <c r="F7" s="2"/>
      <c r="G7" s="2"/>
      <c r="H7" s="2"/>
      <c r="I7" s="2"/>
      <c r="J7" s="2"/>
      <c r="K7" s="2"/>
      <c r="L7" s="2"/>
      <c r="M7" s="2"/>
      <c r="N7" s="2"/>
      <c r="O7" s="2"/>
      <c r="P7" s="2"/>
      <c r="Q7" s="2"/>
      <c r="R7" s="2"/>
      <c r="S7" s="2"/>
      <c r="T7" s="2"/>
      <c r="U7" s="2"/>
      <c r="Z7" s="118" t="s">
        <v>28</v>
      </c>
      <c r="AA7" s="118" t="str">
        <f ca="1">RIGHT(CELL("filename",A1),LEN(CELL("filename",A1))-FIND("]",CELL("filename",A1)))</f>
        <v>03-DVP-JX</v>
      </c>
    </row>
    <row r="8" spans="1:38" ht="15" customHeight="1" thickBot="1">
      <c r="A8" s="2"/>
      <c r="B8" s="2" t="s">
        <v>63</v>
      </c>
      <c r="C8" s="2"/>
      <c r="D8" s="2"/>
      <c r="E8" s="2"/>
      <c r="F8" s="2"/>
      <c r="G8" s="2"/>
      <c r="H8" s="2"/>
      <c r="I8" s="2"/>
      <c r="J8" s="2"/>
      <c r="K8" s="2"/>
      <c r="L8" s="2"/>
      <c r="M8" s="2"/>
      <c r="N8" s="2"/>
      <c r="O8" s="2"/>
      <c r="P8" s="2"/>
      <c r="Q8" s="2"/>
      <c r="R8" s="2"/>
      <c r="S8" s="2"/>
      <c r="T8" s="2"/>
      <c r="U8" s="2"/>
    </row>
    <row r="9" spans="1:38" ht="15" customHeight="1" thickBot="1">
      <c r="A9" s="2"/>
      <c r="C9" s="2" t="s">
        <v>209</v>
      </c>
      <c r="D9" s="2"/>
      <c r="E9" s="2"/>
      <c r="F9" s="2"/>
      <c r="G9" s="2"/>
      <c r="H9" s="2"/>
      <c r="I9" s="2"/>
      <c r="J9" s="2"/>
      <c r="K9" s="2"/>
      <c r="L9" s="2"/>
      <c r="M9" s="2"/>
      <c r="N9" s="2"/>
      <c r="O9" s="2"/>
      <c r="P9" s="2"/>
      <c r="Q9" s="2"/>
      <c r="R9" s="2"/>
      <c r="S9" s="2"/>
      <c r="T9" s="2"/>
      <c r="U9" s="2"/>
      <c r="Z9" s="96" t="s">
        <v>109</v>
      </c>
      <c r="AA9" s="34" t="s">
        <v>7</v>
      </c>
      <c r="AB9" s="35" t="s">
        <v>14</v>
      </c>
      <c r="AC9" s="36" t="s">
        <v>13</v>
      </c>
      <c r="AD9" s="36" t="s">
        <v>3</v>
      </c>
      <c r="AE9" s="37" t="s">
        <v>12</v>
      </c>
      <c r="AF9" s="46" t="s">
        <v>34</v>
      </c>
      <c r="AG9" s="234" t="s">
        <v>35</v>
      </c>
      <c r="AH9" s="235"/>
      <c r="AI9" s="229" t="s">
        <v>61</v>
      </c>
      <c r="AJ9" s="230"/>
      <c r="AK9" s="231"/>
    </row>
    <row r="10" spans="1:38" ht="15" customHeight="1" thickTop="1">
      <c r="A10" s="2"/>
      <c r="B10" s="2"/>
      <c r="C10" s="2" t="s">
        <v>66</v>
      </c>
      <c r="D10" s="2"/>
      <c r="E10" s="2"/>
      <c r="F10" s="2"/>
      <c r="G10" s="2"/>
      <c r="H10" s="2"/>
      <c r="I10" s="2"/>
      <c r="J10" s="2"/>
      <c r="K10" s="2"/>
      <c r="L10" s="2"/>
      <c r="M10" s="2"/>
      <c r="N10" s="2"/>
      <c r="O10" s="2"/>
      <c r="P10" s="2"/>
      <c r="Q10" s="2"/>
      <c r="R10" s="2"/>
      <c r="S10" s="2"/>
      <c r="T10" s="2"/>
      <c r="U10" s="2"/>
      <c r="Z10" s="97" t="s">
        <v>108</v>
      </c>
      <c r="AA10" s="6"/>
      <c r="AB10" s="7" t="s">
        <v>62</v>
      </c>
      <c r="AC10" s="71" t="s">
        <v>62</v>
      </c>
      <c r="AD10" s="71" t="s">
        <v>62</v>
      </c>
      <c r="AE10" s="9"/>
      <c r="AF10" s="114" t="str">
        <f>IF(K5="機構加入者（証券会社）","証券会社選択",IF(K5="機構加入者（信託銀行）","信託銀行選択",""))</f>
        <v/>
      </c>
      <c r="AG10" s="41" t="s">
        <v>62</v>
      </c>
      <c r="AH10" s="121" t="s">
        <v>62</v>
      </c>
      <c r="AI10" s="41" t="s">
        <v>62</v>
      </c>
      <c r="AJ10" s="43" t="s">
        <v>47</v>
      </c>
      <c r="AK10" s="59"/>
    </row>
    <row r="11" spans="1:38" ht="15" customHeight="1">
      <c r="A11" s="2"/>
      <c r="C11" s="2" t="s">
        <v>65</v>
      </c>
      <c r="D11" s="2"/>
      <c r="E11" s="2"/>
      <c r="F11" s="2"/>
      <c r="G11" s="2"/>
      <c r="H11" s="2"/>
      <c r="I11" s="2"/>
      <c r="J11" s="2"/>
      <c r="K11" s="2"/>
      <c r="L11" s="2"/>
      <c r="M11" s="2"/>
      <c r="N11" s="2"/>
      <c r="O11" s="2"/>
      <c r="P11" s="2"/>
      <c r="Q11" s="2"/>
      <c r="R11" s="2"/>
      <c r="S11" s="2"/>
      <c r="T11" s="2"/>
      <c r="U11" s="2"/>
      <c r="Z11" s="98" t="s">
        <v>110</v>
      </c>
      <c r="AA11" s="10"/>
      <c r="AB11" s="11" t="s">
        <v>17</v>
      </c>
      <c r="AC11" s="11" t="s">
        <v>15</v>
      </c>
      <c r="AD11" s="11" t="s">
        <v>15</v>
      </c>
      <c r="AE11" s="113"/>
      <c r="AF11" s="120" t="str">
        <f>IF($AF$10="証券会社選択","証券会社",IF($AF$10="信託銀行選択","信託銀行",""))</f>
        <v/>
      </c>
      <c r="AG11" s="60" t="s">
        <v>52</v>
      </c>
      <c r="AH11" s="64" t="s">
        <v>57</v>
      </c>
      <c r="AI11" s="60" t="s">
        <v>52</v>
      </c>
      <c r="AJ11" s="44" t="s">
        <v>42</v>
      </c>
      <c r="AK11" s="48" t="s">
        <v>87</v>
      </c>
    </row>
    <row r="12" spans="1:38" ht="15" customHeight="1" thickBot="1">
      <c r="A12" s="2"/>
      <c r="B12" s="2"/>
      <c r="C12" s="2" t="s">
        <v>64</v>
      </c>
      <c r="D12" s="2"/>
      <c r="E12" s="2"/>
      <c r="F12" s="2"/>
      <c r="G12" s="2"/>
      <c r="H12" s="2"/>
      <c r="I12" s="2"/>
      <c r="J12" s="2"/>
      <c r="K12" s="2"/>
      <c r="L12" s="2"/>
      <c r="M12" s="2"/>
      <c r="N12" s="2"/>
      <c r="O12" s="2"/>
      <c r="P12" s="2"/>
      <c r="Q12" s="2"/>
      <c r="R12" s="2"/>
      <c r="S12" s="2"/>
      <c r="T12" s="2"/>
      <c r="U12" s="2"/>
      <c r="Z12" s="90" t="s">
        <v>107</v>
      </c>
      <c r="AA12" s="13"/>
      <c r="AB12" s="14" t="s">
        <v>18</v>
      </c>
      <c r="AC12" s="14" t="s">
        <v>16</v>
      </c>
      <c r="AD12" s="14" t="s">
        <v>16</v>
      </c>
      <c r="AE12" s="15"/>
      <c r="AF12" s="120" t="str">
        <f>IF($AF$10="証券会社選択","証券会社",IF($AF$10="信託銀行選択","信託銀行",""))</f>
        <v/>
      </c>
      <c r="AG12" s="60" t="s">
        <v>53</v>
      </c>
      <c r="AH12" s="64" t="s">
        <v>58</v>
      </c>
      <c r="AI12" s="60" t="s">
        <v>53</v>
      </c>
      <c r="AJ12" s="44" t="s">
        <v>43</v>
      </c>
      <c r="AK12" s="48" t="s">
        <v>38</v>
      </c>
    </row>
    <row r="13" spans="1:38" ht="15" customHeight="1">
      <c r="A13" s="2"/>
      <c r="B13" s="2"/>
      <c r="C13" s="2"/>
      <c r="D13" s="2"/>
      <c r="E13" s="2"/>
      <c r="F13" s="2"/>
      <c r="G13" s="2"/>
      <c r="H13" s="2"/>
      <c r="I13" s="2"/>
      <c r="J13" s="2"/>
      <c r="K13" s="2"/>
      <c r="L13" s="2"/>
      <c r="M13" s="2"/>
      <c r="N13" s="2"/>
      <c r="O13" s="2"/>
      <c r="P13" s="2"/>
      <c r="Q13" s="2"/>
      <c r="R13" s="2"/>
      <c r="S13" s="2"/>
      <c r="T13" s="2"/>
      <c r="U13" s="2"/>
      <c r="Z13" s="72"/>
      <c r="AA13" s="73"/>
      <c r="AB13" s="73"/>
      <c r="AC13" s="73"/>
      <c r="AD13" s="72"/>
      <c r="AG13" s="60" t="s">
        <v>54</v>
      </c>
      <c r="AH13" s="64" t="s">
        <v>59</v>
      </c>
      <c r="AI13" s="60" t="s">
        <v>54</v>
      </c>
      <c r="AJ13" s="44" t="s">
        <v>44</v>
      </c>
      <c r="AK13" s="48" t="s">
        <v>89</v>
      </c>
    </row>
    <row r="14" spans="1:38" ht="15" customHeight="1">
      <c r="A14" s="2"/>
      <c r="B14" s="2" t="s">
        <v>19</v>
      </c>
      <c r="C14" s="2"/>
      <c r="D14" s="2"/>
      <c r="E14" s="2"/>
      <c r="F14" s="2"/>
      <c r="G14" s="2"/>
      <c r="H14" s="2"/>
      <c r="I14" s="2"/>
      <c r="J14" s="2"/>
      <c r="K14" s="2"/>
      <c r="L14" s="2"/>
      <c r="M14" s="2"/>
      <c r="N14" s="2"/>
      <c r="O14" s="2"/>
      <c r="P14" s="2"/>
      <c r="Q14" s="2"/>
      <c r="R14" s="2"/>
      <c r="S14" s="2"/>
      <c r="T14" s="2"/>
      <c r="U14" s="2"/>
      <c r="Z14" s="72"/>
      <c r="AA14" s="73"/>
      <c r="AB14" s="73"/>
      <c r="AC14" s="73"/>
      <c r="AD14" s="72"/>
      <c r="AG14" s="60" t="s">
        <v>55</v>
      </c>
      <c r="AH14" s="64" t="s">
        <v>60</v>
      </c>
      <c r="AI14" s="60" t="s">
        <v>55</v>
      </c>
      <c r="AJ14" s="44" t="s">
        <v>45</v>
      </c>
      <c r="AK14" s="48" t="s">
        <v>90</v>
      </c>
    </row>
    <row r="15" spans="1:38" ht="15" customHeight="1">
      <c r="A15" s="2"/>
      <c r="B15" s="2"/>
      <c r="C15" s="2" t="s">
        <v>195</v>
      </c>
      <c r="D15" s="2"/>
      <c r="E15" s="2"/>
      <c r="F15" s="2"/>
      <c r="G15" s="2"/>
      <c r="H15" s="2"/>
      <c r="I15" s="2"/>
      <c r="J15" s="2"/>
      <c r="K15" s="2"/>
      <c r="L15" s="2"/>
      <c r="M15" s="2"/>
      <c r="N15" s="2"/>
      <c r="O15" s="2"/>
      <c r="P15" s="2"/>
      <c r="Q15" s="2"/>
      <c r="R15" s="2"/>
      <c r="S15" s="2"/>
      <c r="T15" s="2"/>
      <c r="U15" s="2"/>
      <c r="Z15" s="72"/>
      <c r="AA15" s="73"/>
      <c r="AB15" s="73"/>
      <c r="AC15" s="73"/>
      <c r="AD15" s="72"/>
      <c r="AG15" s="60" t="s">
        <v>56</v>
      </c>
      <c r="AH15" s="122" t="s">
        <v>16</v>
      </c>
      <c r="AI15" s="60" t="s">
        <v>56</v>
      </c>
      <c r="AJ15" s="44" t="s">
        <v>46</v>
      </c>
      <c r="AK15" s="48" t="s">
        <v>91</v>
      </c>
    </row>
    <row r="16" spans="1:38" ht="15" customHeight="1" thickBot="1">
      <c r="A16" s="2"/>
      <c r="B16" s="2"/>
      <c r="C16" s="2"/>
      <c r="D16" s="2"/>
      <c r="E16" s="2"/>
      <c r="F16" s="2"/>
      <c r="G16" s="2"/>
      <c r="H16" s="2"/>
      <c r="I16" s="2"/>
      <c r="J16" s="2"/>
      <c r="K16" s="2"/>
      <c r="L16" s="2"/>
      <c r="M16" s="2"/>
      <c r="N16" s="2"/>
      <c r="O16" s="2"/>
      <c r="P16" s="2"/>
      <c r="Q16" s="2"/>
      <c r="R16" s="2"/>
      <c r="S16" s="2"/>
      <c r="T16" s="2"/>
      <c r="U16" s="2"/>
      <c r="Z16" s="72"/>
      <c r="AA16" s="73"/>
      <c r="AB16" s="73"/>
      <c r="AC16" s="73"/>
      <c r="AD16" s="72"/>
      <c r="AG16" s="61" t="s">
        <v>16</v>
      </c>
      <c r="AH16" s="63"/>
      <c r="AI16" s="60" t="s">
        <v>57</v>
      </c>
      <c r="AJ16" s="44" t="s">
        <v>48</v>
      </c>
      <c r="AK16" s="48" t="s">
        <v>92</v>
      </c>
    </row>
    <row r="17" spans="1:47" s="89" customFormat="1" ht="14.25" customHeight="1">
      <c r="A17" s="85" t="s">
        <v>180</v>
      </c>
      <c r="B17" s="86"/>
      <c r="C17" s="86"/>
      <c r="D17" s="86"/>
      <c r="E17" s="86"/>
      <c r="F17" s="86"/>
      <c r="G17" s="86"/>
      <c r="H17" s="86"/>
      <c r="I17" s="86"/>
      <c r="J17" s="86"/>
      <c r="K17" s="86"/>
      <c r="L17" s="86"/>
      <c r="M17" s="86"/>
      <c r="N17" s="87"/>
      <c r="O17" s="87"/>
      <c r="P17" s="87"/>
      <c r="Q17" s="87"/>
      <c r="R17" s="87"/>
      <c r="S17" s="87"/>
      <c r="T17" s="87"/>
      <c r="U17" s="87"/>
      <c r="V17" s="87"/>
      <c r="W17" s="87"/>
      <c r="X17" s="87"/>
      <c r="Y17" s="87"/>
      <c r="Z17" s="88"/>
      <c r="AA17" s="88"/>
      <c r="AB17" s="88"/>
      <c r="AC17" s="88"/>
      <c r="AD17" s="88"/>
      <c r="AE17" s="88"/>
      <c r="AF17" s="88"/>
      <c r="AG17" s="88"/>
      <c r="AH17" s="88"/>
      <c r="AI17" s="60" t="s">
        <v>58</v>
      </c>
      <c r="AJ17" s="44" t="s">
        <v>49</v>
      </c>
      <c r="AK17" s="48" t="s">
        <v>93</v>
      </c>
      <c r="AM17" s="92"/>
      <c r="AN17" s="91"/>
      <c r="AO17" s="91"/>
      <c r="AP17" s="92"/>
      <c r="AQ17" s="108"/>
      <c r="AR17" s="108"/>
      <c r="AS17" s="109"/>
      <c r="AT17" s="110"/>
      <c r="AU17" s="111"/>
    </row>
    <row r="18" spans="1:47" s="89" customFormat="1" ht="5.25" customHeight="1">
      <c r="A18" s="85"/>
      <c r="J18" s="86"/>
      <c r="K18" s="86"/>
      <c r="L18" s="86"/>
      <c r="M18" s="86"/>
      <c r="N18" s="87"/>
      <c r="O18" s="87"/>
      <c r="P18" s="87"/>
      <c r="Q18" s="87"/>
      <c r="R18" s="87"/>
      <c r="S18" s="87"/>
      <c r="T18" s="87"/>
      <c r="U18" s="87"/>
      <c r="V18" s="87"/>
      <c r="W18" s="87"/>
      <c r="X18" s="87"/>
      <c r="Y18" s="87"/>
      <c r="Z18" s="88"/>
      <c r="AA18" s="88"/>
      <c r="AB18" s="88"/>
      <c r="AC18" s="88"/>
      <c r="AD18" s="88"/>
      <c r="AE18" s="88"/>
      <c r="AF18" s="88"/>
      <c r="AG18" s="88"/>
      <c r="AH18" s="88"/>
      <c r="AI18" s="60" t="s">
        <v>59</v>
      </c>
      <c r="AJ18" s="44" t="s">
        <v>50</v>
      </c>
      <c r="AK18" s="48" t="s">
        <v>94</v>
      </c>
      <c r="AM18" s="91"/>
      <c r="AN18" s="91"/>
      <c r="AO18" s="92"/>
      <c r="AP18" s="93"/>
      <c r="AQ18" s="93"/>
      <c r="AR18" s="91"/>
      <c r="AS18" s="94"/>
      <c r="AT18" s="95"/>
      <c r="AU18" s="95"/>
    </row>
    <row r="19" spans="1:47" s="89" customFormat="1" ht="18" customHeight="1" thickBot="1">
      <c r="A19" s="85"/>
      <c r="B19" s="267" t="s">
        <v>108</v>
      </c>
      <c r="C19" s="268"/>
      <c r="D19" s="268"/>
      <c r="E19" s="268"/>
      <c r="F19" s="268"/>
      <c r="G19" s="268"/>
      <c r="H19" s="268"/>
      <c r="I19" s="269"/>
      <c r="J19" s="86"/>
      <c r="K19" s="86"/>
      <c r="L19" s="86"/>
      <c r="M19" s="86"/>
      <c r="N19" s="87"/>
      <c r="O19" s="87"/>
      <c r="P19" s="87"/>
      <c r="Q19" s="87"/>
      <c r="R19" s="87"/>
      <c r="S19" s="87"/>
      <c r="T19" s="87"/>
      <c r="U19" s="87"/>
      <c r="V19" s="87"/>
      <c r="W19" s="87"/>
      <c r="X19" s="87"/>
      <c r="Y19" s="87"/>
      <c r="Z19" s="88"/>
      <c r="AA19" s="88"/>
      <c r="AB19" s="88"/>
      <c r="AC19" s="88"/>
      <c r="AD19" s="88"/>
      <c r="AE19" s="88"/>
      <c r="AF19" s="88"/>
      <c r="AG19" s="88"/>
      <c r="AH19" s="88"/>
      <c r="AI19" s="60" t="s">
        <v>60</v>
      </c>
      <c r="AJ19" s="45" t="s">
        <v>51</v>
      </c>
      <c r="AK19" s="49" t="s">
        <v>95</v>
      </c>
      <c r="AM19" s="91"/>
      <c r="AN19" s="91"/>
      <c r="AO19" s="92"/>
      <c r="AP19" s="93"/>
      <c r="AQ19" s="93"/>
      <c r="AR19" s="91"/>
      <c r="AS19" s="94"/>
      <c r="AT19" s="95"/>
      <c r="AU19" s="95"/>
    </row>
    <row r="20" spans="1:47" ht="15" customHeight="1" thickBot="1">
      <c r="A20" s="2"/>
      <c r="B20" s="2"/>
      <c r="C20" s="2"/>
      <c r="D20" s="2"/>
      <c r="E20" s="2"/>
      <c r="F20" s="2"/>
      <c r="G20" s="2"/>
      <c r="H20" s="2"/>
      <c r="I20" s="2"/>
      <c r="J20" s="2"/>
      <c r="K20" s="2"/>
      <c r="L20" s="2"/>
      <c r="M20" s="2"/>
      <c r="N20" s="2"/>
      <c r="O20" s="2"/>
      <c r="P20" s="2"/>
      <c r="Q20" s="2"/>
      <c r="R20" s="2"/>
      <c r="S20" s="2"/>
      <c r="T20" s="2"/>
      <c r="U20" s="2"/>
      <c r="Z20" s="72"/>
      <c r="AA20" s="73"/>
      <c r="AB20" s="73"/>
      <c r="AC20" s="73"/>
      <c r="AD20" s="72"/>
      <c r="AI20" s="61" t="s">
        <v>16</v>
      </c>
      <c r="AJ20" s="62"/>
      <c r="AK20" s="63"/>
    </row>
    <row r="21" spans="1:47" ht="15" customHeight="1" thickBot="1">
      <c r="A21" s="2" t="s">
        <v>181</v>
      </c>
      <c r="B21" s="2"/>
      <c r="C21" s="2"/>
      <c r="D21" s="2"/>
      <c r="E21" s="2"/>
      <c r="F21" s="2"/>
      <c r="G21" s="2"/>
      <c r="H21" s="2"/>
      <c r="I21" s="2"/>
      <c r="J21" s="2"/>
      <c r="K21" s="2"/>
      <c r="L21" s="2"/>
      <c r="M21" s="2"/>
      <c r="N21" s="2"/>
      <c r="O21" s="2"/>
      <c r="P21" s="2"/>
      <c r="Q21" s="2"/>
      <c r="R21" s="2"/>
      <c r="S21" s="2"/>
      <c r="T21" s="2"/>
      <c r="U21" s="2"/>
    </row>
    <row r="22" spans="1:47" ht="15" customHeight="1" thickBot="1">
      <c r="A22" s="2" t="s">
        <v>71</v>
      </c>
      <c r="B22" s="2"/>
      <c r="C22" s="2"/>
      <c r="D22" s="2"/>
      <c r="E22" s="2"/>
      <c r="F22" s="2"/>
      <c r="G22" s="2"/>
      <c r="H22" s="2"/>
      <c r="I22" s="2"/>
      <c r="J22" s="2"/>
      <c r="K22" s="2"/>
      <c r="L22" s="2"/>
      <c r="M22" s="2"/>
      <c r="N22" s="2"/>
      <c r="O22" s="2"/>
      <c r="P22" s="2"/>
      <c r="Q22" s="2"/>
      <c r="R22" s="2"/>
      <c r="S22" s="2"/>
      <c r="T22" s="2"/>
      <c r="U22" s="2"/>
      <c r="Z22" s="257" t="s">
        <v>132</v>
      </c>
      <c r="AA22" s="258"/>
      <c r="AB22" s="229" t="s">
        <v>8</v>
      </c>
      <c r="AC22" s="230"/>
      <c r="AD22" s="231"/>
      <c r="AE22" s="106" t="s">
        <v>136</v>
      </c>
      <c r="AF22" s="103"/>
      <c r="AH22" s="259"/>
      <c r="AI22" s="259"/>
      <c r="AJ22" s="259"/>
    </row>
    <row r="23" spans="1:47" ht="30" customHeight="1" thickBot="1">
      <c r="A23" s="2"/>
      <c r="B23" s="208" t="s">
        <v>10</v>
      </c>
      <c r="C23" s="209"/>
      <c r="D23" s="209"/>
      <c r="E23" s="209"/>
      <c r="F23" s="209"/>
      <c r="G23" s="209"/>
      <c r="H23" s="209"/>
      <c r="I23" s="209"/>
      <c r="J23" s="209"/>
      <c r="K23" s="209"/>
      <c r="L23" s="209"/>
      <c r="M23" s="209"/>
      <c r="N23" s="209"/>
      <c r="O23" s="209"/>
      <c r="P23" s="210"/>
      <c r="Q23" s="29" t="s">
        <v>2</v>
      </c>
      <c r="R23" s="29" t="s">
        <v>4</v>
      </c>
      <c r="S23" s="247" t="s">
        <v>208</v>
      </c>
      <c r="T23" s="248"/>
      <c r="Z23" s="101" t="s">
        <v>133</v>
      </c>
      <c r="AA23" s="102" t="s">
        <v>134</v>
      </c>
      <c r="AB23" s="50" t="s">
        <v>1</v>
      </c>
      <c r="AC23" s="51" t="s">
        <v>30</v>
      </c>
      <c r="AD23" s="105" t="s">
        <v>29</v>
      </c>
      <c r="AE23" s="107"/>
      <c r="AF23" s="104"/>
      <c r="AG23" s="55"/>
      <c r="AH23" s="145"/>
      <c r="AI23" s="138"/>
      <c r="AJ23" s="33"/>
    </row>
    <row r="24" spans="1:47" ht="15" customHeight="1" thickTop="1">
      <c r="A24" s="2"/>
      <c r="B24" s="260" t="s">
        <v>70</v>
      </c>
      <c r="C24" s="260"/>
      <c r="D24" s="260"/>
      <c r="E24" s="260"/>
      <c r="F24" s="260"/>
      <c r="G24" s="260"/>
      <c r="H24" s="260"/>
      <c r="I24" s="260"/>
      <c r="J24" s="261" t="s">
        <v>36</v>
      </c>
      <c r="K24" s="262"/>
      <c r="L24" s="262"/>
      <c r="M24" s="262"/>
      <c r="N24" s="262"/>
      <c r="O24" s="262"/>
      <c r="P24" s="263"/>
      <c r="Q24" s="154" t="str">
        <f>IFERROR(HLOOKUP($K$5,$AB$23:$AD$139,ROW()-22,FALSE),"")</f>
        <v/>
      </c>
      <c r="R24" s="236" t="s">
        <v>62</v>
      </c>
      <c r="S24" s="341"/>
      <c r="T24" s="342"/>
      <c r="Z24" s="181"/>
      <c r="AA24" s="181"/>
      <c r="AB24" s="221" t="s">
        <v>7</v>
      </c>
      <c r="AC24" s="159" t="s">
        <v>6</v>
      </c>
      <c r="AD24" s="281" t="s">
        <v>6</v>
      </c>
      <c r="AE24" s="283"/>
      <c r="AF24" s="145"/>
      <c r="AG24" s="145"/>
      <c r="AH24" s="40"/>
      <c r="AI24" s="138"/>
      <c r="AJ24" s="33"/>
    </row>
    <row r="25" spans="1:47" ht="15" customHeight="1">
      <c r="A25" s="2"/>
      <c r="B25" s="260"/>
      <c r="C25" s="260"/>
      <c r="D25" s="260"/>
      <c r="E25" s="260"/>
      <c r="F25" s="260"/>
      <c r="G25" s="260"/>
      <c r="H25" s="260"/>
      <c r="I25" s="260"/>
      <c r="J25" s="264"/>
      <c r="K25" s="265"/>
      <c r="L25" s="265"/>
      <c r="M25" s="265"/>
      <c r="N25" s="265"/>
      <c r="O25" s="265"/>
      <c r="P25" s="266"/>
      <c r="Q25" s="153"/>
      <c r="R25" s="237"/>
      <c r="S25" s="341"/>
      <c r="T25" s="342"/>
      <c r="Z25" s="182"/>
      <c r="AA25" s="182"/>
      <c r="AB25" s="222"/>
      <c r="AC25" s="160"/>
      <c r="AD25" s="282"/>
      <c r="AE25" s="275"/>
      <c r="AF25" s="40"/>
      <c r="AG25" s="40"/>
      <c r="AH25" s="40"/>
      <c r="AI25" s="138"/>
      <c r="AJ25" s="33"/>
    </row>
    <row r="26" spans="1:47" ht="15" customHeight="1">
      <c r="A26" s="2"/>
      <c r="B26" s="260"/>
      <c r="C26" s="260"/>
      <c r="D26" s="260"/>
      <c r="E26" s="260"/>
      <c r="F26" s="260"/>
      <c r="G26" s="260"/>
      <c r="H26" s="260"/>
      <c r="I26" s="260"/>
      <c r="J26" s="53"/>
      <c r="K26" s="54"/>
      <c r="L26" s="343" t="str">
        <f>IFERROR(IF($K$5="機構加入者（信託銀行）",VLOOKUP($R$24,$AI$10:$AK$20,2),IF(K$5="機構加入者（証券会社）",VLOOKUP($R$24,$AI$10:$AK$20,2),"")),"")</f>
        <v/>
      </c>
      <c r="M26" s="344"/>
      <c r="N26" s="344"/>
      <c r="O26" s="344"/>
      <c r="P26" s="344"/>
      <c r="Q26" s="344"/>
      <c r="R26" s="344"/>
      <c r="S26" s="344"/>
      <c r="T26" s="345"/>
      <c r="Z26" s="181"/>
      <c r="AA26" s="181"/>
      <c r="AB26" s="181"/>
      <c r="AC26" s="183"/>
      <c r="AD26" s="272"/>
      <c r="AE26" s="274"/>
      <c r="AF26" s="276" t="s">
        <v>113</v>
      </c>
      <c r="AG26" s="277"/>
      <c r="AH26" s="277"/>
      <c r="AI26" s="277"/>
      <c r="AJ26" s="277"/>
      <c r="AK26" s="277"/>
      <c r="AL26" s="277"/>
      <c r="AM26" s="277"/>
      <c r="AN26" s="277"/>
      <c r="AO26" s="278"/>
    </row>
    <row r="27" spans="1:47" ht="15" customHeight="1">
      <c r="A27" s="2"/>
      <c r="B27" s="260"/>
      <c r="C27" s="260"/>
      <c r="D27" s="260"/>
      <c r="E27" s="260"/>
      <c r="F27" s="260"/>
      <c r="G27" s="260"/>
      <c r="H27" s="260"/>
      <c r="I27" s="260"/>
      <c r="J27" s="53"/>
      <c r="K27" s="54"/>
      <c r="L27" s="346"/>
      <c r="M27" s="347"/>
      <c r="N27" s="347"/>
      <c r="O27" s="347"/>
      <c r="P27" s="347"/>
      <c r="Q27" s="347"/>
      <c r="R27" s="347"/>
      <c r="S27" s="347"/>
      <c r="T27" s="348"/>
      <c r="Z27" s="284"/>
      <c r="AA27" s="284"/>
      <c r="AB27" s="182"/>
      <c r="AC27" s="184"/>
      <c r="AD27" s="273"/>
      <c r="AE27" s="275"/>
      <c r="AF27" s="100"/>
      <c r="AG27" s="100" t="s">
        <v>126</v>
      </c>
      <c r="AH27" s="100" t="s">
        <v>128</v>
      </c>
      <c r="AI27" s="100" t="s">
        <v>129</v>
      </c>
      <c r="AJ27" s="100" t="s">
        <v>130</v>
      </c>
      <c r="AK27" s="100" t="s">
        <v>131</v>
      </c>
      <c r="AL27" s="112" t="s">
        <v>137</v>
      </c>
      <c r="AM27" s="112" t="s">
        <v>141</v>
      </c>
      <c r="AN27" s="112" t="s">
        <v>142</v>
      </c>
      <c r="AO27" s="112" t="s">
        <v>143</v>
      </c>
    </row>
    <row r="28" spans="1:47" ht="11.25" customHeight="1">
      <c r="A28" s="2"/>
      <c r="B28" s="260"/>
      <c r="C28" s="260"/>
      <c r="D28" s="260"/>
      <c r="E28" s="260"/>
      <c r="F28" s="260"/>
      <c r="G28" s="260"/>
      <c r="H28" s="260"/>
      <c r="I28" s="260"/>
      <c r="J28" s="137"/>
      <c r="K28" s="140"/>
      <c r="L28" s="238"/>
      <c r="M28" s="240" t="s">
        <v>40</v>
      </c>
      <c r="N28" s="262" t="str">
        <f>"D" &amp;IFERROR(VLOOKUP($R$24,$AI$10:$AK$20,3),"") &amp; "01"</f>
        <v>D01</v>
      </c>
      <c r="O28" s="204" t="str">
        <f>IF($P28="","",$AF28)</f>
        <v/>
      </c>
      <c r="P28" s="279" t="str">
        <f>IFERROR(HLOOKUP($R$24,$AF$27:$AO29,ROW()-26,FALSE),"")</f>
        <v/>
      </c>
      <c r="Q28" s="154" t="str">
        <f>IF($Z28="対象外",$Z30,$Z28)</f>
        <v/>
      </c>
      <c r="R28" s="298" t="s">
        <v>62</v>
      </c>
      <c r="S28" s="299"/>
      <c r="T28" s="349" t="s">
        <v>39</v>
      </c>
      <c r="Z28" s="270" t="str">
        <f>IF($AE28="〇","対象外",$AA28)</f>
        <v/>
      </c>
      <c r="AA28" s="270" t="str">
        <f>IFERROR(HLOOKUP($K$5,$AB$23:$AD29,ROW()-22,FALSE),"")</f>
        <v/>
      </c>
      <c r="AB28" s="221" t="s">
        <v>7</v>
      </c>
      <c r="AC28" s="159" t="s">
        <v>37</v>
      </c>
      <c r="AD28" s="161" t="s">
        <v>37</v>
      </c>
      <c r="AE28" s="287" t="str">
        <f>IF($B$19="受信なし","〇","●")</f>
        <v>●</v>
      </c>
      <c r="AF28" s="289" t="s">
        <v>111</v>
      </c>
      <c r="AG28" s="285" t="s">
        <v>114</v>
      </c>
      <c r="AH28" s="285" t="s">
        <v>114</v>
      </c>
      <c r="AI28" s="285" t="s">
        <v>114</v>
      </c>
      <c r="AJ28" s="285" t="s">
        <v>114</v>
      </c>
      <c r="AK28" s="285" t="s">
        <v>114</v>
      </c>
      <c r="AL28" s="285" t="s">
        <v>114</v>
      </c>
      <c r="AM28" s="285" t="s">
        <v>114</v>
      </c>
      <c r="AN28" s="285" t="s">
        <v>114</v>
      </c>
      <c r="AO28" s="285" t="s">
        <v>114</v>
      </c>
    </row>
    <row r="29" spans="1:47" ht="11.25" customHeight="1">
      <c r="A29" s="2"/>
      <c r="B29" s="260"/>
      <c r="C29" s="260"/>
      <c r="D29" s="260"/>
      <c r="E29" s="260"/>
      <c r="F29" s="260"/>
      <c r="G29" s="260"/>
      <c r="H29" s="260"/>
      <c r="I29" s="260"/>
      <c r="J29" s="137"/>
      <c r="K29" s="140"/>
      <c r="L29" s="238"/>
      <c r="M29" s="238"/>
      <c r="N29" s="265"/>
      <c r="O29" s="205"/>
      <c r="P29" s="280"/>
      <c r="Q29" s="152"/>
      <c r="R29" s="298"/>
      <c r="S29" s="299"/>
      <c r="T29" s="350"/>
      <c r="Z29" s="271"/>
      <c r="AA29" s="271"/>
      <c r="AB29" s="222"/>
      <c r="AC29" s="160"/>
      <c r="AD29" s="162"/>
      <c r="AE29" s="288"/>
      <c r="AF29" s="290"/>
      <c r="AG29" s="286"/>
      <c r="AH29" s="286"/>
      <c r="AI29" s="286"/>
      <c r="AJ29" s="286"/>
      <c r="AK29" s="286"/>
      <c r="AL29" s="286"/>
      <c r="AM29" s="286"/>
      <c r="AN29" s="286"/>
      <c r="AO29" s="286"/>
    </row>
    <row r="30" spans="1:47" ht="11.25" customHeight="1">
      <c r="A30" s="2"/>
      <c r="B30" s="260"/>
      <c r="C30" s="260"/>
      <c r="D30" s="260"/>
      <c r="E30" s="260"/>
      <c r="F30" s="260"/>
      <c r="G30" s="260"/>
      <c r="H30" s="260"/>
      <c r="I30" s="260"/>
      <c r="J30" s="137"/>
      <c r="K30" s="140"/>
      <c r="L30" s="238"/>
      <c r="M30" s="238"/>
      <c r="N30" s="265"/>
      <c r="O30" s="205" t="str">
        <f>IF($P30="","",$AF30)</f>
        <v/>
      </c>
      <c r="P30" s="280" t="str">
        <f>IFERROR(HLOOKUP($R$24,$AF$27:$AO31,ROW()-26,FALSE),"")</f>
        <v/>
      </c>
      <c r="Q30" s="291" t="str">
        <f>Z30</f>
        <v/>
      </c>
      <c r="R30" s="298" t="s">
        <v>62</v>
      </c>
      <c r="S30" s="299"/>
      <c r="T30" s="350"/>
      <c r="Z30" s="270" t="str">
        <f>IF($AE30="〇","対象外",$AA30)</f>
        <v/>
      </c>
      <c r="AA30" s="270" t="str">
        <f>IFERROR(HLOOKUP($K$5,$AB$23:$AD31,ROW()-22,FALSE),"")</f>
        <v/>
      </c>
      <c r="AB30" s="221" t="s">
        <v>7</v>
      </c>
      <c r="AC30" s="159" t="s">
        <v>37</v>
      </c>
      <c r="AD30" s="161" t="s">
        <v>37</v>
      </c>
      <c r="AE30" s="287" t="s">
        <v>135</v>
      </c>
      <c r="AF30" s="289" t="s">
        <v>111</v>
      </c>
      <c r="AG30" s="285" t="s">
        <v>115</v>
      </c>
      <c r="AH30" s="285" t="s">
        <v>115</v>
      </c>
      <c r="AI30" s="285" t="s">
        <v>115</v>
      </c>
      <c r="AJ30" s="285" t="s">
        <v>115</v>
      </c>
      <c r="AK30" s="285" t="s">
        <v>115</v>
      </c>
      <c r="AL30" s="285" t="s">
        <v>115</v>
      </c>
      <c r="AM30" s="285" t="s">
        <v>115</v>
      </c>
      <c r="AN30" s="285" t="s">
        <v>115</v>
      </c>
      <c r="AO30" s="285" t="s">
        <v>115</v>
      </c>
    </row>
    <row r="31" spans="1:47" ht="11.25" customHeight="1">
      <c r="A31" s="2"/>
      <c r="B31" s="260"/>
      <c r="C31" s="260"/>
      <c r="D31" s="260"/>
      <c r="E31" s="260"/>
      <c r="F31" s="260"/>
      <c r="G31" s="260"/>
      <c r="H31" s="260"/>
      <c r="I31" s="260"/>
      <c r="J31" s="137"/>
      <c r="K31" s="140"/>
      <c r="L31" s="238"/>
      <c r="M31" s="238"/>
      <c r="N31" s="265"/>
      <c r="O31" s="205"/>
      <c r="P31" s="280"/>
      <c r="Q31" s="292"/>
      <c r="R31" s="298"/>
      <c r="S31" s="299"/>
      <c r="T31" s="350"/>
      <c r="Z31" s="271"/>
      <c r="AA31" s="271"/>
      <c r="AB31" s="222"/>
      <c r="AC31" s="160"/>
      <c r="AD31" s="162"/>
      <c r="AE31" s="288"/>
      <c r="AF31" s="290"/>
      <c r="AG31" s="286"/>
      <c r="AH31" s="286"/>
      <c r="AI31" s="286"/>
      <c r="AJ31" s="286"/>
      <c r="AK31" s="286"/>
      <c r="AL31" s="286"/>
      <c r="AM31" s="286"/>
      <c r="AN31" s="286"/>
      <c r="AO31" s="286"/>
    </row>
    <row r="32" spans="1:47" ht="11.25" customHeight="1">
      <c r="A32" s="2"/>
      <c r="B32" s="260"/>
      <c r="C32" s="260"/>
      <c r="D32" s="260"/>
      <c r="E32" s="260"/>
      <c r="F32" s="260"/>
      <c r="G32" s="260"/>
      <c r="H32" s="260"/>
      <c r="I32" s="260"/>
      <c r="J32" s="137"/>
      <c r="K32" s="140"/>
      <c r="L32" s="238"/>
      <c r="M32" s="238"/>
      <c r="N32" s="265" t="str">
        <f>"D" &amp;IFERROR(VLOOKUP($R$24,$AI$10:$AK$20,3),"") &amp; "02"</f>
        <v>D02</v>
      </c>
      <c r="O32" s="205" t="str">
        <f>IF($P32="","",$AF32)</f>
        <v/>
      </c>
      <c r="P32" s="280" t="str">
        <f>IFERROR(HLOOKUP($R$24,$AF$27:$AO33,ROW()-26,FALSE),"")</f>
        <v/>
      </c>
      <c r="Q32" s="190" t="str">
        <f t="shared" ref="Q32" si="0">Z32</f>
        <v/>
      </c>
      <c r="R32" s="298" t="s">
        <v>62</v>
      </c>
      <c r="S32" s="299"/>
      <c r="T32" s="350"/>
      <c r="Z32" s="270" t="str">
        <f t="shared" ref="Z32" si="1">IF($AE32="〇","対象外",$AA32)</f>
        <v/>
      </c>
      <c r="AA32" s="270" t="str">
        <f>IFERROR(HLOOKUP($K$5,$AB$23:$AD33,ROW()-22,FALSE),"")</f>
        <v/>
      </c>
      <c r="AB32" s="221" t="s">
        <v>7</v>
      </c>
      <c r="AC32" s="159" t="s">
        <v>37</v>
      </c>
      <c r="AD32" s="161" t="s">
        <v>37</v>
      </c>
      <c r="AE32" s="287" t="s">
        <v>135</v>
      </c>
      <c r="AF32" s="289" t="s">
        <v>111</v>
      </c>
      <c r="AG32" s="285" t="s">
        <v>115</v>
      </c>
      <c r="AH32" s="285" t="s">
        <v>119</v>
      </c>
      <c r="AI32" s="285" t="s">
        <v>119</v>
      </c>
      <c r="AJ32" s="285" t="s">
        <v>115</v>
      </c>
      <c r="AK32" s="285" t="s">
        <v>115</v>
      </c>
      <c r="AL32" s="285" t="s">
        <v>115</v>
      </c>
      <c r="AM32" s="285" t="s">
        <v>115</v>
      </c>
      <c r="AN32" s="285" t="s">
        <v>119</v>
      </c>
      <c r="AO32" s="285" t="s">
        <v>119</v>
      </c>
    </row>
    <row r="33" spans="1:41" ht="11.25" customHeight="1">
      <c r="A33" s="2"/>
      <c r="B33" s="260"/>
      <c r="C33" s="260"/>
      <c r="D33" s="260"/>
      <c r="E33" s="260"/>
      <c r="F33" s="260"/>
      <c r="G33" s="260"/>
      <c r="H33" s="260"/>
      <c r="I33" s="260"/>
      <c r="J33" s="137"/>
      <c r="K33" s="140"/>
      <c r="L33" s="238"/>
      <c r="M33" s="238"/>
      <c r="N33" s="265"/>
      <c r="O33" s="205"/>
      <c r="P33" s="280"/>
      <c r="Q33" s="170"/>
      <c r="R33" s="298"/>
      <c r="S33" s="299"/>
      <c r="T33" s="350"/>
      <c r="Z33" s="271"/>
      <c r="AA33" s="271"/>
      <c r="AB33" s="222"/>
      <c r="AC33" s="160"/>
      <c r="AD33" s="162"/>
      <c r="AE33" s="288"/>
      <c r="AF33" s="290"/>
      <c r="AG33" s="286"/>
      <c r="AH33" s="286"/>
      <c r="AI33" s="286"/>
      <c r="AJ33" s="286"/>
      <c r="AK33" s="286"/>
      <c r="AL33" s="286"/>
      <c r="AM33" s="286"/>
      <c r="AN33" s="286"/>
      <c r="AO33" s="286"/>
    </row>
    <row r="34" spans="1:41" ht="11.25" customHeight="1">
      <c r="A34" s="2"/>
      <c r="B34" s="260"/>
      <c r="C34" s="260"/>
      <c r="D34" s="260"/>
      <c r="E34" s="260"/>
      <c r="F34" s="260"/>
      <c r="G34" s="260"/>
      <c r="H34" s="260"/>
      <c r="I34" s="260"/>
      <c r="J34" s="137"/>
      <c r="K34" s="140"/>
      <c r="L34" s="238"/>
      <c r="M34" s="238"/>
      <c r="N34" s="265"/>
      <c r="O34" s="205" t="str">
        <f>IF($P34=" ","",$AF34)</f>
        <v>送信</v>
      </c>
      <c r="P34" s="280" t="str">
        <f>IFERROR(HLOOKUP($R$24,$AF$27:$AO35,ROW()-26,FALSE),"")</f>
        <v/>
      </c>
      <c r="Q34" s="291" t="str">
        <f>Z34</f>
        <v/>
      </c>
      <c r="R34" s="298" t="s">
        <v>62</v>
      </c>
      <c r="S34" s="299"/>
      <c r="T34" s="350"/>
      <c r="Z34" s="270" t="str">
        <f>IF($AE34="〇","対象外",IF($AA34="","",$AA34))</f>
        <v/>
      </c>
      <c r="AA34" s="270" t="str">
        <f>IFERROR(HLOOKUP($K$5,$AB$23:$AD35,ROW()-22,FALSE),"")</f>
        <v/>
      </c>
      <c r="AB34" s="221" t="s">
        <v>7</v>
      </c>
      <c r="AC34" s="159" t="str">
        <f>IF(OR(SUBSTITUTE($R$24, CHAR(10), "")="実施する（証券会社②）",SUBSTITUTE($R$24, CHAR(10), "")="実施する（証券会社③）",SUBSTITUTE($R$24, CHAR(10), "")="実施する（信託銀行③）",SUBSTITUTE($R$24, CHAR(10), "")="実施する（信託銀行④）"),"必須","")</f>
        <v/>
      </c>
      <c r="AD34" s="161" t="str">
        <f>IF(OR(SUBSTITUTE($R$24, CHAR(10), "")="実施する（証券会社②）",SUBSTITUTE($R$24, CHAR(10), "")="実施する（証券会社③）",SUBSTITUTE($R$24, CHAR(10), "")="実施する（信託銀行③）",SUBSTITUTE($R$24, CHAR(10), "")="実施する（信託銀行④）"),"必須","")</f>
        <v/>
      </c>
      <c r="AE34" s="287" t="s">
        <v>135</v>
      </c>
      <c r="AF34" s="289" t="s">
        <v>112</v>
      </c>
      <c r="AG34" s="293" t="s">
        <v>127</v>
      </c>
      <c r="AH34" s="285" t="s">
        <v>140</v>
      </c>
      <c r="AI34" s="285" t="s">
        <v>140</v>
      </c>
      <c r="AJ34" s="293" t="s">
        <v>127</v>
      </c>
      <c r="AK34" s="293" t="s">
        <v>127</v>
      </c>
      <c r="AL34" s="293" t="s">
        <v>127</v>
      </c>
      <c r="AM34" s="293" t="s">
        <v>127</v>
      </c>
      <c r="AN34" s="285" t="s">
        <v>140</v>
      </c>
      <c r="AO34" s="285" t="s">
        <v>140</v>
      </c>
    </row>
    <row r="35" spans="1:41" ht="11.25" customHeight="1">
      <c r="A35" s="2"/>
      <c r="B35" s="260"/>
      <c r="C35" s="260"/>
      <c r="D35" s="260"/>
      <c r="E35" s="260"/>
      <c r="F35" s="260"/>
      <c r="G35" s="260"/>
      <c r="H35" s="260"/>
      <c r="I35" s="260"/>
      <c r="J35" s="137"/>
      <c r="K35" s="140"/>
      <c r="L35" s="238"/>
      <c r="M35" s="238"/>
      <c r="N35" s="265"/>
      <c r="O35" s="205"/>
      <c r="P35" s="280"/>
      <c r="Q35" s="291"/>
      <c r="R35" s="298"/>
      <c r="S35" s="299"/>
      <c r="T35" s="350"/>
      <c r="Z35" s="271"/>
      <c r="AA35" s="271"/>
      <c r="AB35" s="222"/>
      <c r="AC35" s="160"/>
      <c r="AD35" s="162"/>
      <c r="AE35" s="288"/>
      <c r="AF35" s="290"/>
      <c r="AG35" s="294"/>
      <c r="AH35" s="286"/>
      <c r="AI35" s="286"/>
      <c r="AJ35" s="294"/>
      <c r="AK35" s="294"/>
      <c r="AL35" s="294"/>
      <c r="AM35" s="294"/>
      <c r="AN35" s="286"/>
      <c r="AO35" s="286"/>
    </row>
    <row r="36" spans="1:41" ht="11.25" customHeight="1">
      <c r="A36" s="2"/>
      <c r="B36" s="260"/>
      <c r="C36" s="260"/>
      <c r="D36" s="260"/>
      <c r="E36" s="260"/>
      <c r="F36" s="260"/>
      <c r="G36" s="260"/>
      <c r="H36" s="260"/>
      <c r="I36" s="260"/>
      <c r="J36" s="137"/>
      <c r="K36" s="140"/>
      <c r="L36" s="238"/>
      <c r="M36" s="238"/>
      <c r="N36" s="265" t="str">
        <f t="shared" ref="N36" si="2">"D" &amp;IFERROR(VLOOKUP($R$24,$AI$10:$AK$20,3),"") &amp; "01"</f>
        <v>D01</v>
      </c>
      <c r="O36" s="205" t="str">
        <f>IF($P36=" ","",$AF36)</f>
        <v>受信</v>
      </c>
      <c r="P36" s="280" t="str">
        <f>IFERROR(HLOOKUP($R$24,$AF$27:$AO37,ROW()-26,FALSE),"")</f>
        <v/>
      </c>
      <c r="Q36" s="291" t="str">
        <f t="shared" ref="Q36" si="3">Z36</f>
        <v/>
      </c>
      <c r="R36" s="298" t="s">
        <v>62</v>
      </c>
      <c r="S36" s="299"/>
      <c r="T36" s="350"/>
      <c r="Z36" s="270" t="str">
        <f t="shared" ref="Z36" si="4">IF($AE36="〇","対象外",IF($AA36="","",$AA36))</f>
        <v/>
      </c>
      <c r="AA36" s="270" t="str">
        <f>IFERROR(HLOOKUP($K$5,$AB$23:$AD37,ROW()-22,FALSE),"")</f>
        <v/>
      </c>
      <c r="AB36" s="221" t="s">
        <v>7</v>
      </c>
      <c r="AC36" s="159" t="str">
        <f t="shared" ref="AC36:AD36" si="5">IF(OR(SUBSTITUTE($R$24, CHAR(10), "")="実施する（証券会社②）",SUBSTITUTE($R$24, CHAR(10), "")="実施する（証券会社③）",SUBSTITUTE($R$24, CHAR(10), "")="実施する（信託銀行③）",SUBSTITUTE($R$24, CHAR(10), "")="実施する（信託銀行④）"),"必須","")</f>
        <v/>
      </c>
      <c r="AD36" s="161" t="str">
        <f t="shared" si="5"/>
        <v/>
      </c>
      <c r="AE36" s="287" t="s">
        <v>135</v>
      </c>
      <c r="AF36" s="289" t="s">
        <v>111</v>
      </c>
      <c r="AG36" s="293" t="s">
        <v>127</v>
      </c>
      <c r="AH36" s="285" t="s">
        <v>120</v>
      </c>
      <c r="AI36" s="285" t="s">
        <v>120</v>
      </c>
      <c r="AJ36" s="293" t="s">
        <v>127</v>
      </c>
      <c r="AK36" s="293" t="s">
        <v>127</v>
      </c>
      <c r="AL36" s="293" t="s">
        <v>127</v>
      </c>
      <c r="AM36" s="293" t="s">
        <v>127</v>
      </c>
      <c r="AN36" s="285" t="s">
        <v>120</v>
      </c>
      <c r="AO36" s="285" t="s">
        <v>120</v>
      </c>
    </row>
    <row r="37" spans="1:41" ht="11.25" customHeight="1">
      <c r="A37" s="2"/>
      <c r="B37" s="260"/>
      <c r="C37" s="260"/>
      <c r="D37" s="260"/>
      <c r="E37" s="260"/>
      <c r="F37" s="260"/>
      <c r="G37" s="260"/>
      <c r="H37" s="260"/>
      <c r="I37" s="260"/>
      <c r="J37" s="137"/>
      <c r="K37" s="140"/>
      <c r="L37" s="238"/>
      <c r="M37" s="238"/>
      <c r="N37" s="265"/>
      <c r="O37" s="205"/>
      <c r="P37" s="280"/>
      <c r="Q37" s="291"/>
      <c r="R37" s="298"/>
      <c r="S37" s="299"/>
      <c r="T37" s="350"/>
      <c r="Z37" s="271"/>
      <c r="AA37" s="271"/>
      <c r="AB37" s="222"/>
      <c r="AC37" s="160"/>
      <c r="AD37" s="162"/>
      <c r="AE37" s="288"/>
      <c r="AF37" s="290"/>
      <c r="AG37" s="294"/>
      <c r="AH37" s="286"/>
      <c r="AI37" s="286"/>
      <c r="AJ37" s="294"/>
      <c r="AK37" s="294"/>
      <c r="AL37" s="294"/>
      <c r="AM37" s="294"/>
      <c r="AN37" s="286"/>
      <c r="AO37" s="286"/>
    </row>
    <row r="38" spans="1:41" ht="11.25" customHeight="1">
      <c r="A38" s="2"/>
      <c r="B38" s="260"/>
      <c r="C38" s="260"/>
      <c r="D38" s="260"/>
      <c r="E38" s="260"/>
      <c r="F38" s="260"/>
      <c r="G38" s="260"/>
      <c r="H38" s="260"/>
      <c r="I38" s="260"/>
      <c r="J38" s="137"/>
      <c r="K38" s="140"/>
      <c r="L38" s="238"/>
      <c r="M38" s="238"/>
      <c r="N38" s="265"/>
      <c r="O38" s="205" t="str">
        <f>IF($P38=" ","",$AF38)</f>
        <v>受信</v>
      </c>
      <c r="P38" s="280" t="str">
        <f>IFERROR(HLOOKUP($R$24,$AF$27:$AO39,ROW()-26,FALSE),"")</f>
        <v/>
      </c>
      <c r="Q38" s="295" t="str">
        <f t="shared" ref="Q38" si="6">Z38</f>
        <v/>
      </c>
      <c r="R38" s="298" t="s">
        <v>62</v>
      </c>
      <c r="S38" s="299"/>
      <c r="T38" s="350"/>
      <c r="Z38" s="270" t="str">
        <f t="shared" ref="Z38" si="7">IF($AE38="〇","対象外",IF($AA38="","",$AA38))</f>
        <v/>
      </c>
      <c r="AA38" s="270" t="str">
        <f>IFERROR(HLOOKUP($K$5,$AB$23:$AD39,ROW()-22,FALSE),"")</f>
        <v/>
      </c>
      <c r="AB38" s="221" t="s">
        <v>7</v>
      </c>
      <c r="AC38" s="159" t="str">
        <f t="shared" ref="AC38:AD38" si="8">IF(OR(SUBSTITUTE($R$24, CHAR(10), "")="実施する（証券会社②）",SUBSTITUTE($R$24, CHAR(10), "")="実施する（証券会社③）",SUBSTITUTE($R$24, CHAR(10), "")="実施する（信託銀行③）",SUBSTITUTE($R$24, CHAR(10), "")="実施する（信託銀行④）"),"必須","")</f>
        <v/>
      </c>
      <c r="AD38" s="161" t="str">
        <f t="shared" si="8"/>
        <v/>
      </c>
      <c r="AE38" s="287" t="s">
        <v>135</v>
      </c>
      <c r="AF38" s="289" t="s">
        <v>111</v>
      </c>
      <c r="AG38" s="293" t="s">
        <v>127</v>
      </c>
      <c r="AH38" s="285" t="s">
        <v>115</v>
      </c>
      <c r="AI38" s="285" t="s">
        <v>115</v>
      </c>
      <c r="AJ38" s="293" t="s">
        <v>127</v>
      </c>
      <c r="AK38" s="293" t="s">
        <v>127</v>
      </c>
      <c r="AL38" s="293" t="s">
        <v>127</v>
      </c>
      <c r="AM38" s="293" t="s">
        <v>127</v>
      </c>
      <c r="AN38" s="285" t="s">
        <v>115</v>
      </c>
      <c r="AO38" s="285" t="s">
        <v>115</v>
      </c>
    </row>
    <row r="39" spans="1:41" ht="11.25" customHeight="1">
      <c r="A39" s="2"/>
      <c r="B39" s="260"/>
      <c r="C39" s="260"/>
      <c r="D39" s="260"/>
      <c r="E39" s="260"/>
      <c r="F39" s="260"/>
      <c r="G39" s="260"/>
      <c r="H39" s="260"/>
      <c r="I39" s="260"/>
      <c r="J39" s="137"/>
      <c r="K39" s="140"/>
      <c r="L39" s="238"/>
      <c r="M39" s="238"/>
      <c r="N39" s="265"/>
      <c r="O39" s="205"/>
      <c r="P39" s="280"/>
      <c r="Q39" s="296"/>
      <c r="R39" s="298"/>
      <c r="S39" s="299"/>
      <c r="T39" s="350"/>
      <c r="Z39" s="271"/>
      <c r="AA39" s="271"/>
      <c r="AB39" s="222"/>
      <c r="AC39" s="160"/>
      <c r="AD39" s="162"/>
      <c r="AE39" s="288"/>
      <c r="AF39" s="290"/>
      <c r="AG39" s="294"/>
      <c r="AH39" s="286"/>
      <c r="AI39" s="286"/>
      <c r="AJ39" s="294"/>
      <c r="AK39" s="294"/>
      <c r="AL39" s="294"/>
      <c r="AM39" s="294"/>
      <c r="AN39" s="286"/>
      <c r="AO39" s="286"/>
    </row>
    <row r="40" spans="1:41" ht="11.25" customHeight="1">
      <c r="A40" s="2"/>
      <c r="B40" s="260"/>
      <c r="C40" s="260"/>
      <c r="D40" s="260"/>
      <c r="E40" s="260"/>
      <c r="F40" s="260"/>
      <c r="G40" s="260"/>
      <c r="H40" s="260"/>
      <c r="I40" s="260"/>
      <c r="J40" s="137"/>
      <c r="K40" s="140"/>
      <c r="L40" s="238"/>
      <c r="M40" s="238"/>
      <c r="N40" s="265" t="str">
        <f>"D" &amp;IFERROR(VLOOKUP($R$24,$AI$10:$AK$20,3),"") &amp; "03"</f>
        <v>D03</v>
      </c>
      <c r="O40" s="205" t="str">
        <f>IF($P40="","",$AF40)</f>
        <v/>
      </c>
      <c r="P40" s="280" t="str">
        <f>IFERROR(HLOOKUP($R$24,$AF$27:$AO41,ROW()-26,FALSE),"")</f>
        <v/>
      </c>
      <c r="Q40" s="154" t="str">
        <f>IF($Z40="対象外",$Z42,$Z40)</f>
        <v/>
      </c>
      <c r="R40" s="298" t="s">
        <v>62</v>
      </c>
      <c r="S40" s="299"/>
      <c r="T40" s="350"/>
      <c r="Z40" s="270" t="str">
        <f t="shared" ref="Z40" si="9">IF($AE40="〇","対象外",$AA40)</f>
        <v/>
      </c>
      <c r="AA40" s="270" t="str">
        <f>IFERROR(HLOOKUP($K$5,$AB$23:$AD41,ROW()-22,FALSE),"")</f>
        <v/>
      </c>
      <c r="AB40" s="221" t="s">
        <v>7</v>
      </c>
      <c r="AC40" s="159" t="s">
        <v>37</v>
      </c>
      <c r="AD40" s="161" t="s">
        <v>37</v>
      </c>
      <c r="AE40" s="287" t="str">
        <f t="shared" ref="AE40" si="10">IF($B$19="受信なし","〇","●")</f>
        <v>●</v>
      </c>
      <c r="AF40" s="289" t="s">
        <v>111</v>
      </c>
      <c r="AG40" s="285" t="s">
        <v>121</v>
      </c>
      <c r="AH40" s="285" t="s">
        <v>121</v>
      </c>
      <c r="AI40" s="285" t="s">
        <v>121</v>
      </c>
      <c r="AJ40" s="285" t="s">
        <v>121</v>
      </c>
      <c r="AK40" s="285" t="s">
        <v>121</v>
      </c>
      <c r="AL40" s="285" t="s">
        <v>121</v>
      </c>
      <c r="AM40" s="285" t="s">
        <v>121</v>
      </c>
      <c r="AN40" s="285" t="s">
        <v>121</v>
      </c>
      <c r="AO40" s="285" t="s">
        <v>121</v>
      </c>
    </row>
    <row r="41" spans="1:41" ht="11.25" customHeight="1">
      <c r="A41" s="2"/>
      <c r="B41" s="260"/>
      <c r="C41" s="260"/>
      <c r="D41" s="260"/>
      <c r="E41" s="260"/>
      <c r="F41" s="260"/>
      <c r="G41" s="260"/>
      <c r="H41" s="260"/>
      <c r="I41" s="260"/>
      <c r="J41" s="137"/>
      <c r="K41" s="140"/>
      <c r="L41" s="238"/>
      <c r="M41" s="238"/>
      <c r="N41" s="265"/>
      <c r="O41" s="205"/>
      <c r="P41" s="280"/>
      <c r="Q41" s="152"/>
      <c r="R41" s="298"/>
      <c r="S41" s="299"/>
      <c r="T41" s="350"/>
      <c r="Z41" s="271"/>
      <c r="AA41" s="271"/>
      <c r="AB41" s="222"/>
      <c r="AC41" s="160"/>
      <c r="AD41" s="162"/>
      <c r="AE41" s="288"/>
      <c r="AF41" s="290"/>
      <c r="AG41" s="286"/>
      <c r="AH41" s="286"/>
      <c r="AI41" s="286"/>
      <c r="AJ41" s="286"/>
      <c r="AK41" s="286"/>
      <c r="AL41" s="286"/>
      <c r="AM41" s="286"/>
      <c r="AN41" s="286"/>
      <c r="AO41" s="286"/>
    </row>
    <row r="42" spans="1:41" ht="11.25" customHeight="1">
      <c r="A42" s="2"/>
      <c r="B42" s="260"/>
      <c r="C42" s="260"/>
      <c r="D42" s="260"/>
      <c r="E42" s="260"/>
      <c r="F42" s="260"/>
      <c r="G42" s="260"/>
      <c r="H42" s="260"/>
      <c r="I42" s="260"/>
      <c r="J42" s="137"/>
      <c r="K42" s="140"/>
      <c r="L42" s="238"/>
      <c r="M42" s="238"/>
      <c r="N42" s="265"/>
      <c r="O42" s="205" t="str">
        <f>IF($P42="","",$AF42)</f>
        <v/>
      </c>
      <c r="P42" s="280" t="str">
        <f>IFERROR(HLOOKUP($R$24,$AF$27:$AO43,ROW()-26,FALSE),"")</f>
        <v/>
      </c>
      <c r="Q42" s="291" t="str">
        <f t="shared" ref="Q42" si="11">Z42</f>
        <v/>
      </c>
      <c r="R42" s="298" t="s">
        <v>62</v>
      </c>
      <c r="S42" s="299"/>
      <c r="T42" s="350"/>
      <c r="Z42" s="270" t="str">
        <f t="shared" ref="Z42" si="12">IF($AE42="〇","対象外",$AA42)</f>
        <v/>
      </c>
      <c r="AA42" s="270" t="str">
        <f>IFERROR(HLOOKUP($K$5,$AB$23:$AD43,ROW()-22,FALSE),"")</f>
        <v/>
      </c>
      <c r="AB42" s="221" t="s">
        <v>7</v>
      </c>
      <c r="AC42" s="159" t="s">
        <v>37</v>
      </c>
      <c r="AD42" s="161" t="s">
        <v>37</v>
      </c>
      <c r="AE42" s="287" t="s">
        <v>135</v>
      </c>
      <c r="AF42" s="289" t="s">
        <v>111</v>
      </c>
      <c r="AG42" s="285" t="s">
        <v>116</v>
      </c>
      <c r="AH42" s="285" t="s">
        <v>116</v>
      </c>
      <c r="AI42" s="285" t="s">
        <v>116</v>
      </c>
      <c r="AJ42" s="285" t="s">
        <v>116</v>
      </c>
      <c r="AK42" s="285" t="s">
        <v>116</v>
      </c>
      <c r="AL42" s="285" t="s">
        <v>116</v>
      </c>
      <c r="AM42" s="285" t="s">
        <v>116</v>
      </c>
      <c r="AN42" s="285" t="s">
        <v>116</v>
      </c>
      <c r="AO42" s="285" t="s">
        <v>116</v>
      </c>
    </row>
    <row r="43" spans="1:41" ht="11.25" customHeight="1">
      <c r="A43" s="2"/>
      <c r="B43" s="260"/>
      <c r="C43" s="260"/>
      <c r="D43" s="260"/>
      <c r="E43" s="260"/>
      <c r="F43" s="260"/>
      <c r="G43" s="260"/>
      <c r="H43" s="260"/>
      <c r="I43" s="260"/>
      <c r="J43" s="137"/>
      <c r="K43" s="140"/>
      <c r="L43" s="238"/>
      <c r="M43" s="238"/>
      <c r="N43" s="265"/>
      <c r="O43" s="205"/>
      <c r="P43" s="280"/>
      <c r="Q43" s="291"/>
      <c r="R43" s="298"/>
      <c r="S43" s="299"/>
      <c r="T43" s="350"/>
      <c r="Z43" s="271"/>
      <c r="AA43" s="271"/>
      <c r="AB43" s="222"/>
      <c r="AC43" s="160"/>
      <c r="AD43" s="162"/>
      <c r="AE43" s="288"/>
      <c r="AF43" s="290"/>
      <c r="AG43" s="286"/>
      <c r="AH43" s="286"/>
      <c r="AI43" s="286"/>
      <c r="AJ43" s="286"/>
      <c r="AK43" s="286"/>
      <c r="AL43" s="286"/>
      <c r="AM43" s="286"/>
      <c r="AN43" s="286"/>
      <c r="AO43" s="286"/>
    </row>
    <row r="44" spans="1:41" ht="11.25" customHeight="1">
      <c r="A44" s="2"/>
      <c r="B44" s="260"/>
      <c r="C44" s="260"/>
      <c r="D44" s="260"/>
      <c r="E44" s="260"/>
      <c r="F44" s="260"/>
      <c r="G44" s="260"/>
      <c r="H44" s="260"/>
      <c r="I44" s="260"/>
      <c r="J44" s="137"/>
      <c r="K44" s="140"/>
      <c r="L44" s="238"/>
      <c r="M44" s="238"/>
      <c r="N44" s="265" t="str">
        <f t="shared" ref="N44" si="13">"D" &amp;IFERROR(VLOOKUP($R$24,$AI$10:$AK$20,3),"") &amp; "01"</f>
        <v>D01</v>
      </c>
      <c r="O44" s="205" t="str">
        <f>IF($P44="","",$AF44)</f>
        <v/>
      </c>
      <c r="P44" s="280" t="str">
        <f>IFERROR(HLOOKUP($R$24,$AF$27:$AO45,ROW()-26,FALSE),"")</f>
        <v/>
      </c>
      <c r="Q44" s="291" t="str">
        <f t="shared" ref="Q44" si="14">Z44</f>
        <v/>
      </c>
      <c r="R44" s="298" t="s">
        <v>62</v>
      </c>
      <c r="S44" s="299"/>
      <c r="T44" s="350"/>
      <c r="Z44" s="270" t="str">
        <f t="shared" ref="Z44" si="15">IF($AE44="〇","対象外",$AA44)</f>
        <v/>
      </c>
      <c r="AA44" s="270" t="str">
        <f>IFERROR(HLOOKUP($K$5,$AB$23:$AD45,ROW()-22,FALSE),"")</f>
        <v/>
      </c>
      <c r="AB44" s="221" t="s">
        <v>7</v>
      </c>
      <c r="AC44" s="159" t="s">
        <v>37</v>
      </c>
      <c r="AD44" s="161" t="s">
        <v>37</v>
      </c>
      <c r="AE44" s="287" t="s">
        <v>135</v>
      </c>
      <c r="AF44" s="289" t="s">
        <v>112</v>
      </c>
      <c r="AG44" s="285" t="s">
        <v>139</v>
      </c>
      <c r="AH44" s="285" t="s">
        <v>139</v>
      </c>
      <c r="AI44" s="285" t="s">
        <v>139</v>
      </c>
      <c r="AJ44" s="285" t="s">
        <v>139</v>
      </c>
      <c r="AK44" s="285" t="s">
        <v>139</v>
      </c>
      <c r="AL44" s="285" t="s">
        <v>139</v>
      </c>
      <c r="AM44" s="285" t="s">
        <v>139</v>
      </c>
      <c r="AN44" s="285" t="s">
        <v>139</v>
      </c>
      <c r="AO44" s="285" t="s">
        <v>139</v>
      </c>
    </row>
    <row r="45" spans="1:41" ht="11.25" customHeight="1">
      <c r="A45" s="2"/>
      <c r="B45" s="260"/>
      <c r="C45" s="260"/>
      <c r="D45" s="260"/>
      <c r="E45" s="260"/>
      <c r="F45" s="260"/>
      <c r="G45" s="260"/>
      <c r="H45" s="260"/>
      <c r="I45" s="260"/>
      <c r="J45" s="137"/>
      <c r="K45" s="140"/>
      <c r="L45" s="238"/>
      <c r="M45" s="238"/>
      <c r="N45" s="265"/>
      <c r="O45" s="205"/>
      <c r="P45" s="280"/>
      <c r="Q45" s="291"/>
      <c r="R45" s="298"/>
      <c r="S45" s="299"/>
      <c r="T45" s="350"/>
      <c r="Z45" s="271"/>
      <c r="AA45" s="271"/>
      <c r="AB45" s="222"/>
      <c r="AC45" s="160"/>
      <c r="AD45" s="162"/>
      <c r="AE45" s="288"/>
      <c r="AF45" s="290"/>
      <c r="AG45" s="286"/>
      <c r="AH45" s="286"/>
      <c r="AI45" s="286"/>
      <c r="AJ45" s="286"/>
      <c r="AK45" s="286"/>
      <c r="AL45" s="286"/>
      <c r="AM45" s="286"/>
      <c r="AN45" s="286"/>
      <c r="AO45" s="286"/>
    </row>
    <row r="46" spans="1:41" ht="11.25" customHeight="1">
      <c r="A46" s="2"/>
      <c r="B46" s="260"/>
      <c r="C46" s="260"/>
      <c r="D46" s="260"/>
      <c r="E46" s="260"/>
      <c r="F46" s="260"/>
      <c r="G46" s="260"/>
      <c r="H46" s="260"/>
      <c r="I46" s="260"/>
      <c r="J46" s="137"/>
      <c r="K46" s="140"/>
      <c r="L46" s="238"/>
      <c r="M46" s="238"/>
      <c r="N46" s="265"/>
      <c r="O46" s="205" t="str">
        <f>IF($P46="","",$AF46)</f>
        <v/>
      </c>
      <c r="P46" s="280" t="str">
        <f>IFERROR(HLOOKUP($R$24,$AF$27:$AO47,ROW()-26,FALSE),"")</f>
        <v/>
      </c>
      <c r="Q46" s="295" t="str">
        <f t="shared" ref="Q46" si="16">Z46</f>
        <v/>
      </c>
      <c r="R46" s="298" t="s">
        <v>62</v>
      </c>
      <c r="S46" s="299"/>
      <c r="T46" s="350"/>
      <c r="Z46" s="270" t="str">
        <f t="shared" ref="Z46" si="17">IF($AE46="〇","対象外",$AA46)</f>
        <v/>
      </c>
      <c r="AA46" s="270" t="str">
        <f>IFERROR(HLOOKUP($K$5,$AB$23:$AD47,ROW()-22,FALSE),"")</f>
        <v/>
      </c>
      <c r="AB46" s="221" t="s">
        <v>7</v>
      </c>
      <c r="AC46" s="159" t="s">
        <v>37</v>
      </c>
      <c r="AD46" s="161" t="s">
        <v>37</v>
      </c>
      <c r="AE46" s="287" t="s">
        <v>135</v>
      </c>
      <c r="AF46" s="289" t="s">
        <v>111</v>
      </c>
      <c r="AG46" s="285" t="s">
        <v>123</v>
      </c>
      <c r="AH46" s="285" t="s">
        <v>123</v>
      </c>
      <c r="AI46" s="285" t="s">
        <v>123</v>
      </c>
      <c r="AJ46" s="285" t="s">
        <v>123</v>
      </c>
      <c r="AK46" s="285" t="s">
        <v>123</v>
      </c>
      <c r="AL46" s="285" t="s">
        <v>123</v>
      </c>
      <c r="AM46" s="285" t="s">
        <v>123</v>
      </c>
      <c r="AN46" s="285" t="s">
        <v>123</v>
      </c>
      <c r="AO46" s="285" t="s">
        <v>123</v>
      </c>
    </row>
    <row r="47" spans="1:41" ht="11.25" customHeight="1">
      <c r="A47" s="2"/>
      <c r="B47" s="260"/>
      <c r="C47" s="260"/>
      <c r="D47" s="260"/>
      <c r="E47" s="260"/>
      <c r="F47" s="260"/>
      <c r="G47" s="260"/>
      <c r="H47" s="260"/>
      <c r="I47" s="260"/>
      <c r="J47" s="137"/>
      <c r="K47" s="140"/>
      <c r="L47" s="238"/>
      <c r="M47" s="238"/>
      <c r="N47" s="265"/>
      <c r="O47" s="205"/>
      <c r="P47" s="280"/>
      <c r="Q47" s="296"/>
      <c r="R47" s="298"/>
      <c r="S47" s="299"/>
      <c r="T47" s="350"/>
      <c r="Z47" s="271"/>
      <c r="AA47" s="271"/>
      <c r="AB47" s="222"/>
      <c r="AC47" s="160"/>
      <c r="AD47" s="162"/>
      <c r="AE47" s="288"/>
      <c r="AF47" s="290"/>
      <c r="AG47" s="286"/>
      <c r="AH47" s="286"/>
      <c r="AI47" s="286"/>
      <c r="AJ47" s="286"/>
      <c r="AK47" s="286"/>
      <c r="AL47" s="286"/>
      <c r="AM47" s="286"/>
      <c r="AN47" s="286"/>
      <c r="AO47" s="286"/>
    </row>
    <row r="48" spans="1:41" ht="11.25" customHeight="1">
      <c r="A48" s="2"/>
      <c r="B48" s="260"/>
      <c r="C48" s="260"/>
      <c r="D48" s="260"/>
      <c r="E48" s="260"/>
      <c r="F48" s="260"/>
      <c r="G48" s="260"/>
      <c r="H48" s="260"/>
      <c r="I48" s="260"/>
      <c r="J48" s="137"/>
      <c r="K48" s="140"/>
      <c r="L48" s="238"/>
      <c r="M48" s="238"/>
      <c r="N48" s="167" t="str">
        <f>"D" &amp;IFERROR(VLOOKUP($R$24,$AI$10:$AK$20,3),"") &amp; "04"</f>
        <v>D04</v>
      </c>
      <c r="O48" s="205" t="str">
        <f>IF($P48="","",$AF48)</f>
        <v/>
      </c>
      <c r="P48" s="280" t="str">
        <f>IFERROR(HLOOKUP($R$24,$AF$27:$AO49,ROW()-26,FALSE),"")</f>
        <v/>
      </c>
      <c r="Q48" s="190" t="str">
        <f t="shared" ref="Q48" si="18">Z48</f>
        <v/>
      </c>
      <c r="R48" s="298" t="s">
        <v>62</v>
      </c>
      <c r="S48" s="299"/>
      <c r="T48" s="350"/>
      <c r="Z48" s="270" t="str">
        <f t="shared" ref="Z48" si="19">IF($AE48="〇","対象外",$AA48)</f>
        <v/>
      </c>
      <c r="AA48" s="270" t="str">
        <f>IFERROR(HLOOKUP($K$5,$AB$23:$AD49,ROW()-22,FALSE),"")</f>
        <v/>
      </c>
      <c r="AB48" s="221" t="s">
        <v>7</v>
      </c>
      <c r="AC48" s="159" t="s">
        <v>37</v>
      </c>
      <c r="AD48" s="161" t="s">
        <v>37</v>
      </c>
      <c r="AE48" s="287" t="s">
        <v>135</v>
      </c>
      <c r="AF48" s="289" t="s">
        <v>111</v>
      </c>
      <c r="AG48" s="285" t="s">
        <v>115</v>
      </c>
      <c r="AH48" s="285" t="s">
        <v>115</v>
      </c>
      <c r="AI48" s="285" t="s">
        <v>115</v>
      </c>
      <c r="AJ48" s="285" t="s">
        <v>115</v>
      </c>
      <c r="AK48" s="285" t="s">
        <v>115</v>
      </c>
      <c r="AL48" s="285" t="s">
        <v>115</v>
      </c>
      <c r="AM48" s="285" t="s">
        <v>115</v>
      </c>
      <c r="AN48" s="285" t="s">
        <v>115</v>
      </c>
      <c r="AO48" s="285" t="s">
        <v>115</v>
      </c>
    </row>
    <row r="49" spans="1:41" ht="11.25" customHeight="1">
      <c r="A49" s="2"/>
      <c r="B49" s="260"/>
      <c r="C49" s="260"/>
      <c r="D49" s="260"/>
      <c r="E49" s="260"/>
      <c r="F49" s="260"/>
      <c r="G49" s="260"/>
      <c r="H49" s="260"/>
      <c r="I49" s="260"/>
      <c r="J49" s="137"/>
      <c r="K49" s="140"/>
      <c r="L49" s="238"/>
      <c r="M49" s="238"/>
      <c r="N49" s="167"/>
      <c r="O49" s="205"/>
      <c r="P49" s="280"/>
      <c r="Q49" s="156"/>
      <c r="R49" s="298"/>
      <c r="S49" s="299"/>
      <c r="T49" s="350"/>
      <c r="Z49" s="271"/>
      <c r="AA49" s="271"/>
      <c r="AB49" s="222"/>
      <c r="AC49" s="160"/>
      <c r="AD49" s="162"/>
      <c r="AE49" s="288"/>
      <c r="AF49" s="290"/>
      <c r="AG49" s="286"/>
      <c r="AH49" s="286"/>
      <c r="AI49" s="286"/>
      <c r="AJ49" s="286"/>
      <c r="AK49" s="286"/>
      <c r="AL49" s="286"/>
      <c r="AM49" s="286"/>
      <c r="AN49" s="286"/>
      <c r="AO49" s="286"/>
    </row>
    <row r="50" spans="1:41" ht="11.25" customHeight="1">
      <c r="A50" s="2"/>
      <c r="B50" s="260"/>
      <c r="C50" s="260"/>
      <c r="D50" s="260"/>
      <c r="E50" s="260"/>
      <c r="F50" s="260"/>
      <c r="G50" s="260"/>
      <c r="H50" s="260"/>
      <c r="I50" s="260"/>
      <c r="J50" s="137"/>
      <c r="K50" s="140"/>
      <c r="L50" s="238"/>
      <c r="M50" s="238"/>
      <c r="N50" s="167" t="str">
        <f>"D" &amp;IFERROR(VLOOKUP($R$24,$AI$10:$AK$20,3),"") &amp; "05"</f>
        <v>D05</v>
      </c>
      <c r="O50" s="205" t="str">
        <f>IF($P50="","",$AF50)</f>
        <v/>
      </c>
      <c r="P50" s="280" t="str">
        <f>IFERROR(HLOOKUP($R$24,$AF$27:$AO51,ROW()-26,FALSE),"")</f>
        <v/>
      </c>
      <c r="Q50" s="190" t="str">
        <f t="shared" ref="Q50" si="20">Z50</f>
        <v/>
      </c>
      <c r="R50" s="298" t="s">
        <v>62</v>
      </c>
      <c r="S50" s="299"/>
      <c r="T50" s="350"/>
      <c r="Z50" s="270" t="str">
        <f t="shared" ref="Z50" si="21">IF($AE50="〇","対象外",$AA50)</f>
        <v/>
      </c>
      <c r="AA50" s="270" t="str">
        <f>IFERROR(HLOOKUP($K$5,$AB$23:$AD51,ROW()-22,FALSE),"")</f>
        <v/>
      </c>
      <c r="AB50" s="221" t="s">
        <v>7</v>
      </c>
      <c r="AC50" s="159" t="s">
        <v>3</v>
      </c>
      <c r="AD50" s="161" t="s">
        <v>3</v>
      </c>
      <c r="AE50" s="287" t="str">
        <f t="shared" ref="AE50" si="22">IF($B$19="受信なし","〇","●")</f>
        <v>●</v>
      </c>
      <c r="AF50" s="289" t="s">
        <v>111</v>
      </c>
      <c r="AG50" s="285" t="s">
        <v>122</v>
      </c>
      <c r="AH50" s="285" t="s">
        <v>122</v>
      </c>
      <c r="AI50" s="285" t="s">
        <v>122</v>
      </c>
      <c r="AJ50" s="285" t="s">
        <v>122</v>
      </c>
      <c r="AK50" s="285" t="s">
        <v>122</v>
      </c>
      <c r="AL50" s="285" t="s">
        <v>122</v>
      </c>
      <c r="AM50" s="285" t="s">
        <v>122</v>
      </c>
      <c r="AN50" s="285" t="s">
        <v>122</v>
      </c>
      <c r="AO50" s="285" t="s">
        <v>122</v>
      </c>
    </row>
    <row r="51" spans="1:41" ht="11.25" customHeight="1">
      <c r="A51" s="2"/>
      <c r="B51" s="260"/>
      <c r="C51" s="260"/>
      <c r="D51" s="260"/>
      <c r="E51" s="260"/>
      <c r="F51" s="260"/>
      <c r="G51" s="260"/>
      <c r="H51" s="260"/>
      <c r="I51" s="260"/>
      <c r="J51" s="137"/>
      <c r="K51" s="140"/>
      <c r="L51" s="238"/>
      <c r="M51" s="238"/>
      <c r="N51" s="167"/>
      <c r="O51" s="205"/>
      <c r="P51" s="280"/>
      <c r="Q51" s="156"/>
      <c r="R51" s="298"/>
      <c r="S51" s="299"/>
      <c r="T51" s="350"/>
      <c r="Z51" s="271"/>
      <c r="AA51" s="271"/>
      <c r="AB51" s="222"/>
      <c r="AC51" s="160"/>
      <c r="AD51" s="162"/>
      <c r="AE51" s="288"/>
      <c r="AF51" s="290"/>
      <c r="AG51" s="286"/>
      <c r="AH51" s="286"/>
      <c r="AI51" s="286"/>
      <c r="AJ51" s="286"/>
      <c r="AK51" s="286"/>
      <c r="AL51" s="286"/>
      <c r="AM51" s="286"/>
      <c r="AN51" s="286"/>
      <c r="AO51" s="286"/>
    </row>
    <row r="52" spans="1:41" ht="11.25" customHeight="1">
      <c r="A52" s="2"/>
      <c r="B52" s="260"/>
      <c r="C52" s="260"/>
      <c r="D52" s="260"/>
      <c r="E52" s="260"/>
      <c r="F52" s="260"/>
      <c r="G52" s="260"/>
      <c r="H52" s="260"/>
      <c r="I52" s="260"/>
      <c r="J52" s="137"/>
      <c r="K52" s="140"/>
      <c r="L52" s="238"/>
      <c r="M52" s="238"/>
      <c r="N52" s="265" t="str">
        <f>"D" &amp;IFERROR(VLOOKUP($R$24,$AI$10:$AK$20,3),"") &amp; "06"</f>
        <v>D06</v>
      </c>
      <c r="O52" s="205" t="str">
        <f>IF($P52="","",$AF52)</f>
        <v/>
      </c>
      <c r="P52" s="280" t="str">
        <f>IFERROR(HLOOKUP($R$24,$AF$27:$AO53,ROW()-26,FALSE),"")</f>
        <v/>
      </c>
      <c r="Q52" s="154" t="str">
        <f>IF($Z52="対象外",$Z54,$Z52)</f>
        <v/>
      </c>
      <c r="R52" s="298" t="s">
        <v>62</v>
      </c>
      <c r="S52" s="299"/>
      <c r="T52" s="350"/>
      <c r="Z52" s="270" t="str">
        <f t="shared" ref="Z52" si="23">IF($AE52="〇","対象外",$AA52)</f>
        <v/>
      </c>
      <c r="AA52" s="270" t="str">
        <f>IFERROR(HLOOKUP($K$5,$AB$23:$AD53,ROW()-22,FALSE),"")</f>
        <v/>
      </c>
      <c r="AB52" s="221" t="s">
        <v>7</v>
      </c>
      <c r="AC52" s="159" t="s">
        <v>3</v>
      </c>
      <c r="AD52" s="161" t="s">
        <v>3</v>
      </c>
      <c r="AE52" s="287" t="str">
        <f t="shared" ref="AE52" si="24">IF($B$19="受信なし","〇","●")</f>
        <v>●</v>
      </c>
      <c r="AF52" s="289" t="s">
        <v>111</v>
      </c>
      <c r="AG52" s="285" t="s">
        <v>114</v>
      </c>
      <c r="AH52" s="285" t="s">
        <v>114</v>
      </c>
      <c r="AI52" s="285" t="s">
        <v>114</v>
      </c>
      <c r="AJ52" s="285" t="s">
        <v>114</v>
      </c>
      <c r="AK52" s="285" t="s">
        <v>114</v>
      </c>
      <c r="AL52" s="285" t="s">
        <v>114</v>
      </c>
      <c r="AM52" s="285" t="s">
        <v>114</v>
      </c>
      <c r="AN52" s="285" t="s">
        <v>114</v>
      </c>
      <c r="AO52" s="285" t="s">
        <v>114</v>
      </c>
    </row>
    <row r="53" spans="1:41" ht="11.25" customHeight="1">
      <c r="A53" s="2"/>
      <c r="B53" s="260"/>
      <c r="C53" s="260"/>
      <c r="D53" s="260"/>
      <c r="E53" s="260"/>
      <c r="F53" s="260"/>
      <c r="G53" s="260"/>
      <c r="H53" s="260"/>
      <c r="I53" s="260"/>
      <c r="J53" s="137"/>
      <c r="K53" s="140"/>
      <c r="L53" s="238"/>
      <c r="M53" s="238"/>
      <c r="N53" s="265"/>
      <c r="O53" s="205"/>
      <c r="P53" s="280"/>
      <c r="Q53" s="152"/>
      <c r="R53" s="298"/>
      <c r="S53" s="299"/>
      <c r="T53" s="350"/>
      <c r="Z53" s="271"/>
      <c r="AA53" s="271"/>
      <c r="AB53" s="222"/>
      <c r="AC53" s="160"/>
      <c r="AD53" s="162"/>
      <c r="AE53" s="288"/>
      <c r="AF53" s="290"/>
      <c r="AG53" s="286"/>
      <c r="AH53" s="286"/>
      <c r="AI53" s="286"/>
      <c r="AJ53" s="286"/>
      <c r="AK53" s="286"/>
      <c r="AL53" s="286"/>
      <c r="AM53" s="286"/>
      <c r="AN53" s="286"/>
      <c r="AO53" s="286"/>
    </row>
    <row r="54" spans="1:41" ht="11.25" customHeight="1">
      <c r="A54" s="2"/>
      <c r="B54" s="260"/>
      <c r="C54" s="260"/>
      <c r="D54" s="260"/>
      <c r="E54" s="260"/>
      <c r="F54" s="260"/>
      <c r="G54" s="260"/>
      <c r="H54" s="260"/>
      <c r="I54" s="260"/>
      <c r="J54" s="137"/>
      <c r="K54" s="140"/>
      <c r="L54" s="238"/>
      <c r="M54" s="238"/>
      <c r="N54" s="265"/>
      <c r="O54" s="205" t="str">
        <f>IF($P54="","",$AF54)</f>
        <v/>
      </c>
      <c r="P54" s="280" t="str">
        <f>IFERROR(HLOOKUP($R$24,$AF$27:$AO55,ROW()-26,FALSE),"")</f>
        <v/>
      </c>
      <c r="Q54" s="291" t="str">
        <f t="shared" ref="Q54" si="25">Z54</f>
        <v/>
      </c>
      <c r="R54" s="298" t="s">
        <v>62</v>
      </c>
      <c r="S54" s="299"/>
      <c r="T54" s="350"/>
      <c r="Z54" s="270" t="str">
        <f t="shared" ref="Z54" si="26">IF($AE54="〇","対象外",$AA54)</f>
        <v/>
      </c>
      <c r="AA54" s="270" t="str">
        <f>IFERROR(HLOOKUP($K$5,$AB$23:$AD55,ROW()-22,FALSE),"")</f>
        <v/>
      </c>
      <c r="AB54" s="221" t="s">
        <v>7</v>
      </c>
      <c r="AC54" s="159" t="s">
        <v>3</v>
      </c>
      <c r="AD54" s="161" t="s">
        <v>3</v>
      </c>
      <c r="AE54" s="287" t="s">
        <v>135</v>
      </c>
      <c r="AF54" s="289" t="s">
        <v>112</v>
      </c>
      <c r="AG54" s="285" t="s">
        <v>140</v>
      </c>
      <c r="AH54" s="285" t="s">
        <v>140</v>
      </c>
      <c r="AI54" s="285" t="s">
        <v>140</v>
      </c>
      <c r="AJ54" s="285" t="s">
        <v>140</v>
      </c>
      <c r="AK54" s="285" t="s">
        <v>140</v>
      </c>
      <c r="AL54" s="285" t="s">
        <v>140</v>
      </c>
      <c r="AM54" s="285" t="s">
        <v>140</v>
      </c>
      <c r="AN54" s="285" t="s">
        <v>140</v>
      </c>
      <c r="AO54" s="285" t="s">
        <v>140</v>
      </c>
    </row>
    <row r="55" spans="1:41" ht="11.25" customHeight="1">
      <c r="A55" s="2"/>
      <c r="B55" s="260"/>
      <c r="C55" s="260"/>
      <c r="D55" s="260"/>
      <c r="E55" s="260"/>
      <c r="F55" s="260"/>
      <c r="G55" s="260"/>
      <c r="H55" s="260"/>
      <c r="I55" s="260"/>
      <c r="J55" s="137"/>
      <c r="K55" s="140"/>
      <c r="L55" s="238"/>
      <c r="M55" s="238"/>
      <c r="N55" s="265"/>
      <c r="O55" s="205"/>
      <c r="P55" s="280"/>
      <c r="Q55" s="291"/>
      <c r="R55" s="298"/>
      <c r="S55" s="299"/>
      <c r="T55" s="350"/>
      <c r="Z55" s="271"/>
      <c r="AA55" s="271"/>
      <c r="AB55" s="222"/>
      <c r="AC55" s="160"/>
      <c r="AD55" s="162"/>
      <c r="AE55" s="288"/>
      <c r="AF55" s="290"/>
      <c r="AG55" s="286"/>
      <c r="AH55" s="286"/>
      <c r="AI55" s="286"/>
      <c r="AJ55" s="286"/>
      <c r="AK55" s="286"/>
      <c r="AL55" s="286"/>
      <c r="AM55" s="286"/>
      <c r="AN55" s="286"/>
      <c r="AO55" s="286"/>
    </row>
    <row r="56" spans="1:41" ht="11.25" customHeight="1">
      <c r="A56" s="2"/>
      <c r="B56" s="260"/>
      <c r="C56" s="260"/>
      <c r="D56" s="260"/>
      <c r="E56" s="260"/>
      <c r="F56" s="260"/>
      <c r="G56" s="260"/>
      <c r="H56" s="260"/>
      <c r="I56" s="260"/>
      <c r="J56" s="137"/>
      <c r="K56" s="140"/>
      <c r="L56" s="238"/>
      <c r="M56" s="238"/>
      <c r="N56" s="265"/>
      <c r="O56" s="205" t="str">
        <f>IF($P56="","",$AF56)</f>
        <v/>
      </c>
      <c r="P56" s="280" t="str">
        <f>IFERROR(HLOOKUP($R$24,$AF$27:$AO57,ROW()-26,FALSE),"")</f>
        <v/>
      </c>
      <c r="Q56" s="291" t="str">
        <f t="shared" ref="Q56" si="27">Z56</f>
        <v/>
      </c>
      <c r="R56" s="298" t="s">
        <v>62</v>
      </c>
      <c r="S56" s="299"/>
      <c r="T56" s="350"/>
      <c r="Z56" s="270" t="str">
        <f t="shared" ref="Z56" si="28">IF($AE56="〇","対象外",$AA56)</f>
        <v/>
      </c>
      <c r="AA56" s="270" t="str">
        <f>IFERROR(HLOOKUP($K$5,$AB$23:$AD57,ROW()-22,FALSE),"")</f>
        <v/>
      </c>
      <c r="AB56" s="221" t="s">
        <v>7</v>
      </c>
      <c r="AC56" s="159" t="s">
        <v>3</v>
      </c>
      <c r="AD56" s="161" t="s">
        <v>3</v>
      </c>
      <c r="AE56" s="287" t="s">
        <v>135</v>
      </c>
      <c r="AF56" s="289" t="s">
        <v>111</v>
      </c>
      <c r="AG56" s="285" t="s">
        <v>120</v>
      </c>
      <c r="AH56" s="285" t="s">
        <v>120</v>
      </c>
      <c r="AI56" s="285" t="s">
        <v>120</v>
      </c>
      <c r="AJ56" s="285" t="s">
        <v>120</v>
      </c>
      <c r="AK56" s="285" t="s">
        <v>120</v>
      </c>
      <c r="AL56" s="285" t="s">
        <v>120</v>
      </c>
      <c r="AM56" s="285" t="s">
        <v>120</v>
      </c>
      <c r="AN56" s="285" t="s">
        <v>120</v>
      </c>
      <c r="AO56" s="285" t="s">
        <v>120</v>
      </c>
    </row>
    <row r="57" spans="1:41" ht="11.25" customHeight="1">
      <c r="A57" s="2"/>
      <c r="B57" s="260"/>
      <c r="C57" s="260"/>
      <c r="D57" s="260"/>
      <c r="E57" s="260"/>
      <c r="F57" s="260"/>
      <c r="G57" s="260"/>
      <c r="H57" s="260"/>
      <c r="I57" s="260"/>
      <c r="J57" s="137"/>
      <c r="K57" s="140"/>
      <c r="L57" s="238"/>
      <c r="M57" s="238"/>
      <c r="N57" s="265"/>
      <c r="O57" s="205"/>
      <c r="P57" s="280"/>
      <c r="Q57" s="291"/>
      <c r="R57" s="298"/>
      <c r="S57" s="299"/>
      <c r="T57" s="350"/>
      <c r="Z57" s="271"/>
      <c r="AA57" s="271"/>
      <c r="AB57" s="222"/>
      <c r="AC57" s="160"/>
      <c r="AD57" s="162"/>
      <c r="AE57" s="288"/>
      <c r="AF57" s="290"/>
      <c r="AG57" s="286"/>
      <c r="AH57" s="286"/>
      <c r="AI57" s="286"/>
      <c r="AJ57" s="286"/>
      <c r="AK57" s="286"/>
      <c r="AL57" s="286"/>
      <c r="AM57" s="286"/>
      <c r="AN57" s="286"/>
      <c r="AO57" s="286"/>
    </row>
    <row r="58" spans="1:41" ht="11.25" customHeight="1">
      <c r="A58" s="2"/>
      <c r="B58" s="260"/>
      <c r="C58" s="260"/>
      <c r="D58" s="260"/>
      <c r="E58" s="260"/>
      <c r="F58" s="260"/>
      <c r="G58" s="260"/>
      <c r="H58" s="260"/>
      <c r="I58" s="260"/>
      <c r="J58" s="137"/>
      <c r="K58" s="140"/>
      <c r="L58" s="238"/>
      <c r="M58" s="238"/>
      <c r="N58" s="265"/>
      <c r="O58" s="205" t="str">
        <f>IF($P58="","",$AF58)</f>
        <v/>
      </c>
      <c r="P58" s="280" t="str">
        <f>IFERROR(HLOOKUP($R$24,$AF$27:$AO59,ROW()-26,FALSE),"")</f>
        <v/>
      </c>
      <c r="Q58" s="291" t="str">
        <f t="shared" ref="Q58" si="29">Z58</f>
        <v/>
      </c>
      <c r="R58" s="298" t="s">
        <v>62</v>
      </c>
      <c r="S58" s="299"/>
      <c r="T58" s="350"/>
      <c r="Z58" s="270" t="str">
        <f t="shared" ref="Z58" si="30">IF($AE58="〇","対象外",$AA58)</f>
        <v/>
      </c>
      <c r="AA58" s="270" t="str">
        <f>IFERROR(HLOOKUP($K$5,$AB$23:$AD59,ROW()-22,FALSE),"")</f>
        <v/>
      </c>
      <c r="AB58" s="221" t="s">
        <v>7</v>
      </c>
      <c r="AC58" s="159" t="s">
        <v>3</v>
      </c>
      <c r="AD58" s="161" t="s">
        <v>3</v>
      </c>
      <c r="AE58" s="287" t="s">
        <v>135</v>
      </c>
      <c r="AF58" s="289" t="s">
        <v>111</v>
      </c>
      <c r="AG58" s="285" t="s">
        <v>115</v>
      </c>
      <c r="AH58" s="285" t="s">
        <v>115</v>
      </c>
      <c r="AI58" s="285" t="s">
        <v>115</v>
      </c>
      <c r="AJ58" s="285" t="s">
        <v>115</v>
      </c>
      <c r="AK58" s="285" t="s">
        <v>115</v>
      </c>
      <c r="AL58" s="285" t="s">
        <v>115</v>
      </c>
      <c r="AM58" s="285" t="s">
        <v>115</v>
      </c>
      <c r="AN58" s="285" t="s">
        <v>115</v>
      </c>
      <c r="AO58" s="285" t="s">
        <v>115</v>
      </c>
    </row>
    <row r="59" spans="1:41" ht="11.25" customHeight="1">
      <c r="A59" s="2"/>
      <c r="B59" s="260"/>
      <c r="C59" s="260"/>
      <c r="D59" s="260"/>
      <c r="E59" s="260"/>
      <c r="F59" s="260"/>
      <c r="G59" s="260"/>
      <c r="H59" s="260"/>
      <c r="I59" s="260"/>
      <c r="J59" s="137"/>
      <c r="K59" s="140"/>
      <c r="L59" s="238"/>
      <c r="M59" s="238"/>
      <c r="N59" s="265"/>
      <c r="O59" s="205"/>
      <c r="P59" s="280"/>
      <c r="Q59" s="292"/>
      <c r="R59" s="298"/>
      <c r="S59" s="299"/>
      <c r="T59" s="350"/>
      <c r="Z59" s="271"/>
      <c r="AA59" s="271"/>
      <c r="AB59" s="222"/>
      <c r="AC59" s="160"/>
      <c r="AD59" s="162"/>
      <c r="AE59" s="288"/>
      <c r="AF59" s="290"/>
      <c r="AG59" s="286"/>
      <c r="AH59" s="286"/>
      <c r="AI59" s="286"/>
      <c r="AJ59" s="286"/>
      <c r="AK59" s="286"/>
      <c r="AL59" s="286"/>
      <c r="AM59" s="286"/>
      <c r="AN59" s="286"/>
      <c r="AO59" s="286"/>
    </row>
    <row r="60" spans="1:41" ht="11.25" customHeight="1">
      <c r="A60" s="2"/>
      <c r="B60" s="260"/>
      <c r="C60" s="260"/>
      <c r="D60" s="260"/>
      <c r="E60" s="260"/>
      <c r="F60" s="260"/>
      <c r="G60" s="260"/>
      <c r="H60" s="260"/>
      <c r="I60" s="260"/>
      <c r="J60" s="137"/>
      <c r="K60" s="140"/>
      <c r="L60" s="238"/>
      <c r="M60" s="238"/>
      <c r="N60" s="265" t="str">
        <f>"D" &amp;IFERROR(VLOOKUP($R$24,$AI$10:$AK$20,3),"") &amp; "07"</f>
        <v>D07</v>
      </c>
      <c r="O60" s="205" t="str">
        <f>IF($P60="","",$AF60)</f>
        <v/>
      </c>
      <c r="P60" s="280" t="str">
        <f>IFERROR(HLOOKUP($R$24,$AF$27:$AO61,ROW()-26,FALSE),"")</f>
        <v/>
      </c>
      <c r="Q60" s="154" t="str">
        <f>IF($Z60="対象外",$Z62,$Z60)</f>
        <v/>
      </c>
      <c r="R60" s="298" t="s">
        <v>62</v>
      </c>
      <c r="S60" s="299"/>
      <c r="T60" s="350"/>
      <c r="Z60" s="270" t="str">
        <f t="shared" ref="Z60" si="31">IF($AE60="〇","対象外",$AA60)</f>
        <v/>
      </c>
      <c r="AA60" s="270" t="str">
        <f>IFERROR(HLOOKUP($K$5,$AB$23:$AD61,ROW()-22,FALSE),"")</f>
        <v/>
      </c>
      <c r="AB60" s="221" t="s">
        <v>7</v>
      </c>
      <c r="AC60" s="159" t="s">
        <v>3</v>
      </c>
      <c r="AD60" s="161" t="s">
        <v>3</v>
      </c>
      <c r="AE60" s="287" t="str">
        <f t="shared" ref="AE60" si="32">IF($B$19="受信なし","〇","●")</f>
        <v>●</v>
      </c>
      <c r="AF60" s="289" t="s">
        <v>111</v>
      </c>
      <c r="AG60" s="285" t="s">
        <v>114</v>
      </c>
      <c r="AH60" s="285" t="s">
        <v>114</v>
      </c>
      <c r="AI60" s="285" t="s">
        <v>114</v>
      </c>
      <c r="AJ60" s="285" t="s">
        <v>114</v>
      </c>
      <c r="AK60" s="285" t="s">
        <v>114</v>
      </c>
      <c r="AL60" s="285" t="s">
        <v>114</v>
      </c>
      <c r="AM60" s="285" t="s">
        <v>114</v>
      </c>
      <c r="AN60" s="285" t="s">
        <v>114</v>
      </c>
      <c r="AO60" s="285" t="s">
        <v>114</v>
      </c>
    </row>
    <row r="61" spans="1:41" ht="11.25" customHeight="1">
      <c r="A61" s="2"/>
      <c r="B61" s="260"/>
      <c r="C61" s="260"/>
      <c r="D61" s="260"/>
      <c r="E61" s="260"/>
      <c r="F61" s="260"/>
      <c r="G61" s="260"/>
      <c r="H61" s="260"/>
      <c r="I61" s="260"/>
      <c r="J61" s="137"/>
      <c r="K61" s="140"/>
      <c r="L61" s="238"/>
      <c r="M61" s="238"/>
      <c r="N61" s="265"/>
      <c r="O61" s="205"/>
      <c r="P61" s="280"/>
      <c r="Q61" s="152"/>
      <c r="R61" s="298"/>
      <c r="S61" s="299"/>
      <c r="T61" s="350"/>
      <c r="Z61" s="271"/>
      <c r="AA61" s="271"/>
      <c r="AB61" s="222"/>
      <c r="AC61" s="160"/>
      <c r="AD61" s="162"/>
      <c r="AE61" s="288"/>
      <c r="AF61" s="290"/>
      <c r="AG61" s="286"/>
      <c r="AH61" s="286"/>
      <c r="AI61" s="286"/>
      <c r="AJ61" s="286"/>
      <c r="AK61" s="286"/>
      <c r="AL61" s="286"/>
      <c r="AM61" s="286"/>
      <c r="AN61" s="286"/>
      <c r="AO61" s="286"/>
    </row>
    <row r="62" spans="1:41" ht="11.25" customHeight="1">
      <c r="A62" s="2"/>
      <c r="B62" s="260"/>
      <c r="C62" s="260"/>
      <c r="D62" s="260"/>
      <c r="E62" s="260"/>
      <c r="F62" s="260"/>
      <c r="G62" s="260"/>
      <c r="H62" s="260"/>
      <c r="I62" s="260"/>
      <c r="J62" s="137"/>
      <c r="K62" s="140"/>
      <c r="L62" s="238"/>
      <c r="M62" s="238"/>
      <c r="N62" s="265"/>
      <c r="O62" s="205" t="str">
        <f>IF($P62="","",$AF62)</f>
        <v/>
      </c>
      <c r="P62" s="280" t="str">
        <f>IFERROR(HLOOKUP($R$24,$AF$27:$AO63,ROW()-26,FALSE),"")</f>
        <v/>
      </c>
      <c r="Q62" s="295" t="str">
        <f t="shared" ref="Q62" si="33">Z62</f>
        <v/>
      </c>
      <c r="R62" s="298" t="s">
        <v>62</v>
      </c>
      <c r="S62" s="299"/>
      <c r="T62" s="350"/>
      <c r="Z62" s="270" t="str">
        <f t="shared" ref="Z62" si="34">IF($AE62="〇","対象外",$AA62)</f>
        <v/>
      </c>
      <c r="AA62" s="270" t="str">
        <f>IFERROR(HLOOKUP($K$5,$AB$23:$AD63,ROW()-22,FALSE),"")</f>
        <v/>
      </c>
      <c r="AB62" s="221" t="s">
        <v>7</v>
      </c>
      <c r="AC62" s="159" t="s">
        <v>3</v>
      </c>
      <c r="AD62" s="161" t="s">
        <v>3</v>
      </c>
      <c r="AE62" s="287" t="s">
        <v>135</v>
      </c>
      <c r="AF62" s="289" t="s">
        <v>111</v>
      </c>
      <c r="AG62" s="285" t="s">
        <v>138</v>
      </c>
      <c r="AH62" s="285" t="s">
        <v>138</v>
      </c>
      <c r="AI62" s="285" t="s">
        <v>138</v>
      </c>
      <c r="AJ62" s="285" t="s">
        <v>138</v>
      </c>
      <c r="AK62" s="285" t="s">
        <v>138</v>
      </c>
      <c r="AL62" s="285" t="s">
        <v>138</v>
      </c>
      <c r="AM62" s="285" t="s">
        <v>138</v>
      </c>
      <c r="AN62" s="285" t="s">
        <v>138</v>
      </c>
      <c r="AO62" s="285" t="s">
        <v>138</v>
      </c>
    </row>
    <row r="63" spans="1:41" ht="11.25" customHeight="1">
      <c r="A63" s="2"/>
      <c r="B63" s="260"/>
      <c r="C63" s="260"/>
      <c r="D63" s="260"/>
      <c r="E63" s="260"/>
      <c r="F63" s="260"/>
      <c r="G63" s="260"/>
      <c r="H63" s="260"/>
      <c r="I63" s="260"/>
      <c r="J63" s="137"/>
      <c r="K63" s="140"/>
      <c r="L63" s="238"/>
      <c r="M63" s="238"/>
      <c r="N63" s="265"/>
      <c r="O63" s="205"/>
      <c r="P63" s="280"/>
      <c r="Q63" s="297"/>
      <c r="R63" s="298"/>
      <c r="S63" s="299"/>
      <c r="T63" s="350"/>
      <c r="Z63" s="271"/>
      <c r="AA63" s="271"/>
      <c r="AB63" s="222"/>
      <c r="AC63" s="160"/>
      <c r="AD63" s="162"/>
      <c r="AE63" s="288"/>
      <c r="AF63" s="290"/>
      <c r="AG63" s="286"/>
      <c r="AH63" s="286"/>
      <c r="AI63" s="286"/>
      <c r="AJ63" s="286"/>
      <c r="AK63" s="286"/>
      <c r="AL63" s="286"/>
      <c r="AM63" s="286"/>
      <c r="AN63" s="286"/>
      <c r="AO63" s="286"/>
    </row>
    <row r="64" spans="1:41" ht="11.25" customHeight="1">
      <c r="A64" s="2"/>
      <c r="B64" s="260"/>
      <c r="C64" s="260"/>
      <c r="D64" s="260"/>
      <c r="E64" s="260"/>
      <c r="F64" s="260"/>
      <c r="G64" s="260"/>
      <c r="H64" s="260"/>
      <c r="I64" s="260"/>
      <c r="J64" s="137"/>
      <c r="K64" s="140"/>
      <c r="L64" s="238"/>
      <c r="M64" s="238"/>
      <c r="N64" s="265" t="str">
        <f>"D" &amp;IFERROR(VLOOKUP($R$24,$AI$10:$AK$20,3),"") &amp; "08"</f>
        <v>D08</v>
      </c>
      <c r="O64" s="205" t="str">
        <f>IF($P64="","",$AF64)</f>
        <v/>
      </c>
      <c r="P64" s="280" t="str">
        <f>IFERROR(HLOOKUP($R$24,$AF$27:$AO65,ROW()-26,FALSE),"")</f>
        <v/>
      </c>
      <c r="Q64" s="154" t="str">
        <f>IF($Z64="対象外",$Z66,$Z64)</f>
        <v/>
      </c>
      <c r="R64" s="298" t="s">
        <v>62</v>
      </c>
      <c r="S64" s="299"/>
      <c r="T64" s="350"/>
      <c r="Z64" s="270" t="str">
        <f t="shared" ref="Z64" si="35">IF($AE64="〇","対象外",$AA64)</f>
        <v/>
      </c>
      <c r="AA64" s="270" t="str">
        <f>IFERROR(HLOOKUP($K$5,$AB$23:$AD65,ROW()-22,FALSE),"")</f>
        <v/>
      </c>
      <c r="AB64" s="221" t="s">
        <v>7</v>
      </c>
      <c r="AC64" s="159" t="s">
        <v>3</v>
      </c>
      <c r="AD64" s="161" t="s">
        <v>3</v>
      </c>
      <c r="AE64" s="287" t="str">
        <f t="shared" ref="AE64" si="36">IF($B$19="受信なし","〇","●")</f>
        <v>●</v>
      </c>
      <c r="AF64" s="289" t="s">
        <v>111</v>
      </c>
      <c r="AG64" s="285" t="s">
        <v>114</v>
      </c>
      <c r="AH64" s="285" t="s">
        <v>114</v>
      </c>
      <c r="AI64" s="285" t="s">
        <v>114</v>
      </c>
      <c r="AJ64" s="285" t="s">
        <v>114</v>
      </c>
      <c r="AK64" s="285" t="s">
        <v>114</v>
      </c>
      <c r="AL64" s="285" t="s">
        <v>114</v>
      </c>
      <c r="AM64" s="285" t="s">
        <v>114</v>
      </c>
      <c r="AN64" s="285" t="s">
        <v>114</v>
      </c>
      <c r="AO64" s="285" t="s">
        <v>114</v>
      </c>
    </row>
    <row r="65" spans="1:41" ht="11.25" customHeight="1">
      <c r="A65" s="2"/>
      <c r="B65" s="260"/>
      <c r="C65" s="260"/>
      <c r="D65" s="260"/>
      <c r="E65" s="260"/>
      <c r="F65" s="260"/>
      <c r="G65" s="260"/>
      <c r="H65" s="260"/>
      <c r="I65" s="260"/>
      <c r="J65" s="137"/>
      <c r="K65" s="140"/>
      <c r="L65" s="238"/>
      <c r="M65" s="238"/>
      <c r="N65" s="265"/>
      <c r="O65" s="205"/>
      <c r="P65" s="280"/>
      <c r="Q65" s="152"/>
      <c r="R65" s="298"/>
      <c r="S65" s="299"/>
      <c r="T65" s="350"/>
      <c r="Z65" s="271"/>
      <c r="AA65" s="271"/>
      <c r="AB65" s="222"/>
      <c r="AC65" s="160"/>
      <c r="AD65" s="162"/>
      <c r="AE65" s="288"/>
      <c r="AF65" s="290"/>
      <c r="AG65" s="286"/>
      <c r="AH65" s="286"/>
      <c r="AI65" s="286"/>
      <c r="AJ65" s="286"/>
      <c r="AK65" s="286"/>
      <c r="AL65" s="286"/>
      <c r="AM65" s="286"/>
      <c r="AN65" s="286"/>
      <c r="AO65" s="286"/>
    </row>
    <row r="66" spans="1:41" ht="11.25" customHeight="1">
      <c r="A66" s="2"/>
      <c r="B66" s="260"/>
      <c r="C66" s="260"/>
      <c r="D66" s="260"/>
      <c r="E66" s="260"/>
      <c r="F66" s="260"/>
      <c r="G66" s="260"/>
      <c r="H66" s="260"/>
      <c r="I66" s="260"/>
      <c r="J66" s="137"/>
      <c r="K66" s="140"/>
      <c r="L66" s="238"/>
      <c r="M66" s="238"/>
      <c r="N66" s="265"/>
      <c r="O66" s="205" t="str">
        <f>IF($P66="","",$AF66)</f>
        <v/>
      </c>
      <c r="P66" s="280" t="str">
        <f>IFERROR(HLOOKUP($R$24,$AF$27:$AO67,ROW()-26,FALSE),"")</f>
        <v/>
      </c>
      <c r="Q66" s="291" t="str">
        <f t="shared" ref="Q66" si="37">Z66</f>
        <v/>
      </c>
      <c r="R66" s="298" t="s">
        <v>62</v>
      </c>
      <c r="S66" s="299"/>
      <c r="T66" s="350"/>
      <c r="Z66" s="270" t="str">
        <f t="shared" ref="Z66" si="38">IF($AE66="〇","対象外",$AA66)</f>
        <v/>
      </c>
      <c r="AA66" s="270" t="str">
        <f>IFERROR(HLOOKUP($K$5,$AB$23:$AD67,ROW()-22,FALSE),"")</f>
        <v/>
      </c>
      <c r="AB66" s="221" t="s">
        <v>7</v>
      </c>
      <c r="AC66" s="159" t="s">
        <v>3</v>
      </c>
      <c r="AD66" s="161" t="s">
        <v>3</v>
      </c>
      <c r="AE66" s="287" t="s">
        <v>135</v>
      </c>
      <c r="AF66" s="289" t="s">
        <v>112</v>
      </c>
      <c r="AG66" s="285" t="s">
        <v>124</v>
      </c>
      <c r="AH66" s="285" t="s">
        <v>124</v>
      </c>
      <c r="AI66" s="285" t="s">
        <v>124</v>
      </c>
      <c r="AJ66" s="285" t="s">
        <v>124</v>
      </c>
      <c r="AK66" s="285" t="s">
        <v>124</v>
      </c>
      <c r="AL66" s="285" t="s">
        <v>124</v>
      </c>
      <c r="AM66" s="285" t="s">
        <v>124</v>
      </c>
      <c r="AN66" s="285" t="s">
        <v>124</v>
      </c>
      <c r="AO66" s="285" t="s">
        <v>124</v>
      </c>
    </row>
    <row r="67" spans="1:41" ht="11.25" customHeight="1">
      <c r="A67" s="2"/>
      <c r="B67" s="260"/>
      <c r="C67" s="260"/>
      <c r="D67" s="260"/>
      <c r="E67" s="260"/>
      <c r="F67" s="260"/>
      <c r="G67" s="260"/>
      <c r="H67" s="260"/>
      <c r="I67" s="260"/>
      <c r="J67" s="137"/>
      <c r="K67" s="140"/>
      <c r="L67" s="238"/>
      <c r="M67" s="238"/>
      <c r="N67" s="265"/>
      <c r="O67" s="205"/>
      <c r="P67" s="280"/>
      <c r="Q67" s="291"/>
      <c r="R67" s="298"/>
      <c r="S67" s="299"/>
      <c r="T67" s="350"/>
      <c r="Z67" s="271"/>
      <c r="AA67" s="271"/>
      <c r="AB67" s="222"/>
      <c r="AC67" s="160"/>
      <c r="AD67" s="162"/>
      <c r="AE67" s="288"/>
      <c r="AF67" s="290"/>
      <c r="AG67" s="286"/>
      <c r="AH67" s="286"/>
      <c r="AI67" s="286"/>
      <c r="AJ67" s="286"/>
      <c r="AK67" s="286"/>
      <c r="AL67" s="286"/>
      <c r="AM67" s="286"/>
      <c r="AN67" s="286"/>
      <c r="AO67" s="286"/>
    </row>
    <row r="68" spans="1:41" ht="11.25" customHeight="1">
      <c r="A68" s="2"/>
      <c r="B68" s="260"/>
      <c r="C68" s="260"/>
      <c r="D68" s="260"/>
      <c r="E68" s="260"/>
      <c r="F68" s="260"/>
      <c r="G68" s="260"/>
      <c r="H68" s="260"/>
      <c r="I68" s="260"/>
      <c r="J68" s="137"/>
      <c r="K68" s="140"/>
      <c r="L68" s="238"/>
      <c r="M68" s="238"/>
      <c r="N68" s="265"/>
      <c r="O68" s="205" t="str">
        <f>IF($P68="","",$AF68)</f>
        <v/>
      </c>
      <c r="P68" s="280" t="str">
        <f>IFERROR(HLOOKUP($R$24,$AF$27:$AO69,ROW()-26,FALSE),"")</f>
        <v/>
      </c>
      <c r="Q68" s="291" t="str">
        <f t="shared" ref="Q68" si="39">Z68</f>
        <v/>
      </c>
      <c r="R68" s="298" t="s">
        <v>62</v>
      </c>
      <c r="S68" s="299"/>
      <c r="T68" s="350"/>
      <c r="Z68" s="270" t="str">
        <f t="shared" ref="Z68" si="40">IF($AE68="〇","対象外",$AA68)</f>
        <v/>
      </c>
      <c r="AA68" s="270" t="str">
        <f>IFERROR(HLOOKUP($K$5,$AB$23:$AD69,ROW()-22,FALSE),"")</f>
        <v/>
      </c>
      <c r="AB68" s="221" t="s">
        <v>7</v>
      </c>
      <c r="AC68" s="159" t="s">
        <v>3</v>
      </c>
      <c r="AD68" s="161" t="s">
        <v>3</v>
      </c>
      <c r="AE68" s="287" t="s">
        <v>135</v>
      </c>
      <c r="AF68" s="289" t="s">
        <v>111</v>
      </c>
      <c r="AG68" s="285" t="s">
        <v>117</v>
      </c>
      <c r="AH68" s="285" t="s">
        <v>117</v>
      </c>
      <c r="AI68" s="285" t="s">
        <v>117</v>
      </c>
      <c r="AJ68" s="285" t="s">
        <v>117</v>
      </c>
      <c r="AK68" s="285" t="s">
        <v>117</v>
      </c>
      <c r="AL68" s="285" t="s">
        <v>117</v>
      </c>
      <c r="AM68" s="285" t="s">
        <v>117</v>
      </c>
      <c r="AN68" s="285" t="s">
        <v>117</v>
      </c>
      <c r="AO68" s="285" t="s">
        <v>117</v>
      </c>
    </row>
    <row r="69" spans="1:41" ht="11.25" customHeight="1">
      <c r="A69" s="2"/>
      <c r="B69" s="260"/>
      <c r="C69" s="260"/>
      <c r="D69" s="260"/>
      <c r="E69" s="260"/>
      <c r="F69" s="260"/>
      <c r="G69" s="260"/>
      <c r="H69" s="260"/>
      <c r="I69" s="260"/>
      <c r="J69" s="137"/>
      <c r="K69" s="140"/>
      <c r="L69" s="238"/>
      <c r="M69" s="238"/>
      <c r="N69" s="265"/>
      <c r="O69" s="205"/>
      <c r="P69" s="280"/>
      <c r="Q69" s="291"/>
      <c r="R69" s="298"/>
      <c r="S69" s="299"/>
      <c r="T69" s="350"/>
      <c r="Z69" s="271"/>
      <c r="AA69" s="271"/>
      <c r="AB69" s="222"/>
      <c r="AC69" s="160"/>
      <c r="AD69" s="162"/>
      <c r="AE69" s="288"/>
      <c r="AF69" s="290"/>
      <c r="AG69" s="286"/>
      <c r="AH69" s="286"/>
      <c r="AI69" s="286"/>
      <c r="AJ69" s="286"/>
      <c r="AK69" s="286"/>
      <c r="AL69" s="286"/>
      <c r="AM69" s="286"/>
      <c r="AN69" s="286"/>
      <c r="AO69" s="286"/>
    </row>
    <row r="70" spans="1:41" ht="11.25" customHeight="1">
      <c r="A70" s="2"/>
      <c r="B70" s="260"/>
      <c r="C70" s="260"/>
      <c r="D70" s="260"/>
      <c r="E70" s="260"/>
      <c r="F70" s="260"/>
      <c r="G70" s="260"/>
      <c r="H70" s="260"/>
      <c r="I70" s="260"/>
      <c r="J70" s="137"/>
      <c r="K70" s="140"/>
      <c r="L70" s="238"/>
      <c r="M70" s="238"/>
      <c r="N70" s="265"/>
      <c r="O70" s="205" t="str">
        <f>IF($P70="","",$AF70)</f>
        <v/>
      </c>
      <c r="P70" s="280" t="str">
        <f>IFERROR(HLOOKUP($R$24,$AF$27:$AO71,ROW()-26,FALSE),"")</f>
        <v/>
      </c>
      <c r="Q70" s="291" t="str">
        <f t="shared" ref="Q70" si="41">Z70</f>
        <v/>
      </c>
      <c r="R70" s="298" t="s">
        <v>62</v>
      </c>
      <c r="S70" s="299"/>
      <c r="T70" s="350"/>
      <c r="Z70" s="270" t="str">
        <f t="shared" ref="Z70" si="42">IF($AE70="〇","対象外",$AA70)</f>
        <v/>
      </c>
      <c r="AA70" s="270" t="str">
        <f>IFERROR(HLOOKUP($K$5,$AB$23:$AD71,ROW()-22,FALSE),"")</f>
        <v/>
      </c>
      <c r="AB70" s="221" t="s">
        <v>7</v>
      </c>
      <c r="AC70" s="159" t="s">
        <v>3</v>
      </c>
      <c r="AD70" s="161" t="s">
        <v>3</v>
      </c>
      <c r="AE70" s="287" t="s">
        <v>135</v>
      </c>
      <c r="AF70" s="289" t="s">
        <v>111</v>
      </c>
      <c r="AG70" s="285" t="s">
        <v>115</v>
      </c>
      <c r="AH70" s="285" t="s">
        <v>115</v>
      </c>
      <c r="AI70" s="285" t="s">
        <v>115</v>
      </c>
      <c r="AJ70" s="285" t="s">
        <v>115</v>
      </c>
      <c r="AK70" s="285" t="s">
        <v>115</v>
      </c>
      <c r="AL70" s="285" t="s">
        <v>115</v>
      </c>
      <c r="AM70" s="285" t="s">
        <v>115</v>
      </c>
      <c r="AN70" s="285" t="s">
        <v>115</v>
      </c>
      <c r="AO70" s="285" t="s">
        <v>115</v>
      </c>
    </row>
    <row r="71" spans="1:41" ht="11.25" customHeight="1">
      <c r="A71" s="2"/>
      <c r="B71" s="260"/>
      <c r="C71" s="260"/>
      <c r="D71" s="260"/>
      <c r="E71" s="260"/>
      <c r="F71" s="260"/>
      <c r="G71" s="260"/>
      <c r="H71" s="260"/>
      <c r="I71" s="260"/>
      <c r="J71" s="137"/>
      <c r="K71" s="140"/>
      <c r="L71" s="238"/>
      <c r="M71" s="238"/>
      <c r="N71" s="265"/>
      <c r="O71" s="205"/>
      <c r="P71" s="280"/>
      <c r="Q71" s="291"/>
      <c r="R71" s="298"/>
      <c r="S71" s="299"/>
      <c r="T71" s="350"/>
      <c r="Z71" s="271"/>
      <c r="AA71" s="271"/>
      <c r="AB71" s="222"/>
      <c r="AC71" s="160"/>
      <c r="AD71" s="162"/>
      <c r="AE71" s="288"/>
      <c r="AF71" s="290"/>
      <c r="AG71" s="286"/>
      <c r="AH71" s="286"/>
      <c r="AI71" s="286"/>
      <c r="AJ71" s="286"/>
      <c r="AK71" s="286"/>
      <c r="AL71" s="286"/>
      <c r="AM71" s="286"/>
      <c r="AN71" s="286"/>
      <c r="AO71" s="286"/>
    </row>
    <row r="72" spans="1:41" ht="11.25" customHeight="1">
      <c r="A72" s="2"/>
      <c r="B72" s="260"/>
      <c r="C72" s="260"/>
      <c r="D72" s="260"/>
      <c r="E72" s="260"/>
      <c r="F72" s="260"/>
      <c r="G72" s="260"/>
      <c r="H72" s="260"/>
      <c r="I72" s="260"/>
      <c r="J72" s="137"/>
      <c r="K72" s="140"/>
      <c r="L72" s="238"/>
      <c r="M72" s="238"/>
      <c r="N72" s="265"/>
      <c r="O72" s="205" t="str">
        <f>IF($P72="","",$AF72)</f>
        <v/>
      </c>
      <c r="P72" s="280" t="str">
        <f>IFERROR(HLOOKUP($R$24,$AF$27:$AO73,ROW()-26,FALSE),"")</f>
        <v/>
      </c>
      <c r="Q72" s="291" t="str">
        <f t="shared" ref="Q72" si="43">Z72</f>
        <v/>
      </c>
      <c r="R72" s="298" t="s">
        <v>62</v>
      </c>
      <c r="S72" s="299"/>
      <c r="T72" s="350"/>
      <c r="Z72" s="270" t="str">
        <f t="shared" ref="Z72" si="44">IF($AE72="〇","対象外",$AA72)</f>
        <v/>
      </c>
      <c r="AA72" s="270" t="str">
        <f>IFERROR(HLOOKUP($K$5,$AB$23:$AD73,ROW()-22,FALSE),"")</f>
        <v/>
      </c>
      <c r="AB72" s="221" t="s">
        <v>7</v>
      </c>
      <c r="AC72" s="159" t="s">
        <v>3</v>
      </c>
      <c r="AD72" s="161" t="s">
        <v>3</v>
      </c>
      <c r="AE72" s="287" t="s">
        <v>135</v>
      </c>
      <c r="AF72" s="289" t="s">
        <v>112</v>
      </c>
      <c r="AG72" s="285" t="s">
        <v>125</v>
      </c>
      <c r="AH72" s="285" t="s">
        <v>125</v>
      </c>
      <c r="AI72" s="285" t="s">
        <v>125</v>
      </c>
      <c r="AJ72" s="285" t="s">
        <v>125</v>
      </c>
      <c r="AK72" s="285" t="s">
        <v>125</v>
      </c>
      <c r="AL72" s="285" t="s">
        <v>125</v>
      </c>
      <c r="AM72" s="285" t="s">
        <v>125</v>
      </c>
      <c r="AN72" s="285" t="s">
        <v>125</v>
      </c>
      <c r="AO72" s="285" t="s">
        <v>125</v>
      </c>
    </row>
    <row r="73" spans="1:41" ht="11.25" customHeight="1">
      <c r="A73" s="2"/>
      <c r="B73" s="260"/>
      <c r="C73" s="260"/>
      <c r="D73" s="260"/>
      <c r="E73" s="260"/>
      <c r="F73" s="260"/>
      <c r="G73" s="260"/>
      <c r="H73" s="260"/>
      <c r="I73" s="260"/>
      <c r="J73" s="137"/>
      <c r="K73" s="140"/>
      <c r="L73" s="238"/>
      <c r="M73" s="238"/>
      <c r="N73" s="265"/>
      <c r="O73" s="205"/>
      <c r="P73" s="280"/>
      <c r="Q73" s="291"/>
      <c r="R73" s="298"/>
      <c r="S73" s="299"/>
      <c r="T73" s="350"/>
      <c r="Z73" s="271"/>
      <c r="AA73" s="271"/>
      <c r="AB73" s="222"/>
      <c r="AC73" s="160"/>
      <c r="AD73" s="162"/>
      <c r="AE73" s="288"/>
      <c r="AF73" s="290"/>
      <c r="AG73" s="286"/>
      <c r="AH73" s="286"/>
      <c r="AI73" s="286"/>
      <c r="AJ73" s="286"/>
      <c r="AK73" s="286"/>
      <c r="AL73" s="286"/>
      <c r="AM73" s="286"/>
      <c r="AN73" s="286"/>
      <c r="AO73" s="286"/>
    </row>
    <row r="74" spans="1:41" ht="11.25" customHeight="1">
      <c r="A74" s="2"/>
      <c r="B74" s="260"/>
      <c r="C74" s="260"/>
      <c r="D74" s="260"/>
      <c r="E74" s="260"/>
      <c r="F74" s="260"/>
      <c r="G74" s="260"/>
      <c r="H74" s="260"/>
      <c r="I74" s="260"/>
      <c r="J74" s="137"/>
      <c r="K74" s="140"/>
      <c r="L74" s="238"/>
      <c r="M74" s="238"/>
      <c r="N74" s="265"/>
      <c r="O74" s="205" t="str">
        <f>IF($P74="","",$AF74)</f>
        <v/>
      </c>
      <c r="P74" s="280" t="str">
        <f>IFERROR(HLOOKUP($R$24,$AF$27:$AO75,ROW()-26,FALSE),"")</f>
        <v/>
      </c>
      <c r="Q74" s="291" t="str">
        <f t="shared" ref="Q74" si="45">Z74</f>
        <v/>
      </c>
      <c r="R74" s="298" t="s">
        <v>62</v>
      </c>
      <c r="S74" s="299"/>
      <c r="T74" s="350"/>
      <c r="Z74" s="270" t="str">
        <f t="shared" ref="Z74" si="46">IF($AE74="〇","対象外",$AA74)</f>
        <v/>
      </c>
      <c r="AA74" s="270" t="str">
        <f>IFERROR(HLOOKUP($K$5,$AB$23:$AD75,ROW()-22,FALSE),"")</f>
        <v/>
      </c>
      <c r="AB74" s="221" t="s">
        <v>7</v>
      </c>
      <c r="AC74" s="159" t="s">
        <v>3</v>
      </c>
      <c r="AD74" s="161" t="s">
        <v>3</v>
      </c>
      <c r="AE74" s="287" t="s">
        <v>135</v>
      </c>
      <c r="AF74" s="289" t="s">
        <v>111</v>
      </c>
      <c r="AG74" s="285" t="s">
        <v>118</v>
      </c>
      <c r="AH74" s="285" t="s">
        <v>118</v>
      </c>
      <c r="AI74" s="285" t="s">
        <v>118</v>
      </c>
      <c r="AJ74" s="285" t="s">
        <v>118</v>
      </c>
      <c r="AK74" s="285" t="s">
        <v>118</v>
      </c>
      <c r="AL74" s="285" t="s">
        <v>118</v>
      </c>
      <c r="AM74" s="285" t="s">
        <v>118</v>
      </c>
      <c r="AN74" s="285" t="s">
        <v>118</v>
      </c>
      <c r="AO74" s="285" t="s">
        <v>118</v>
      </c>
    </row>
    <row r="75" spans="1:41" ht="11.25" customHeight="1">
      <c r="A75" s="2"/>
      <c r="B75" s="260"/>
      <c r="C75" s="260"/>
      <c r="D75" s="260"/>
      <c r="E75" s="260"/>
      <c r="F75" s="260"/>
      <c r="G75" s="260"/>
      <c r="H75" s="260"/>
      <c r="I75" s="260"/>
      <c r="J75" s="137"/>
      <c r="K75" s="140"/>
      <c r="L75" s="238"/>
      <c r="M75" s="238"/>
      <c r="N75" s="265"/>
      <c r="O75" s="205"/>
      <c r="P75" s="280"/>
      <c r="Q75" s="292"/>
      <c r="R75" s="298"/>
      <c r="S75" s="299"/>
      <c r="T75" s="350"/>
      <c r="Z75" s="271"/>
      <c r="AA75" s="271"/>
      <c r="AB75" s="222"/>
      <c r="AC75" s="160"/>
      <c r="AD75" s="162"/>
      <c r="AE75" s="288"/>
      <c r="AF75" s="290"/>
      <c r="AG75" s="286"/>
      <c r="AH75" s="286"/>
      <c r="AI75" s="286"/>
      <c r="AJ75" s="286"/>
      <c r="AK75" s="286"/>
      <c r="AL75" s="286"/>
      <c r="AM75" s="286"/>
      <c r="AN75" s="286"/>
      <c r="AO75" s="286"/>
    </row>
    <row r="76" spans="1:41" ht="11.25" customHeight="1">
      <c r="A76" s="2"/>
      <c r="B76" s="260"/>
      <c r="C76" s="260"/>
      <c r="D76" s="260"/>
      <c r="E76" s="260"/>
      <c r="F76" s="260"/>
      <c r="G76" s="260"/>
      <c r="H76" s="260"/>
      <c r="I76" s="260"/>
      <c r="J76" s="137"/>
      <c r="K76" s="140"/>
      <c r="L76" s="238"/>
      <c r="M76" s="238"/>
      <c r="N76" s="265" t="str">
        <f>"D" &amp;IFERROR(VLOOKUP($R$24,$AI$10:$AK$20,3),"") &amp; "09"</f>
        <v>D09</v>
      </c>
      <c r="O76" s="205" t="str">
        <f>IF($P76="","",$AF76)</f>
        <v/>
      </c>
      <c r="P76" s="280" t="str">
        <f>IFERROR(HLOOKUP($R$24,$AF$27:$AO77,ROW()-26,FALSE),"")</f>
        <v/>
      </c>
      <c r="Q76" s="190" t="str">
        <f t="shared" ref="Q76" si="47">Z76</f>
        <v/>
      </c>
      <c r="R76" s="298" t="s">
        <v>62</v>
      </c>
      <c r="S76" s="299"/>
      <c r="T76" s="350"/>
      <c r="Z76" s="270" t="str">
        <f t="shared" ref="Z76" si="48">IF($AE76="〇","対象外",$AA76)</f>
        <v/>
      </c>
      <c r="AA76" s="270" t="str">
        <f>IFERROR(HLOOKUP($K$5,$AB$23:$AD77,ROW()-22,FALSE),"")</f>
        <v/>
      </c>
      <c r="AB76" s="221" t="s">
        <v>7</v>
      </c>
      <c r="AC76" s="159" t="s">
        <v>3</v>
      </c>
      <c r="AD76" s="161" t="s">
        <v>3</v>
      </c>
      <c r="AE76" s="287" t="s">
        <v>135</v>
      </c>
      <c r="AF76" s="289" t="s">
        <v>111</v>
      </c>
      <c r="AG76" s="285" t="s">
        <v>119</v>
      </c>
      <c r="AH76" s="285" t="s">
        <v>119</v>
      </c>
      <c r="AI76" s="285" t="s">
        <v>119</v>
      </c>
      <c r="AJ76" s="285" t="s">
        <v>119</v>
      </c>
      <c r="AK76" s="285" t="s">
        <v>119</v>
      </c>
      <c r="AL76" s="285" t="s">
        <v>119</v>
      </c>
      <c r="AM76" s="285" t="s">
        <v>119</v>
      </c>
      <c r="AN76" s="285" t="s">
        <v>119</v>
      </c>
      <c r="AO76" s="285" t="s">
        <v>119</v>
      </c>
    </row>
    <row r="77" spans="1:41" ht="11.25" customHeight="1">
      <c r="A77" s="2"/>
      <c r="B77" s="260"/>
      <c r="C77" s="260"/>
      <c r="D77" s="260"/>
      <c r="E77" s="260"/>
      <c r="F77" s="260"/>
      <c r="G77" s="260"/>
      <c r="H77" s="260"/>
      <c r="I77" s="260"/>
      <c r="J77" s="137"/>
      <c r="K77" s="140"/>
      <c r="L77" s="238"/>
      <c r="M77" s="238"/>
      <c r="N77" s="265"/>
      <c r="O77" s="205"/>
      <c r="P77" s="280"/>
      <c r="Q77" s="170"/>
      <c r="R77" s="298"/>
      <c r="S77" s="299"/>
      <c r="T77" s="350"/>
      <c r="Z77" s="271"/>
      <c r="AA77" s="271"/>
      <c r="AB77" s="222"/>
      <c r="AC77" s="160"/>
      <c r="AD77" s="162"/>
      <c r="AE77" s="288"/>
      <c r="AF77" s="290"/>
      <c r="AG77" s="286"/>
      <c r="AH77" s="286"/>
      <c r="AI77" s="286"/>
      <c r="AJ77" s="286"/>
      <c r="AK77" s="286"/>
      <c r="AL77" s="286"/>
      <c r="AM77" s="286"/>
      <c r="AN77" s="286"/>
      <c r="AO77" s="286"/>
    </row>
    <row r="78" spans="1:41" ht="11.25" customHeight="1">
      <c r="A78" s="2"/>
      <c r="B78" s="260"/>
      <c r="C78" s="260"/>
      <c r="D78" s="260"/>
      <c r="E78" s="260"/>
      <c r="F78" s="260"/>
      <c r="G78" s="260"/>
      <c r="H78" s="260"/>
      <c r="I78" s="260"/>
      <c r="J78" s="137"/>
      <c r="K78" s="140"/>
      <c r="L78" s="238"/>
      <c r="M78" s="238"/>
      <c r="N78" s="265"/>
      <c r="O78" s="205" t="str">
        <f>IF($P78="","",$AF78)</f>
        <v/>
      </c>
      <c r="P78" s="280" t="str">
        <f>IFERROR(HLOOKUP($R$24,$AF$27:$AO79,ROW()-26,FALSE),"")</f>
        <v/>
      </c>
      <c r="Q78" s="295" t="str">
        <f t="shared" ref="Q78" si="49">Z78</f>
        <v/>
      </c>
      <c r="R78" s="298" t="s">
        <v>62</v>
      </c>
      <c r="S78" s="299"/>
      <c r="T78" s="350"/>
      <c r="Z78" s="270" t="str">
        <f t="shared" ref="Z78" si="50">IF($AE78="〇","対象外",$AA78)</f>
        <v/>
      </c>
      <c r="AA78" s="270" t="str">
        <f>IFERROR(HLOOKUP($K$5,$AB$23:$AD79,ROW()-22,FALSE),"")</f>
        <v/>
      </c>
      <c r="AB78" s="221" t="s">
        <v>7</v>
      </c>
      <c r="AC78" s="159" t="s">
        <v>3</v>
      </c>
      <c r="AD78" s="161" t="s">
        <v>3</v>
      </c>
      <c r="AE78" s="287" t="s">
        <v>135</v>
      </c>
      <c r="AF78" s="289" t="s">
        <v>111</v>
      </c>
      <c r="AG78" s="285" t="s">
        <v>115</v>
      </c>
      <c r="AH78" s="285" t="s">
        <v>115</v>
      </c>
      <c r="AI78" s="285" t="s">
        <v>115</v>
      </c>
      <c r="AJ78" s="285" t="s">
        <v>115</v>
      </c>
      <c r="AK78" s="285" t="s">
        <v>115</v>
      </c>
      <c r="AL78" s="285" t="s">
        <v>115</v>
      </c>
      <c r="AM78" s="285" t="s">
        <v>115</v>
      </c>
      <c r="AN78" s="285" t="s">
        <v>115</v>
      </c>
      <c r="AO78" s="285" t="s">
        <v>115</v>
      </c>
    </row>
    <row r="79" spans="1:41" ht="11.25" customHeight="1">
      <c r="A79" s="2"/>
      <c r="B79" s="260"/>
      <c r="C79" s="260"/>
      <c r="D79" s="260"/>
      <c r="E79" s="260"/>
      <c r="F79" s="260"/>
      <c r="G79" s="260"/>
      <c r="H79" s="260"/>
      <c r="I79" s="260"/>
      <c r="J79" s="137"/>
      <c r="K79" s="140"/>
      <c r="L79" s="238"/>
      <c r="M79" s="238"/>
      <c r="N79" s="265"/>
      <c r="O79" s="205"/>
      <c r="P79" s="280"/>
      <c r="Q79" s="297"/>
      <c r="R79" s="298"/>
      <c r="S79" s="299"/>
      <c r="T79" s="350"/>
      <c r="Z79" s="271"/>
      <c r="AA79" s="271"/>
      <c r="AB79" s="222"/>
      <c r="AC79" s="160"/>
      <c r="AD79" s="162"/>
      <c r="AE79" s="288"/>
      <c r="AF79" s="290"/>
      <c r="AG79" s="286"/>
      <c r="AH79" s="286"/>
      <c r="AI79" s="286"/>
      <c r="AJ79" s="286"/>
      <c r="AK79" s="286"/>
      <c r="AL79" s="286"/>
      <c r="AM79" s="286"/>
      <c r="AN79" s="286"/>
      <c r="AO79" s="286"/>
    </row>
    <row r="80" spans="1:41" ht="11.25" customHeight="1">
      <c r="A80" s="2"/>
      <c r="B80" s="260"/>
      <c r="C80" s="260"/>
      <c r="D80" s="260"/>
      <c r="E80" s="260"/>
      <c r="F80" s="260"/>
      <c r="G80" s="260"/>
      <c r="H80" s="260"/>
      <c r="I80" s="260"/>
      <c r="J80" s="137"/>
      <c r="K80" s="140"/>
      <c r="L80" s="238"/>
      <c r="M80" s="238"/>
      <c r="N80" s="167" t="str">
        <f>"D" &amp;IFERROR(VLOOKUP($R$24,$AI$10:$AK$20,3),"") &amp; "10"</f>
        <v>D10</v>
      </c>
      <c r="O80" s="205" t="str">
        <f>IF($P80="","",$AF80)</f>
        <v/>
      </c>
      <c r="P80" s="280" t="str">
        <f>IFERROR(HLOOKUP($R$24,$AF$27:$AO81,ROW()-26,FALSE),"")</f>
        <v/>
      </c>
      <c r="Q80" s="190" t="str">
        <f t="shared" ref="Q80" si="51">Z80</f>
        <v/>
      </c>
      <c r="R80" s="298" t="s">
        <v>62</v>
      </c>
      <c r="S80" s="299"/>
      <c r="T80" s="350"/>
      <c r="Z80" s="270" t="str">
        <f t="shared" ref="Z80:Z84" si="52">IF($AE80="〇","対象外",$AA80)</f>
        <v/>
      </c>
      <c r="AA80" s="270" t="str">
        <f>IFERROR(HLOOKUP($K$5,$AB$23:$AD81,ROW()-22,FALSE),"")</f>
        <v/>
      </c>
      <c r="AB80" s="221" t="s">
        <v>7</v>
      </c>
      <c r="AC80" s="159" t="s">
        <v>3</v>
      </c>
      <c r="AD80" s="161" t="s">
        <v>3</v>
      </c>
      <c r="AE80" s="287" t="str">
        <f t="shared" ref="AE80" si="53">IF($B$19="受信なし","〇","●")</f>
        <v>●</v>
      </c>
      <c r="AF80" s="289" t="s">
        <v>111</v>
      </c>
      <c r="AG80" s="285" t="s">
        <v>114</v>
      </c>
      <c r="AH80" s="285" t="s">
        <v>114</v>
      </c>
      <c r="AI80" s="285" t="s">
        <v>114</v>
      </c>
      <c r="AJ80" s="285" t="s">
        <v>114</v>
      </c>
      <c r="AK80" s="285" t="s">
        <v>114</v>
      </c>
      <c r="AL80" s="285" t="s">
        <v>114</v>
      </c>
      <c r="AM80" s="285" t="s">
        <v>114</v>
      </c>
      <c r="AN80" s="285" t="s">
        <v>114</v>
      </c>
      <c r="AO80" s="285" t="s">
        <v>114</v>
      </c>
    </row>
    <row r="81" spans="1:41" ht="11.25" customHeight="1">
      <c r="A81" s="2"/>
      <c r="B81" s="260"/>
      <c r="C81" s="260"/>
      <c r="D81" s="260"/>
      <c r="E81" s="260"/>
      <c r="F81" s="260"/>
      <c r="G81" s="260"/>
      <c r="H81" s="260"/>
      <c r="I81" s="260"/>
      <c r="J81" s="137"/>
      <c r="K81" s="140"/>
      <c r="L81" s="238"/>
      <c r="M81" s="238"/>
      <c r="N81" s="167"/>
      <c r="O81" s="205"/>
      <c r="P81" s="280"/>
      <c r="Q81" s="156"/>
      <c r="R81" s="298"/>
      <c r="S81" s="299"/>
      <c r="T81" s="350"/>
      <c r="Z81" s="271"/>
      <c r="AA81" s="271"/>
      <c r="AB81" s="222"/>
      <c r="AC81" s="160"/>
      <c r="AD81" s="162"/>
      <c r="AE81" s="288"/>
      <c r="AF81" s="290"/>
      <c r="AG81" s="286"/>
      <c r="AH81" s="286"/>
      <c r="AI81" s="286"/>
      <c r="AJ81" s="286"/>
      <c r="AK81" s="286"/>
      <c r="AL81" s="286"/>
      <c r="AM81" s="286"/>
      <c r="AN81" s="286"/>
      <c r="AO81" s="286"/>
    </row>
    <row r="82" spans="1:41" ht="11.25" customHeight="1">
      <c r="A82" s="2"/>
      <c r="B82" s="260"/>
      <c r="C82" s="260"/>
      <c r="D82" s="260"/>
      <c r="E82" s="260"/>
      <c r="F82" s="260"/>
      <c r="G82" s="260"/>
      <c r="H82" s="260"/>
      <c r="I82" s="260"/>
      <c r="J82" s="137"/>
      <c r="K82" s="140"/>
      <c r="L82" s="238"/>
      <c r="M82" s="238"/>
      <c r="N82" s="300" t="str">
        <f>"D" &amp;IFERROR(VLOOKUP($R$24,$AI$10:$AK$20,3),"") &amp; "11"</f>
        <v>D11</v>
      </c>
      <c r="O82" s="302" t="str">
        <f>IF($P82="","",$AF82)</f>
        <v/>
      </c>
      <c r="P82" s="303" t="str">
        <f>IFERROR(HLOOKUP($R$24,$AF$27:$AO83,ROW()-26,FALSE),"")</f>
        <v/>
      </c>
      <c r="Q82" s="304" t="str">
        <f t="shared" ref="Q82:Q84" si="54">Z82</f>
        <v/>
      </c>
      <c r="R82" s="329" t="s">
        <v>17</v>
      </c>
      <c r="S82" s="330"/>
      <c r="T82" s="350"/>
      <c r="Z82" s="270" t="str">
        <f t="shared" si="52"/>
        <v/>
      </c>
      <c r="AA82" s="270" t="str">
        <f>IFERROR(HLOOKUP($K$5,$AB$23:$AD83,ROW()-22,FALSE),"")</f>
        <v/>
      </c>
      <c r="AB82" s="221" t="s">
        <v>7</v>
      </c>
      <c r="AC82" s="159" t="s">
        <v>37</v>
      </c>
      <c r="AD82" s="161" t="s">
        <v>37</v>
      </c>
      <c r="AE82" s="287" t="s">
        <v>185</v>
      </c>
      <c r="AF82" s="289" t="s">
        <v>111</v>
      </c>
      <c r="AG82" s="285" t="s">
        <v>186</v>
      </c>
      <c r="AH82" s="285" t="s">
        <v>186</v>
      </c>
      <c r="AI82" s="285" t="s">
        <v>186</v>
      </c>
      <c r="AJ82" s="285" t="s">
        <v>186</v>
      </c>
      <c r="AK82" s="285" t="s">
        <v>186</v>
      </c>
      <c r="AL82" s="285" t="s">
        <v>186</v>
      </c>
      <c r="AM82" s="285" t="s">
        <v>186</v>
      </c>
      <c r="AN82" s="285" t="s">
        <v>186</v>
      </c>
      <c r="AO82" s="285" t="s">
        <v>186</v>
      </c>
    </row>
    <row r="83" spans="1:41" ht="11.25" customHeight="1">
      <c r="A83" s="2"/>
      <c r="B83" s="260"/>
      <c r="C83" s="260"/>
      <c r="D83" s="260"/>
      <c r="E83" s="260"/>
      <c r="F83" s="260"/>
      <c r="G83" s="260"/>
      <c r="H83" s="260"/>
      <c r="I83" s="260"/>
      <c r="J83" s="137"/>
      <c r="K83" s="140"/>
      <c r="L83" s="238"/>
      <c r="M83" s="238"/>
      <c r="N83" s="300"/>
      <c r="O83" s="302"/>
      <c r="P83" s="303"/>
      <c r="Q83" s="213"/>
      <c r="R83" s="329"/>
      <c r="S83" s="330"/>
      <c r="T83" s="350"/>
      <c r="Z83" s="271"/>
      <c r="AA83" s="271"/>
      <c r="AB83" s="222"/>
      <c r="AC83" s="160"/>
      <c r="AD83" s="162"/>
      <c r="AE83" s="288"/>
      <c r="AF83" s="290"/>
      <c r="AG83" s="286"/>
      <c r="AH83" s="286"/>
      <c r="AI83" s="286"/>
      <c r="AJ83" s="286"/>
      <c r="AK83" s="286"/>
      <c r="AL83" s="286"/>
      <c r="AM83" s="286"/>
      <c r="AN83" s="286"/>
      <c r="AO83" s="286"/>
    </row>
    <row r="84" spans="1:41" ht="11.25" customHeight="1">
      <c r="A84" s="2"/>
      <c r="B84" s="260"/>
      <c r="C84" s="260"/>
      <c r="D84" s="260"/>
      <c r="E84" s="260"/>
      <c r="F84" s="260"/>
      <c r="G84" s="260"/>
      <c r="H84" s="260"/>
      <c r="I84" s="260"/>
      <c r="J84" s="137"/>
      <c r="K84" s="140"/>
      <c r="L84" s="238"/>
      <c r="M84" s="238"/>
      <c r="N84" s="300"/>
      <c r="O84" s="302" t="str">
        <f>IF($P84="","",$AF84)</f>
        <v/>
      </c>
      <c r="P84" s="303" t="str">
        <f>IFERROR(HLOOKUP($R$24,$AF$27:$AO85,ROW()-26,FALSE),"")</f>
        <v/>
      </c>
      <c r="Q84" s="295" t="str">
        <f t="shared" si="54"/>
        <v/>
      </c>
      <c r="R84" s="329" t="s">
        <v>17</v>
      </c>
      <c r="S84" s="330"/>
      <c r="T84" s="350"/>
      <c r="Z84" s="270" t="str">
        <f t="shared" si="52"/>
        <v/>
      </c>
      <c r="AA84" s="270" t="str">
        <f>IFERROR(HLOOKUP($K$5,$AB$23:$AD85,ROW()-22,FALSE),"")</f>
        <v/>
      </c>
      <c r="AB84" s="221" t="s">
        <v>7</v>
      </c>
      <c r="AC84" s="159" t="s">
        <v>37</v>
      </c>
      <c r="AD84" s="161" t="s">
        <v>37</v>
      </c>
      <c r="AE84" s="287" t="s">
        <v>185</v>
      </c>
      <c r="AF84" s="289" t="s">
        <v>111</v>
      </c>
      <c r="AG84" s="285" t="s">
        <v>187</v>
      </c>
      <c r="AH84" s="285" t="s">
        <v>187</v>
      </c>
      <c r="AI84" s="285" t="s">
        <v>187</v>
      </c>
      <c r="AJ84" s="285" t="s">
        <v>187</v>
      </c>
      <c r="AK84" s="285" t="s">
        <v>187</v>
      </c>
      <c r="AL84" s="285" t="s">
        <v>187</v>
      </c>
      <c r="AM84" s="285" t="s">
        <v>187</v>
      </c>
      <c r="AN84" s="285" t="s">
        <v>187</v>
      </c>
      <c r="AO84" s="285" t="s">
        <v>187</v>
      </c>
    </row>
    <row r="85" spans="1:41" ht="11.25" customHeight="1" thickBot="1">
      <c r="A85" s="2"/>
      <c r="B85" s="260"/>
      <c r="C85" s="260"/>
      <c r="D85" s="260"/>
      <c r="E85" s="260"/>
      <c r="F85" s="260"/>
      <c r="G85" s="260"/>
      <c r="H85" s="260"/>
      <c r="I85" s="260"/>
      <c r="J85" s="137"/>
      <c r="K85" s="140"/>
      <c r="L85" s="238"/>
      <c r="M85" s="239"/>
      <c r="N85" s="301"/>
      <c r="O85" s="305"/>
      <c r="P85" s="306"/>
      <c r="Q85" s="297"/>
      <c r="R85" s="329"/>
      <c r="S85" s="330"/>
      <c r="T85" s="351"/>
      <c r="Z85" s="271"/>
      <c r="AA85" s="271"/>
      <c r="AB85" s="222"/>
      <c r="AC85" s="160"/>
      <c r="AD85" s="162"/>
      <c r="AE85" s="288"/>
      <c r="AF85" s="290"/>
      <c r="AG85" s="286"/>
      <c r="AH85" s="286"/>
      <c r="AI85" s="286"/>
      <c r="AJ85" s="286"/>
      <c r="AK85" s="286"/>
      <c r="AL85" s="286"/>
      <c r="AM85" s="286"/>
      <c r="AN85" s="286"/>
      <c r="AO85" s="286"/>
    </row>
    <row r="86" spans="1:41" ht="15" customHeight="1">
      <c r="A86" s="2"/>
      <c r="B86" s="260"/>
      <c r="C86" s="260"/>
      <c r="D86" s="260"/>
      <c r="E86" s="260"/>
      <c r="F86" s="260"/>
      <c r="G86" s="260"/>
      <c r="H86" s="260"/>
      <c r="I86" s="260"/>
      <c r="J86" s="261" t="s">
        <v>32</v>
      </c>
      <c r="K86" s="262"/>
      <c r="L86" s="262"/>
      <c r="M86" s="262"/>
      <c r="N86" s="262"/>
      <c r="O86" s="262"/>
      <c r="P86" s="136"/>
      <c r="Q86" s="154" t="str">
        <f>IFERROR(HLOOKUP($K$5,$AB$23:$AD$139,ROW()-22,FALSE),"")</f>
        <v/>
      </c>
      <c r="R86" s="211" t="s">
        <v>62</v>
      </c>
      <c r="S86" s="195"/>
      <c r="T86" s="196"/>
      <c r="Z86" s="309"/>
      <c r="AA86" s="310"/>
      <c r="AB86" s="157" t="s">
        <v>7</v>
      </c>
      <c r="AC86" s="311" t="s">
        <v>6</v>
      </c>
      <c r="AD86" s="162" t="s">
        <v>6</v>
      </c>
      <c r="AE86" s="307"/>
    </row>
    <row r="87" spans="1:41" ht="15" customHeight="1">
      <c r="A87" s="2"/>
      <c r="B87" s="260"/>
      <c r="C87" s="260"/>
      <c r="D87" s="260"/>
      <c r="E87" s="260"/>
      <c r="F87" s="260"/>
      <c r="G87" s="260"/>
      <c r="H87" s="260"/>
      <c r="I87" s="260"/>
      <c r="J87" s="264"/>
      <c r="K87" s="265"/>
      <c r="L87" s="265"/>
      <c r="M87" s="265"/>
      <c r="N87" s="265"/>
      <c r="O87" s="265"/>
      <c r="P87" s="142"/>
      <c r="Q87" s="153"/>
      <c r="R87" s="212"/>
      <c r="S87" s="197"/>
      <c r="T87" s="198"/>
      <c r="Z87" s="182"/>
      <c r="AA87" s="275"/>
      <c r="AB87" s="222"/>
      <c r="AC87" s="160"/>
      <c r="AD87" s="232"/>
      <c r="AE87" s="275"/>
      <c r="AG87" s="99" t="s">
        <v>15</v>
      </c>
    </row>
    <row r="88" spans="1:41" ht="11.25" customHeight="1">
      <c r="A88" s="2"/>
      <c r="B88" s="260"/>
      <c r="C88" s="260"/>
      <c r="D88" s="260"/>
      <c r="E88" s="260"/>
      <c r="F88" s="260"/>
      <c r="G88" s="260"/>
      <c r="H88" s="260"/>
      <c r="I88" s="260"/>
      <c r="J88" s="137"/>
      <c r="K88" s="140"/>
      <c r="L88" s="260" t="s">
        <v>41</v>
      </c>
      <c r="M88" s="260"/>
      <c r="N88" s="261" t="s">
        <v>77</v>
      </c>
      <c r="O88" s="204" t="str">
        <f>IF($P88="","",$AF88)</f>
        <v/>
      </c>
      <c r="P88" s="279" t="str">
        <f>IF($R$86="実施する",$AG88,"")</f>
        <v/>
      </c>
      <c r="Q88" s="154" t="str">
        <f>IF($Z88="対象外",$Z90,$Z88)</f>
        <v/>
      </c>
      <c r="R88" s="199" t="s">
        <v>62</v>
      </c>
      <c r="S88" s="200"/>
      <c r="T88" s="319" t="s">
        <v>39</v>
      </c>
      <c r="Z88" s="308" t="str">
        <f t="shared" ref="Z88:Z138" si="55">IF($AE88="〇","対象外",$AA88)</f>
        <v/>
      </c>
      <c r="AA88" s="308" t="str">
        <f>IFERROR(HLOOKUP($K$5,$AB$23:$AD89,ROW()-22,FALSE),"")</f>
        <v/>
      </c>
      <c r="AB88" s="221" t="s">
        <v>7</v>
      </c>
      <c r="AC88" s="159" t="s">
        <v>37</v>
      </c>
      <c r="AD88" s="232" t="s">
        <v>37</v>
      </c>
      <c r="AE88" s="313" t="str">
        <f t="shared" ref="AE88" si="56">IF($B$19="受信なし","〇","●")</f>
        <v>●</v>
      </c>
      <c r="AF88" s="260" t="s">
        <v>111</v>
      </c>
      <c r="AG88" s="285" t="s">
        <v>114</v>
      </c>
    </row>
    <row r="89" spans="1:41" ht="11.25" customHeight="1">
      <c r="A89" s="2"/>
      <c r="B89" s="260"/>
      <c r="C89" s="260"/>
      <c r="D89" s="260"/>
      <c r="E89" s="260"/>
      <c r="F89" s="260"/>
      <c r="G89" s="260"/>
      <c r="H89" s="260"/>
      <c r="I89" s="260"/>
      <c r="J89" s="137"/>
      <c r="K89" s="140"/>
      <c r="L89" s="260"/>
      <c r="M89" s="260"/>
      <c r="N89" s="264"/>
      <c r="O89" s="205"/>
      <c r="P89" s="280"/>
      <c r="Q89" s="152"/>
      <c r="R89" s="253"/>
      <c r="S89" s="254"/>
      <c r="T89" s="319"/>
      <c r="Z89" s="308"/>
      <c r="AA89" s="308"/>
      <c r="AB89" s="222"/>
      <c r="AC89" s="160"/>
      <c r="AD89" s="232"/>
      <c r="AE89" s="313"/>
      <c r="AF89" s="260"/>
      <c r="AG89" s="314"/>
    </row>
    <row r="90" spans="1:41" ht="11.25" customHeight="1">
      <c r="A90" s="2"/>
      <c r="B90" s="260"/>
      <c r="C90" s="260"/>
      <c r="D90" s="260"/>
      <c r="E90" s="260"/>
      <c r="F90" s="260"/>
      <c r="G90" s="260"/>
      <c r="H90" s="260"/>
      <c r="I90" s="260"/>
      <c r="J90" s="137"/>
      <c r="K90" s="140"/>
      <c r="L90" s="260"/>
      <c r="M90" s="260"/>
      <c r="N90" s="264"/>
      <c r="O90" s="205" t="str">
        <f>IF($P90="","",$AF90)</f>
        <v/>
      </c>
      <c r="P90" s="280" t="str">
        <f>IF($R$86="実施する",$AG90,"")</f>
        <v/>
      </c>
      <c r="Q90" s="295" t="str">
        <f t="shared" ref="Q90" si="57">Z90</f>
        <v/>
      </c>
      <c r="R90" s="199" t="s">
        <v>62</v>
      </c>
      <c r="S90" s="200"/>
      <c r="T90" s="319"/>
      <c r="Z90" s="308" t="str">
        <f t="shared" si="55"/>
        <v/>
      </c>
      <c r="AA90" s="308" t="str">
        <f>IFERROR(HLOOKUP($K$5,$AB$23:$AD91,ROW()-22,FALSE),"")</f>
        <v/>
      </c>
      <c r="AB90" s="221" t="s">
        <v>7</v>
      </c>
      <c r="AC90" s="159" t="s">
        <v>37</v>
      </c>
      <c r="AD90" s="232" t="s">
        <v>37</v>
      </c>
      <c r="AE90" s="287" t="s">
        <v>135</v>
      </c>
      <c r="AF90" s="154" t="s">
        <v>111</v>
      </c>
      <c r="AG90" s="285" t="s">
        <v>115</v>
      </c>
    </row>
    <row r="91" spans="1:41" ht="11.25" customHeight="1">
      <c r="A91" s="2"/>
      <c r="B91" s="260"/>
      <c r="C91" s="260"/>
      <c r="D91" s="260"/>
      <c r="E91" s="260"/>
      <c r="F91" s="260"/>
      <c r="G91" s="260"/>
      <c r="H91" s="260"/>
      <c r="I91" s="260"/>
      <c r="J91" s="137"/>
      <c r="K91" s="140"/>
      <c r="L91" s="260"/>
      <c r="M91" s="260"/>
      <c r="N91" s="264"/>
      <c r="O91" s="205"/>
      <c r="P91" s="280"/>
      <c r="Q91" s="297"/>
      <c r="R91" s="253"/>
      <c r="S91" s="254"/>
      <c r="T91" s="319"/>
      <c r="Z91" s="308"/>
      <c r="AA91" s="308"/>
      <c r="AB91" s="222"/>
      <c r="AC91" s="160"/>
      <c r="AD91" s="232"/>
      <c r="AE91" s="288"/>
      <c r="AF91" s="153"/>
      <c r="AG91" s="286"/>
    </row>
    <row r="92" spans="1:41" ht="11.25" customHeight="1">
      <c r="A92" s="2"/>
      <c r="B92" s="260"/>
      <c r="C92" s="260"/>
      <c r="D92" s="260"/>
      <c r="E92" s="260"/>
      <c r="F92" s="260"/>
      <c r="G92" s="260"/>
      <c r="H92" s="260"/>
      <c r="I92" s="260"/>
      <c r="J92" s="137"/>
      <c r="K92" s="140"/>
      <c r="L92" s="260"/>
      <c r="M92" s="260"/>
      <c r="N92" s="264" t="s">
        <v>78</v>
      </c>
      <c r="O92" s="205" t="str">
        <f t="shared" ref="O92" si="58">IF($P92="","",$AF92)</f>
        <v/>
      </c>
      <c r="P92" s="280" t="str">
        <f t="shared" ref="P92" si="59">IF($R$86="実施する",$AG92,"")</f>
        <v/>
      </c>
      <c r="Q92" s="171" t="str">
        <f t="shared" ref="Q92:Q138" si="60">Z92</f>
        <v/>
      </c>
      <c r="R92" s="199" t="s">
        <v>62</v>
      </c>
      <c r="S92" s="200"/>
      <c r="T92" s="319"/>
      <c r="Z92" s="308" t="str">
        <f t="shared" si="55"/>
        <v/>
      </c>
      <c r="AA92" s="308" t="str">
        <f>IFERROR(HLOOKUP($K$5,$AB$23:$AD93,ROW()-22,FALSE),"")</f>
        <v/>
      </c>
      <c r="AB92" s="221" t="s">
        <v>7</v>
      </c>
      <c r="AC92" s="159" t="s">
        <v>37</v>
      </c>
      <c r="AD92" s="161" t="s">
        <v>37</v>
      </c>
      <c r="AE92" s="287" t="s">
        <v>135</v>
      </c>
      <c r="AF92" s="154" t="s">
        <v>111</v>
      </c>
      <c r="AG92" s="285" t="s">
        <v>115</v>
      </c>
    </row>
    <row r="93" spans="1:41" ht="11.25" customHeight="1">
      <c r="A93" s="2"/>
      <c r="B93" s="260"/>
      <c r="C93" s="260"/>
      <c r="D93" s="260"/>
      <c r="E93" s="260"/>
      <c r="F93" s="260"/>
      <c r="G93" s="260"/>
      <c r="H93" s="260"/>
      <c r="I93" s="260"/>
      <c r="J93" s="137"/>
      <c r="K93" s="140"/>
      <c r="L93" s="260"/>
      <c r="M93" s="260"/>
      <c r="N93" s="264"/>
      <c r="O93" s="205"/>
      <c r="P93" s="280"/>
      <c r="Q93" s="312"/>
      <c r="R93" s="253"/>
      <c r="S93" s="254"/>
      <c r="T93" s="319"/>
      <c r="Z93" s="308"/>
      <c r="AA93" s="308"/>
      <c r="AB93" s="222"/>
      <c r="AC93" s="160"/>
      <c r="AD93" s="162"/>
      <c r="AE93" s="288"/>
      <c r="AF93" s="153"/>
      <c r="AG93" s="286"/>
    </row>
    <row r="94" spans="1:41" ht="11.25" customHeight="1">
      <c r="A94" s="2"/>
      <c r="B94" s="260"/>
      <c r="C94" s="260"/>
      <c r="D94" s="260"/>
      <c r="E94" s="260"/>
      <c r="F94" s="260"/>
      <c r="G94" s="260"/>
      <c r="H94" s="260"/>
      <c r="I94" s="260"/>
      <c r="J94" s="137"/>
      <c r="K94" s="140"/>
      <c r="L94" s="260"/>
      <c r="M94" s="260"/>
      <c r="N94" s="264" t="s">
        <v>177</v>
      </c>
      <c r="O94" s="205" t="str">
        <f>IF($P94="","",$AF94)</f>
        <v/>
      </c>
      <c r="P94" s="280" t="str">
        <f>IF($R$86="実施する",$AG94,"")</f>
        <v/>
      </c>
      <c r="Q94" s="154" t="str">
        <f>IF($Z94="対象外",$Z96,$Z94)</f>
        <v/>
      </c>
      <c r="R94" s="199" t="s">
        <v>62</v>
      </c>
      <c r="S94" s="200"/>
      <c r="T94" s="319"/>
      <c r="Z94" s="308" t="str">
        <f t="shared" si="55"/>
        <v/>
      </c>
      <c r="AA94" s="308" t="str">
        <f>IFERROR(HLOOKUP($K$5,$AB$23:$AD95,ROW()-22,FALSE),"")</f>
        <v/>
      </c>
      <c r="AB94" s="221" t="s">
        <v>7</v>
      </c>
      <c r="AC94" s="159" t="s">
        <v>37</v>
      </c>
      <c r="AD94" s="161" t="s">
        <v>37</v>
      </c>
      <c r="AE94" s="313" t="str">
        <f t="shared" ref="AE94" si="61">IF($B$19="受信なし","〇","●")</f>
        <v>●</v>
      </c>
      <c r="AF94" s="260" t="s">
        <v>111</v>
      </c>
      <c r="AG94" s="315" t="s">
        <v>121</v>
      </c>
    </row>
    <row r="95" spans="1:41" ht="11.25" customHeight="1">
      <c r="A95" s="2"/>
      <c r="B95" s="260"/>
      <c r="C95" s="260"/>
      <c r="D95" s="260"/>
      <c r="E95" s="260"/>
      <c r="F95" s="260"/>
      <c r="G95" s="260"/>
      <c r="H95" s="260"/>
      <c r="I95" s="260"/>
      <c r="J95" s="137"/>
      <c r="K95" s="140"/>
      <c r="L95" s="260"/>
      <c r="M95" s="260"/>
      <c r="N95" s="264"/>
      <c r="O95" s="205"/>
      <c r="P95" s="280"/>
      <c r="Q95" s="152"/>
      <c r="R95" s="253"/>
      <c r="S95" s="254"/>
      <c r="T95" s="319"/>
      <c r="Z95" s="308"/>
      <c r="AA95" s="308"/>
      <c r="AB95" s="222"/>
      <c r="AC95" s="160"/>
      <c r="AD95" s="162"/>
      <c r="AE95" s="313"/>
      <c r="AF95" s="260"/>
      <c r="AG95" s="315"/>
      <c r="AJ95" s="38"/>
    </row>
    <row r="96" spans="1:41" ht="11.25" customHeight="1">
      <c r="A96" s="2"/>
      <c r="B96" s="260"/>
      <c r="C96" s="260"/>
      <c r="D96" s="260"/>
      <c r="E96" s="260"/>
      <c r="F96" s="260"/>
      <c r="G96" s="260"/>
      <c r="H96" s="260"/>
      <c r="I96" s="260"/>
      <c r="J96" s="137"/>
      <c r="K96" s="140"/>
      <c r="L96" s="260"/>
      <c r="M96" s="260"/>
      <c r="N96" s="264"/>
      <c r="O96" s="205" t="str">
        <f t="shared" ref="O96:O98" si="62">IF($P96="","",$AF96)</f>
        <v/>
      </c>
      <c r="P96" s="280" t="str">
        <f t="shared" ref="P96:P98" si="63">IF($R$86="実施する",$AG96,"")</f>
        <v/>
      </c>
      <c r="Q96" s="291" t="str">
        <f t="shared" ref="Q96" si="64">Z96</f>
        <v/>
      </c>
      <c r="R96" s="199" t="s">
        <v>62</v>
      </c>
      <c r="S96" s="200"/>
      <c r="T96" s="319"/>
      <c r="Z96" s="308" t="str">
        <f t="shared" si="55"/>
        <v/>
      </c>
      <c r="AA96" s="308" t="str">
        <f>IFERROR(HLOOKUP($K$5,$AB$23:$AD97,ROW()-22,FALSE),"")</f>
        <v/>
      </c>
      <c r="AB96" s="221" t="s">
        <v>7</v>
      </c>
      <c r="AC96" s="159" t="s">
        <v>37</v>
      </c>
      <c r="AD96" s="161" t="s">
        <v>37</v>
      </c>
      <c r="AE96" s="287" t="s">
        <v>135</v>
      </c>
      <c r="AF96" s="260" t="s">
        <v>111</v>
      </c>
      <c r="AG96" s="315" t="s">
        <v>116</v>
      </c>
    </row>
    <row r="97" spans="1:36" ht="11.25" customHeight="1">
      <c r="A97" s="2"/>
      <c r="B97" s="260"/>
      <c r="C97" s="260"/>
      <c r="D97" s="260"/>
      <c r="E97" s="260"/>
      <c r="F97" s="260"/>
      <c r="G97" s="260"/>
      <c r="H97" s="260"/>
      <c r="I97" s="260"/>
      <c r="J97" s="137"/>
      <c r="K97" s="140"/>
      <c r="L97" s="260"/>
      <c r="M97" s="260"/>
      <c r="N97" s="264"/>
      <c r="O97" s="205"/>
      <c r="P97" s="280"/>
      <c r="Q97" s="291"/>
      <c r="R97" s="253"/>
      <c r="S97" s="254"/>
      <c r="T97" s="319"/>
      <c r="Z97" s="308"/>
      <c r="AA97" s="308"/>
      <c r="AB97" s="222"/>
      <c r="AC97" s="160"/>
      <c r="AD97" s="162"/>
      <c r="AE97" s="288"/>
      <c r="AF97" s="260"/>
      <c r="AG97" s="315"/>
      <c r="AJ97" s="38"/>
    </row>
    <row r="98" spans="1:36" ht="11.25" customHeight="1">
      <c r="A98" s="2"/>
      <c r="B98" s="260"/>
      <c r="C98" s="260"/>
      <c r="D98" s="260"/>
      <c r="E98" s="260"/>
      <c r="F98" s="260"/>
      <c r="G98" s="260"/>
      <c r="H98" s="260"/>
      <c r="I98" s="260"/>
      <c r="J98" s="137"/>
      <c r="K98" s="140"/>
      <c r="L98" s="260"/>
      <c r="M98" s="260"/>
      <c r="N98" s="264"/>
      <c r="O98" s="205" t="str">
        <f t="shared" si="62"/>
        <v/>
      </c>
      <c r="P98" s="280" t="str">
        <f t="shared" si="63"/>
        <v/>
      </c>
      <c r="Q98" s="291" t="str">
        <f t="shared" ref="Q98" si="65">Z98</f>
        <v/>
      </c>
      <c r="R98" s="199" t="s">
        <v>62</v>
      </c>
      <c r="S98" s="200"/>
      <c r="T98" s="319"/>
      <c r="Z98" s="308" t="str">
        <f t="shared" si="55"/>
        <v/>
      </c>
      <c r="AA98" s="308" t="str">
        <f>IFERROR(HLOOKUP($K$5,$AB$23:$AD99,ROW()-22,FALSE),"")</f>
        <v/>
      </c>
      <c r="AB98" s="221" t="s">
        <v>7</v>
      </c>
      <c r="AC98" s="159" t="s">
        <v>37</v>
      </c>
      <c r="AD98" s="161" t="s">
        <v>37</v>
      </c>
      <c r="AE98" s="287" t="s">
        <v>135</v>
      </c>
      <c r="AF98" s="260" t="s">
        <v>112</v>
      </c>
      <c r="AG98" s="285" t="s">
        <v>139</v>
      </c>
    </row>
    <row r="99" spans="1:36" ht="11.25" customHeight="1">
      <c r="A99" s="2"/>
      <c r="B99" s="260"/>
      <c r="C99" s="260"/>
      <c r="D99" s="260"/>
      <c r="E99" s="260"/>
      <c r="F99" s="260"/>
      <c r="G99" s="260"/>
      <c r="H99" s="260"/>
      <c r="I99" s="260"/>
      <c r="J99" s="137"/>
      <c r="K99" s="140"/>
      <c r="L99" s="260"/>
      <c r="M99" s="260"/>
      <c r="N99" s="264"/>
      <c r="O99" s="205"/>
      <c r="P99" s="280"/>
      <c r="Q99" s="291"/>
      <c r="R99" s="253"/>
      <c r="S99" s="254"/>
      <c r="T99" s="319"/>
      <c r="Z99" s="308"/>
      <c r="AA99" s="308"/>
      <c r="AB99" s="222"/>
      <c r="AC99" s="160"/>
      <c r="AD99" s="162"/>
      <c r="AE99" s="288"/>
      <c r="AF99" s="260"/>
      <c r="AG99" s="286"/>
      <c r="AJ99" s="38"/>
    </row>
    <row r="100" spans="1:36" ht="11.25" customHeight="1">
      <c r="A100" s="2"/>
      <c r="B100" s="260"/>
      <c r="C100" s="260"/>
      <c r="D100" s="260"/>
      <c r="E100" s="260"/>
      <c r="F100" s="260"/>
      <c r="G100" s="260"/>
      <c r="H100" s="260"/>
      <c r="I100" s="260"/>
      <c r="J100" s="137"/>
      <c r="K100" s="140"/>
      <c r="L100" s="260"/>
      <c r="M100" s="260"/>
      <c r="N100" s="264"/>
      <c r="O100" s="205" t="str">
        <f>IF($P100="","",$AF100)</f>
        <v/>
      </c>
      <c r="P100" s="280" t="str">
        <f>IF($R$86="実施する",$AG100,"")</f>
        <v/>
      </c>
      <c r="Q100" s="291" t="str">
        <f t="shared" ref="Q100" si="66">Z100</f>
        <v/>
      </c>
      <c r="R100" s="199" t="s">
        <v>62</v>
      </c>
      <c r="S100" s="200"/>
      <c r="T100" s="319"/>
      <c r="Z100" s="308" t="str">
        <f t="shared" si="55"/>
        <v/>
      </c>
      <c r="AA100" s="308" t="str">
        <f>IFERROR(HLOOKUP($K$5,$AB$23:$AD101,ROW()-22,FALSE),"")</f>
        <v/>
      </c>
      <c r="AB100" s="221" t="s">
        <v>7</v>
      </c>
      <c r="AC100" s="159" t="s">
        <v>37</v>
      </c>
      <c r="AD100" s="161" t="s">
        <v>37</v>
      </c>
      <c r="AE100" s="287" t="s">
        <v>135</v>
      </c>
      <c r="AF100" s="260" t="s">
        <v>111</v>
      </c>
      <c r="AG100" s="315" t="s">
        <v>123</v>
      </c>
    </row>
    <row r="101" spans="1:36" ht="11.25" customHeight="1">
      <c r="A101" s="2"/>
      <c r="B101" s="260"/>
      <c r="C101" s="260"/>
      <c r="D101" s="260"/>
      <c r="E101" s="260"/>
      <c r="F101" s="260"/>
      <c r="G101" s="260"/>
      <c r="H101" s="260"/>
      <c r="I101" s="260"/>
      <c r="J101" s="137"/>
      <c r="K101" s="140"/>
      <c r="L101" s="260"/>
      <c r="M101" s="260"/>
      <c r="N101" s="264"/>
      <c r="O101" s="205"/>
      <c r="P101" s="280"/>
      <c r="Q101" s="292"/>
      <c r="R101" s="253"/>
      <c r="S101" s="254"/>
      <c r="T101" s="319"/>
      <c r="Z101" s="308"/>
      <c r="AA101" s="308"/>
      <c r="AB101" s="222"/>
      <c r="AC101" s="160"/>
      <c r="AD101" s="162"/>
      <c r="AE101" s="288"/>
      <c r="AF101" s="260"/>
      <c r="AG101" s="315"/>
      <c r="AJ101" s="38"/>
    </row>
    <row r="102" spans="1:36" ht="11.25" customHeight="1">
      <c r="A102" s="2"/>
      <c r="B102" s="260"/>
      <c r="C102" s="260"/>
      <c r="D102" s="260"/>
      <c r="E102" s="260"/>
      <c r="F102" s="260"/>
      <c r="G102" s="260"/>
      <c r="H102" s="260"/>
      <c r="I102" s="260"/>
      <c r="J102" s="137"/>
      <c r="K102" s="140"/>
      <c r="L102" s="260"/>
      <c r="M102" s="260"/>
      <c r="N102" s="264" t="s">
        <v>80</v>
      </c>
      <c r="O102" s="205" t="str">
        <f t="shared" ref="O102" si="67">IF($P102="","",$AF102)</f>
        <v/>
      </c>
      <c r="P102" s="280" t="str">
        <f t="shared" ref="P102" si="68">IF($R$86="実施する",$AG102,"")</f>
        <v/>
      </c>
      <c r="Q102" s="171" t="str">
        <f t="shared" si="60"/>
        <v/>
      </c>
      <c r="R102" s="199" t="s">
        <v>62</v>
      </c>
      <c r="S102" s="200"/>
      <c r="T102" s="319"/>
      <c r="Z102" s="308" t="str">
        <f t="shared" si="55"/>
        <v/>
      </c>
      <c r="AA102" s="308" t="str">
        <f>IFERROR(HLOOKUP($K$5,$AB$23:$AD103,ROW()-22,FALSE),"")</f>
        <v/>
      </c>
      <c r="AB102" s="221" t="s">
        <v>7</v>
      </c>
      <c r="AC102" s="159" t="s">
        <v>37</v>
      </c>
      <c r="AD102" s="161" t="s">
        <v>37</v>
      </c>
      <c r="AE102" s="287" t="s">
        <v>135</v>
      </c>
      <c r="AF102" s="260" t="s">
        <v>111</v>
      </c>
      <c r="AG102" s="285" t="s">
        <v>115</v>
      </c>
      <c r="AH102" s="33"/>
      <c r="AI102" s="33"/>
      <c r="AJ102" s="33"/>
    </row>
    <row r="103" spans="1:36" ht="11.25" customHeight="1">
      <c r="A103" s="2"/>
      <c r="B103" s="260"/>
      <c r="C103" s="260"/>
      <c r="D103" s="260"/>
      <c r="E103" s="260"/>
      <c r="F103" s="260"/>
      <c r="G103" s="260"/>
      <c r="H103" s="260"/>
      <c r="I103" s="260"/>
      <c r="J103" s="137"/>
      <c r="K103" s="140"/>
      <c r="L103" s="260"/>
      <c r="M103" s="260"/>
      <c r="N103" s="264"/>
      <c r="O103" s="205"/>
      <c r="P103" s="280"/>
      <c r="Q103" s="312"/>
      <c r="R103" s="253"/>
      <c r="S103" s="254"/>
      <c r="T103" s="319"/>
      <c r="Z103" s="308"/>
      <c r="AA103" s="308"/>
      <c r="AB103" s="222"/>
      <c r="AC103" s="160"/>
      <c r="AD103" s="162"/>
      <c r="AE103" s="288"/>
      <c r="AF103" s="260"/>
      <c r="AG103" s="286"/>
    </row>
    <row r="104" spans="1:36" ht="11.25" customHeight="1">
      <c r="A104" s="2"/>
      <c r="B104" s="260"/>
      <c r="C104" s="260"/>
      <c r="D104" s="260"/>
      <c r="E104" s="260"/>
      <c r="F104" s="260"/>
      <c r="G104" s="260"/>
      <c r="H104" s="260"/>
      <c r="I104" s="260"/>
      <c r="J104" s="137"/>
      <c r="K104" s="140"/>
      <c r="L104" s="260"/>
      <c r="M104" s="260"/>
      <c r="N104" s="264" t="s">
        <v>81</v>
      </c>
      <c r="O104" s="205" t="str">
        <f t="shared" ref="O104" si="69">IF($P104="","",$AF104)</f>
        <v/>
      </c>
      <c r="P104" s="280" t="str">
        <f t="shared" ref="P104" si="70">IF($R$86="実施する",$AG104,"")</f>
        <v/>
      </c>
      <c r="Q104" s="154" t="str">
        <f t="shared" si="60"/>
        <v/>
      </c>
      <c r="R104" s="199" t="s">
        <v>62</v>
      </c>
      <c r="S104" s="200"/>
      <c r="T104" s="319"/>
      <c r="Z104" s="308" t="str">
        <f t="shared" si="55"/>
        <v/>
      </c>
      <c r="AA104" s="308" t="str">
        <f>IFERROR(HLOOKUP($K$5,$AB$23:$AD105,ROW()-22,FALSE),"")</f>
        <v/>
      </c>
      <c r="AB104" s="221" t="s">
        <v>7</v>
      </c>
      <c r="AC104" s="159" t="s">
        <v>3</v>
      </c>
      <c r="AD104" s="161" t="s">
        <v>3</v>
      </c>
      <c r="AE104" s="313" t="str">
        <f t="shared" ref="AE104" si="71">IF($B$19="受信なし","〇","●")</f>
        <v>●</v>
      </c>
      <c r="AF104" s="260" t="s">
        <v>111</v>
      </c>
      <c r="AG104" s="285" t="s">
        <v>122</v>
      </c>
      <c r="AJ104" s="38"/>
    </row>
    <row r="105" spans="1:36" ht="11.25" customHeight="1">
      <c r="A105" s="2"/>
      <c r="B105" s="260"/>
      <c r="C105" s="260"/>
      <c r="D105" s="260"/>
      <c r="E105" s="260"/>
      <c r="F105" s="260"/>
      <c r="G105" s="260"/>
      <c r="H105" s="260"/>
      <c r="I105" s="260"/>
      <c r="J105" s="137"/>
      <c r="K105" s="140"/>
      <c r="L105" s="260"/>
      <c r="M105" s="260"/>
      <c r="N105" s="264"/>
      <c r="O105" s="205"/>
      <c r="P105" s="280"/>
      <c r="Q105" s="153"/>
      <c r="R105" s="253"/>
      <c r="S105" s="254"/>
      <c r="T105" s="319"/>
      <c r="Z105" s="308"/>
      <c r="AA105" s="308"/>
      <c r="AB105" s="222"/>
      <c r="AC105" s="160"/>
      <c r="AD105" s="162"/>
      <c r="AE105" s="313"/>
      <c r="AF105" s="260"/>
      <c r="AG105" s="286"/>
      <c r="AJ105" s="38"/>
    </row>
    <row r="106" spans="1:36" ht="11.25" customHeight="1">
      <c r="A106" s="2"/>
      <c r="B106" s="260"/>
      <c r="C106" s="260"/>
      <c r="D106" s="260"/>
      <c r="E106" s="260"/>
      <c r="F106" s="260"/>
      <c r="G106" s="260"/>
      <c r="H106" s="260"/>
      <c r="I106" s="260"/>
      <c r="J106" s="137"/>
      <c r="K106" s="140"/>
      <c r="L106" s="260"/>
      <c r="M106" s="260"/>
      <c r="N106" s="264" t="s">
        <v>82</v>
      </c>
      <c r="O106" s="205" t="str">
        <f>IF($P106="","",$AF106)</f>
        <v/>
      </c>
      <c r="P106" s="280" t="str">
        <f>IF($R$86="実施する",$AG106,"")</f>
        <v/>
      </c>
      <c r="Q106" s="154" t="str">
        <f>IF($Z106="対象外",$Z108,$Z106)</f>
        <v/>
      </c>
      <c r="R106" s="199" t="s">
        <v>62</v>
      </c>
      <c r="S106" s="200"/>
      <c r="T106" s="319"/>
      <c r="Z106" s="308" t="str">
        <f t="shared" si="55"/>
        <v/>
      </c>
      <c r="AA106" s="308" t="str">
        <f>IFERROR(HLOOKUP($K$5,$AB$23:$AD107,ROW()-22,FALSE),"")</f>
        <v/>
      </c>
      <c r="AB106" s="221" t="s">
        <v>7</v>
      </c>
      <c r="AC106" s="159" t="s">
        <v>3</v>
      </c>
      <c r="AD106" s="161" t="s">
        <v>3</v>
      </c>
      <c r="AE106" s="313" t="str">
        <f t="shared" ref="AE106" si="72">IF($B$19="受信なし","〇","●")</f>
        <v>●</v>
      </c>
      <c r="AF106" s="260" t="s">
        <v>111</v>
      </c>
      <c r="AG106" s="315" t="s">
        <v>114</v>
      </c>
      <c r="AJ106" s="38"/>
    </row>
    <row r="107" spans="1:36" ht="11.25" customHeight="1">
      <c r="A107" s="2"/>
      <c r="B107" s="260"/>
      <c r="C107" s="260"/>
      <c r="D107" s="260"/>
      <c r="E107" s="260"/>
      <c r="F107" s="260"/>
      <c r="G107" s="260"/>
      <c r="H107" s="260"/>
      <c r="I107" s="260"/>
      <c r="J107" s="137"/>
      <c r="K107" s="140"/>
      <c r="L107" s="260"/>
      <c r="M107" s="260"/>
      <c r="N107" s="264"/>
      <c r="O107" s="205"/>
      <c r="P107" s="280"/>
      <c r="Q107" s="152"/>
      <c r="R107" s="253"/>
      <c r="S107" s="254"/>
      <c r="T107" s="319"/>
      <c r="Z107" s="308"/>
      <c r="AA107" s="308"/>
      <c r="AB107" s="222"/>
      <c r="AC107" s="160"/>
      <c r="AD107" s="162"/>
      <c r="AE107" s="313"/>
      <c r="AF107" s="260"/>
      <c r="AG107" s="315"/>
    </row>
    <row r="108" spans="1:36" ht="11.25" customHeight="1">
      <c r="A108" s="2"/>
      <c r="B108" s="260"/>
      <c r="C108" s="260"/>
      <c r="D108" s="260"/>
      <c r="E108" s="260"/>
      <c r="F108" s="260"/>
      <c r="G108" s="260"/>
      <c r="H108" s="260"/>
      <c r="I108" s="260"/>
      <c r="J108" s="137"/>
      <c r="K108" s="140"/>
      <c r="L108" s="260"/>
      <c r="M108" s="260"/>
      <c r="N108" s="264"/>
      <c r="O108" s="205" t="str">
        <f t="shared" ref="O108" si="73">IF($P108="","",$AF108)</f>
        <v/>
      </c>
      <c r="P108" s="280" t="str">
        <f t="shared" ref="P108" si="74">IF($R$86="実施する",$AG108,"")</f>
        <v/>
      </c>
      <c r="Q108" s="291" t="str">
        <f t="shared" ref="Q108" si="75">Z108</f>
        <v/>
      </c>
      <c r="R108" s="199" t="s">
        <v>62</v>
      </c>
      <c r="S108" s="200"/>
      <c r="T108" s="319"/>
      <c r="Z108" s="308" t="str">
        <f t="shared" si="55"/>
        <v/>
      </c>
      <c r="AA108" s="308" t="str">
        <f>IFERROR(HLOOKUP($K$5,$AB$23:$AD109,ROW()-22,FALSE),"")</f>
        <v/>
      </c>
      <c r="AB108" s="221" t="s">
        <v>7</v>
      </c>
      <c r="AC108" s="159" t="s">
        <v>3</v>
      </c>
      <c r="AD108" s="161" t="s">
        <v>3</v>
      </c>
      <c r="AE108" s="287" t="s">
        <v>135</v>
      </c>
      <c r="AF108" s="260" t="s">
        <v>112</v>
      </c>
      <c r="AG108" s="315" t="s">
        <v>140</v>
      </c>
      <c r="AJ108" s="38"/>
    </row>
    <row r="109" spans="1:36" ht="11.25" customHeight="1">
      <c r="A109" s="2"/>
      <c r="B109" s="260"/>
      <c r="C109" s="260"/>
      <c r="D109" s="260"/>
      <c r="E109" s="260"/>
      <c r="F109" s="260"/>
      <c r="G109" s="260"/>
      <c r="H109" s="260"/>
      <c r="I109" s="260"/>
      <c r="J109" s="137"/>
      <c r="K109" s="140"/>
      <c r="L109" s="260"/>
      <c r="M109" s="260"/>
      <c r="N109" s="264"/>
      <c r="O109" s="205"/>
      <c r="P109" s="280"/>
      <c r="Q109" s="291"/>
      <c r="R109" s="253"/>
      <c r="S109" s="254"/>
      <c r="T109" s="319"/>
      <c r="Z109" s="308"/>
      <c r="AA109" s="308"/>
      <c r="AB109" s="222"/>
      <c r="AC109" s="160"/>
      <c r="AD109" s="162"/>
      <c r="AE109" s="288"/>
      <c r="AF109" s="260"/>
      <c r="AG109" s="315"/>
    </row>
    <row r="110" spans="1:36" ht="11.25" customHeight="1">
      <c r="A110" s="2"/>
      <c r="B110" s="260"/>
      <c r="C110" s="260"/>
      <c r="D110" s="260"/>
      <c r="E110" s="260"/>
      <c r="F110" s="260"/>
      <c r="G110" s="260"/>
      <c r="H110" s="260"/>
      <c r="I110" s="260"/>
      <c r="J110" s="137"/>
      <c r="K110" s="140"/>
      <c r="L110" s="260"/>
      <c r="M110" s="260"/>
      <c r="N110" s="264"/>
      <c r="O110" s="205" t="str">
        <f t="shared" ref="O110" si="76">IF($P110="","",$AF110)</f>
        <v/>
      </c>
      <c r="P110" s="280" t="str">
        <f t="shared" ref="P110" si="77">IF($R$86="実施する",$AG110,"")</f>
        <v/>
      </c>
      <c r="Q110" s="291" t="str">
        <f t="shared" ref="Q110" si="78">Z110</f>
        <v/>
      </c>
      <c r="R110" s="199" t="s">
        <v>62</v>
      </c>
      <c r="S110" s="200"/>
      <c r="T110" s="319"/>
      <c r="Z110" s="308" t="str">
        <f t="shared" si="55"/>
        <v/>
      </c>
      <c r="AA110" s="308" t="str">
        <f>IFERROR(HLOOKUP($K$5,$AB$23:$AD111,ROW()-22,FALSE),"")</f>
        <v/>
      </c>
      <c r="AB110" s="221" t="s">
        <v>7</v>
      </c>
      <c r="AC110" s="159" t="s">
        <v>3</v>
      </c>
      <c r="AD110" s="161" t="s">
        <v>3</v>
      </c>
      <c r="AE110" s="287" t="s">
        <v>135</v>
      </c>
      <c r="AF110" s="260" t="s">
        <v>111</v>
      </c>
      <c r="AG110" s="285" t="s">
        <v>120</v>
      </c>
      <c r="AJ110" s="38"/>
    </row>
    <row r="111" spans="1:36" ht="11.25" customHeight="1">
      <c r="A111" s="2"/>
      <c r="B111" s="260"/>
      <c r="C111" s="260"/>
      <c r="D111" s="260"/>
      <c r="E111" s="260"/>
      <c r="F111" s="260"/>
      <c r="G111" s="260"/>
      <c r="H111" s="260"/>
      <c r="I111" s="260"/>
      <c r="J111" s="137"/>
      <c r="K111" s="140"/>
      <c r="L111" s="260"/>
      <c r="M111" s="260"/>
      <c r="N111" s="264"/>
      <c r="O111" s="205"/>
      <c r="P111" s="280"/>
      <c r="Q111" s="291"/>
      <c r="R111" s="253"/>
      <c r="S111" s="254"/>
      <c r="T111" s="319"/>
      <c r="Z111" s="308"/>
      <c r="AA111" s="308"/>
      <c r="AB111" s="222"/>
      <c r="AC111" s="160"/>
      <c r="AD111" s="162"/>
      <c r="AE111" s="288"/>
      <c r="AF111" s="260"/>
      <c r="AG111" s="286"/>
    </row>
    <row r="112" spans="1:36" ht="11.25" customHeight="1">
      <c r="A112" s="2"/>
      <c r="B112" s="260"/>
      <c r="C112" s="260"/>
      <c r="D112" s="260"/>
      <c r="E112" s="260"/>
      <c r="F112" s="260"/>
      <c r="G112" s="260"/>
      <c r="H112" s="260"/>
      <c r="I112" s="260"/>
      <c r="J112" s="137"/>
      <c r="K112" s="140"/>
      <c r="L112" s="260"/>
      <c r="M112" s="260"/>
      <c r="N112" s="264"/>
      <c r="O112" s="205" t="str">
        <f>IF($P112="","",$AF112)</f>
        <v/>
      </c>
      <c r="P112" s="280" t="str">
        <f>IF($R$86="実施する",$AG112,"")</f>
        <v/>
      </c>
      <c r="Q112" s="291" t="str">
        <f t="shared" ref="Q112" si="79">Z112</f>
        <v/>
      </c>
      <c r="R112" s="199" t="s">
        <v>62</v>
      </c>
      <c r="S112" s="200"/>
      <c r="T112" s="319"/>
      <c r="Z112" s="308" t="str">
        <f t="shared" si="55"/>
        <v/>
      </c>
      <c r="AA112" s="308" t="str">
        <f>IFERROR(HLOOKUP($K$5,$AB$23:$AD113,ROW()-22,FALSE),"")</f>
        <v/>
      </c>
      <c r="AB112" s="221" t="s">
        <v>7</v>
      </c>
      <c r="AC112" s="159" t="s">
        <v>3</v>
      </c>
      <c r="AD112" s="161" t="s">
        <v>3</v>
      </c>
      <c r="AE112" s="287" t="s">
        <v>135</v>
      </c>
      <c r="AF112" s="260" t="s">
        <v>111</v>
      </c>
      <c r="AG112" s="315" t="s">
        <v>115</v>
      </c>
      <c r="AJ112" s="38"/>
    </row>
    <row r="113" spans="1:36" ht="11.25" customHeight="1">
      <c r="A113" s="2"/>
      <c r="B113" s="260"/>
      <c r="C113" s="260"/>
      <c r="D113" s="260"/>
      <c r="E113" s="260"/>
      <c r="F113" s="260"/>
      <c r="G113" s="260"/>
      <c r="H113" s="260"/>
      <c r="I113" s="260"/>
      <c r="J113" s="137"/>
      <c r="K113" s="140"/>
      <c r="L113" s="260"/>
      <c r="M113" s="260"/>
      <c r="N113" s="264"/>
      <c r="O113" s="205"/>
      <c r="P113" s="280"/>
      <c r="Q113" s="292"/>
      <c r="R113" s="253"/>
      <c r="S113" s="254"/>
      <c r="T113" s="319"/>
      <c r="Z113" s="308"/>
      <c r="AA113" s="308"/>
      <c r="AB113" s="222"/>
      <c r="AC113" s="160"/>
      <c r="AD113" s="162"/>
      <c r="AE113" s="288"/>
      <c r="AF113" s="260"/>
      <c r="AG113" s="315"/>
    </row>
    <row r="114" spans="1:36" ht="11.25" customHeight="1">
      <c r="A114" s="2"/>
      <c r="B114" s="260"/>
      <c r="C114" s="260"/>
      <c r="D114" s="260"/>
      <c r="E114" s="260"/>
      <c r="F114" s="260"/>
      <c r="G114" s="260"/>
      <c r="H114" s="260"/>
      <c r="I114" s="260"/>
      <c r="J114" s="137"/>
      <c r="K114" s="140"/>
      <c r="L114" s="260"/>
      <c r="M114" s="260"/>
      <c r="N114" s="264" t="s">
        <v>83</v>
      </c>
      <c r="O114" s="205" t="str">
        <f>IF($P114="","",$AF114)</f>
        <v/>
      </c>
      <c r="P114" s="280" t="str">
        <f>IF($R$86="実施する",$AG114,"")</f>
        <v/>
      </c>
      <c r="Q114" s="171" t="str">
        <f t="shared" si="60"/>
        <v/>
      </c>
      <c r="R114" s="199" t="s">
        <v>62</v>
      </c>
      <c r="S114" s="200"/>
      <c r="T114" s="319"/>
      <c r="Z114" s="308" t="str">
        <f t="shared" si="55"/>
        <v/>
      </c>
      <c r="AA114" s="308" t="str">
        <f>IFERROR(HLOOKUP($K$5,$AB$23:$AD115,ROW()-22,FALSE),"")</f>
        <v/>
      </c>
      <c r="AB114" s="221" t="s">
        <v>7</v>
      </c>
      <c r="AC114" s="159" t="s">
        <v>3</v>
      </c>
      <c r="AD114" s="161" t="s">
        <v>3</v>
      </c>
      <c r="AE114" s="287" t="s">
        <v>135</v>
      </c>
      <c r="AF114" s="260" t="s">
        <v>111</v>
      </c>
      <c r="AG114" s="285" t="s">
        <v>119</v>
      </c>
    </row>
    <row r="115" spans="1:36" ht="11.25" customHeight="1">
      <c r="A115" s="2"/>
      <c r="B115" s="260"/>
      <c r="C115" s="260"/>
      <c r="D115" s="260"/>
      <c r="E115" s="260"/>
      <c r="F115" s="260"/>
      <c r="G115" s="260"/>
      <c r="H115" s="260"/>
      <c r="I115" s="260"/>
      <c r="J115" s="137"/>
      <c r="K115" s="140"/>
      <c r="L115" s="260"/>
      <c r="M115" s="260"/>
      <c r="N115" s="264"/>
      <c r="O115" s="205"/>
      <c r="P115" s="280"/>
      <c r="Q115" s="170"/>
      <c r="R115" s="253"/>
      <c r="S115" s="254"/>
      <c r="T115" s="319"/>
      <c r="Z115" s="308"/>
      <c r="AA115" s="308"/>
      <c r="AB115" s="222"/>
      <c r="AC115" s="160"/>
      <c r="AD115" s="162"/>
      <c r="AE115" s="288"/>
      <c r="AF115" s="260"/>
      <c r="AG115" s="316"/>
      <c r="AJ115" s="38"/>
    </row>
    <row r="116" spans="1:36" ht="11.25" customHeight="1">
      <c r="A116" s="2"/>
      <c r="B116" s="260"/>
      <c r="C116" s="260"/>
      <c r="D116" s="260"/>
      <c r="E116" s="260"/>
      <c r="F116" s="260"/>
      <c r="G116" s="260"/>
      <c r="H116" s="260"/>
      <c r="I116" s="260"/>
      <c r="J116" s="137"/>
      <c r="K116" s="140"/>
      <c r="L116" s="260"/>
      <c r="M116" s="260"/>
      <c r="N116" s="264"/>
      <c r="O116" s="205" t="str">
        <f>IF($P116="","",$AF116)</f>
        <v/>
      </c>
      <c r="P116" s="280" t="str">
        <f t="shared" ref="P116" si="80">IF($R$86="実施する",$AG116,"")</f>
        <v/>
      </c>
      <c r="Q116" s="295" t="str">
        <f t="shared" ref="Q116" si="81">Z116</f>
        <v/>
      </c>
      <c r="R116" s="199" t="s">
        <v>62</v>
      </c>
      <c r="S116" s="200"/>
      <c r="T116" s="319"/>
      <c r="Z116" s="308" t="str">
        <f t="shared" si="55"/>
        <v/>
      </c>
      <c r="AA116" s="308" t="str">
        <f>IFERROR(HLOOKUP($K$5,$AB$23:$AD117,ROW()-22,FALSE),"")</f>
        <v/>
      </c>
      <c r="AB116" s="221" t="s">
        <v>7</v>
      </c>
      <c r="AC116" s="159" t="s">
        <v>3</v>
      </c>
      <c r="AD116" s="161" t="s">
        <v>3</v>
      </c>
      <c r="AE116" s="287" t="s">
        <v>135</v>
      </c>
      <c r="AF116" s="260" t="s">
        <v>111</v>
      </c>
      <c r="AG116" s="315" t="s">
        <v>138</v>
      </c>
    </row>
    <row r="117" spans="1:36" ht="11.25" customHeight="1">
      <c r="A117" s="2"/>
      <c r="B117" s="260"/>
      <c r="C117" s="260"/>
      <c r="D117" s="260"/>
      <c r="E117" s="260"/>
      <c r="F117" s="260"/>
      <c r="G117" s="260"/>
      <c r="H117" s="260"/>
      <c r="I117" s="260"/>
      <c r="J117" s="137"/>
      <c r="K117" s="140"/>
      <c r="L117" s="260"/>
      <c r="M117" s="260"/>
      <c r="N117" s="264"/>
      <c r="O117" s="205"/>
      <c r="P117" s="280"/>
      <c r="Q117" s="297"/>
      <c r="R117" s="253"/>
      <c r="S117" s="254"/>
      <c r="T117" s="319"/>
      <c r="Z117" s="308"/>
      <c r="AA117" s="308"/>
      <c r="AB117" s="222"/>
      <c r="AC117" s="160"/>
      <c r="AD117" s="162"/>
      <c r="AE117" s="288"/>
      <c r="AF117" s="260"/>
      <c r="AG117" s="315"/>
      <c r="AJ117" s="38"/>
    </row>
    <row r="118" spans="1:36" ht="11.25" customHeight="1">
      <c r="A118" s="2"/>
      <c r="B118" s="260"/>
      <c r="C118" s="260"/>
      <c r="D118" s="260"/>
      <c r="E118" s="260"/>
      <c r="F118" s="260"/>
      <c r="G118" s="260"/>
      <c r="H118" s="260"/>
      <c r="I118" s="260"/>
      <c r="J118" s="137"/>
      <c r="K118" s="140"/>
      <c r="L118" s="260"/>
      <c r="M118" s="260"/>
      <c r="N118" s="264" t="s">
        <v>84</v>
      </c>
      <c r="O118" s="205" t="str">
        <f>IF($P118="","",$AF118)</f>
        <v/>
      </c>
      <c r="P118" s="280" t="str">
        <f>IF($R$86="実施する",$AG118,"")</f>
        <v/>
      </c>
      <c r="Q118" s="154" t="str">
        <f>IF($Z118="対象外",$Z120,$Z118)</f>
        <v/>
      </c>
      <c r="R118" s="199" t="s">
        <v>62</v>
      </c>
      <c r="S118" s="200"/>
      <c r="T118" s="319"/>
      <c r="Z118" s="308" t="str">
        <f t="shared" si="55"/>
        <v/>
      </c>
      <c r="AA118" s="308" t="str">
        <f>IFERROR(HLOOKUP($K$5,$AB$23:$AD119,ROW()-22,FALSE),"")</f>
        <v/>
      </c>
      <c r="AB118" s="221" t="s">
        <v>7</v>
      </c>
      <c r="AC118" s="159" t="s">
        <v>3</v>
      </c>
      <c r="AD118" s="161" t="s">
        <v>3</v>
      </c>
      <c r="AE118" s="313" t="str">
        <f t="shared" ref="AE118" si="82">IF($B$19="受信なし","〇","●")</f>
        <v>●</v>
      </c>
      <c r="AF118" s="260" t="s">
        <v>111</v>
      </c>
      <c r="AG118" s="315" t="s">
        <v>114</v>
      </c>
      <c r="AJ118" s="38"/>
    </row>
    <row r="119" spans="1:36" ht="11.25" customHeight="1">
      <c r="A119" s="2"/>
      <c r="B119" s="260"/>
      <c r="C119" s="260"/>
      <c r="D119" s="260"/>
      <c r="E119" s="260"/>
      <c r="F119" s="260"/>
      <c r="G119" s="260"/>
      <c r="H119" s="260"/>
      <c r="I119" s="260"/>
      <c r="J119" s="137"/>
      <c r="K119" s="140"/>
      <c r="L119" s="260"/>
      <c r="M119" s="260"/>
      <c r="N119" s="264"/>
      <c r="O119" s="205"/>
      <c r="P119" s="280"/>
      <c r="Q119" s="152"/>
      <c r="R119" s="253"/>
      <c r="S119" s="254"/>
      <c r="T119" s="319"/>
      <c r="Z119" s="308"/>
      <c r="AA119" s="308"/>
      <c r="AB119" s="222"/>
      <c r="AC119" s="160"/>
      <c r="AD119" s="162"/>
      <c r="AE119" s="313"/>
      <c r="AF119" s="260"/>
      <c r="AG119" s="315"/>
      <c r="AJ119" s="38"/>
    </row>
    <row r="120" spans="1:36" ht="11.25" customHeight="1">
      <c r="A120" s="2"/>
      <c r="B120" s="260"/>
      <c r="C120" s="260"/>
      <c r="D120" s="260"/>
      <c r="E120" s="260"/>
      <c r="F120" s="260"/>
      <c r="G120" s="260"/>
      <c r="H120" s="260"/>
      <c r="I120" s="260"/>
      <c r="J120" s="137"/>
      <c r="K120" s="140"/>
      <c r="L120" s="260"/>
      <c r="M120" s="260"/>
      <c r="N120" s="264"/>
      <c r="O120" s="205" t="str">
        <f t="shared" ref="O120" si="83">IF($P120="","",$AF120)</f>
        <v/>
      </c>
      <c r="P120" s="280" t="str">
        <f t="shared" ref="P120" si="84">IF($R$86="実施する",$AG120,"")</f>
        <v/>
      </c>
      <c r="Q120" s="291" t="str">
        <f t="shared" ref="Q120" si="85">Z120</f>
        <v/>
      </c>
      <c r="R120" s="199" t="s">
        <v>62</v>
      </c>
      <c r="S120" s="200"/>
      <c r="T120" s="319"/>
      <c r="Z120" s="308" t="str">
        <f t="shared" si="55"/>
        <v/>
      </c>
      <c r="AA120" s="308" t="str">
        <f>IFERROR(HLOOKUP($K$5,$AB$23:$AD121,ROW()-22,FALSE),"")</f>
        <v/>
      </c>
      <c r="AB120" s="221" t="s">
        <v>7</v>
      </c>
      <c r="AC120" s="159" t="s">
        <v>3</v>
      </c>
      <c r="AD120" s="161" t="s">
        <v>3</v>
      </c>
      <c r="AE120" s="287" t="s">
        <v>135</v>
      </c>
      <c r="AF120" s="260" t="s">
        <v>112</v>
      </c>
      <c r="AG120" s="315" t="s">
        <v>124</v>
      </c>
      <c r="AJ120" s="38"/>
    </row>
    <row r="121" spans="1:36" ht="11.25" customHeight="1">
      <c r="A121" s="2"/>
      <c r="B121" s="260"/>
      <c r="C121" s="260"/>
      <c r="D121" s="260"/>
      <c r="E121" s="260"/>
      <c r="F121" s="260"/>
      <c r="G121" s="260"/>
      <c r="H121" s="260"/>
      <c r="I121" s="260"/>
      <c r="J121" s="137"/>
      <c r="K121" s="140"/>
      <c r="L121" s="260"/>
      <c r="M121" s="260"/>
      <c r="N121" s="264"/>
      <c r="O121" s="205"/>
      <c r="P121" s="280"/>
      <c r="Q121" s="291"/>
      <c r="R121" s="253"/>
      <c r="S121" s="254"/>
      <c r="T121" s="319"/>
      <c r="Z121" s="308"/>
      <c r="AA121" s="308"/>
      <c r="AB121" s="222"/>
      <c r="AC121" s="160"/>
      <c r="AD121" s="162"/>
      <c r="AE121" s="288"/>
      <c r="AF121" s="260"/>
      <c r="AG121" s="315"/>
      <c r="AJ121" s="38"/>
    </row>
    <row r="122" spans="1:36" ht="11.25" customHeight="1">
      <c r="A122" s="2"/>
      <c r="B122" s="260"/>
      <c r="C122" s="260"/>
      <c r="D122" s="260"/>
      <c r="E122" s="260"/>
      <c r="F122" s="260"/>
      <c r="G122" s="260"/>
      <c r="H122" s="260"/>
      <c r="I122" s="260"/>
      <c r="J122" s="137"/>
      <c r="K122" s="140"/>
      <c r="L122" s="260"/>
      <c r="M122" s="260"/>
      <c r="N122" s="264"/>
      <c r="O122" s="205" t="str">
        <f t="shared" ref="O122" si="86">IF($P122="","",$AF122)</f>
        <v/>
      </c>
      <c r="P122" s="280" t="str">
        <f t="shared" ref="P122" si="87">IF($R$86="実施する",$AG122,"")</f>
        <v/>
      </c>
      <c r="Q122" s="291" t="str">
        <f t="shared" ref="Q122" si="88">Z122</f>
        <v/>
      </c>
      <c r="R122" s="199" t="s">
        <v>62</v>
      </c>
      <c r="S122" s="200"/>
      <c r="T122" s="319"/>
      <c r="Z122" s="308" t="str">
        <f t="shared" si="55"/>
        <v/>
      </c>
      <c r="AA122" s="308" t="str">
        <f>IFERROR(HLOOKUP($K$5,$AB$23:$AD123,ROW()-22,FALSE),"")</f>
        <v/>
      </c>
      <c r="AB122" s="221" t="s">
        <v>7</v>
      </c>
      <c r="AC122" s="159" t="s">
        <v>3</v>
      </c>
      <c r="AD122" s="161" t="s">
        <v>3</v>
      </c>
      <c r="AE122" s="287" t="s">
        <v>135</v>
      </c>
      <c r="AF122" s="260" t="s">
        <v>111</v>
      </c>
      <c r="AG122" s="315" t="s">
        <v>117</v>
      </c>
      <c r="AJ122" s="38"/>
    </row>
    <row r="123" spans="1:36" ht="11.25" customHeight="1">
      <c r="A123" s="2"/>
      <c r="B123" s="260"/>
      <c r="C123" s="260"/>
      <c r="D123" s="260"/>
      <c r="E123" s="260"/>
      <c r="F123" s="260"/>
      <c r="G123" s="260"/>
      <c r="H123" s="260"/>
      <c r="I123" s="260"/>
      <c r="J123" s="137"/>
      <c r="K123" s="140"/>
      <c r="L123" s="260"/>
      <c r="M123" s="260"/>
      <c r="N123" s="264"/>
      <c r="O123" s="205"/>
      <c r="P123" s="280"/>
      <c r="Q123" s="291"/>
      <c r="R123" s="253"/>
      <c r="S123" s="254"/>
      <c r="T123" s="319"/>
      <c r="Z123" s="308"/>
      <c r="AA123" s="308"/>
      <c r="AB123" s="222"/>
      <c r="AC123" s="160"/>
      <c r="AD123" s="162"/>
      <c r="AE123" s="288"/>
      <c r="AF123" s="260"/>
      <c r="AG123" s="315"/>
      <c r="AJ123" s="38"/>
    </row>
    <row r="124" spans="1:36" ht="11.25" customHeight="1">
      <c r="A124" s="2"/>
      <c r="B124" s="260"/>
      <c r="C124" s="260"/>
      <c r="D124" s="260"/>
      <c r="E124" s="260"/>
      <c r="F124" s="260"/>
      <c r="G124" s="260"/>
      <c r="H124" s="260"/>
      <c r="I124" s="260"/>
      <c r="J124" s="137"/>
      <c r="K124" s="140"/>
      <c r="L124" s="260"/>
      <c r="M124" s="260"/>
      <c r="N124" s="264"/>
      <c r="O124" s="205" t="str">
        <f t="shared" ref="O124" si="89">IF($P124="","",$AF124)</f>
        <v/>
      </c>
      <c r="P124" s="280" t="str">
        <f t="shared" ref="P124" si="90">IF($R$86="実施する",$AG124,"")</f>
        <v/>
      </c>
      <c r="Q124" s="291" t="str">
        <f t="shared" ref="Q124" si="91">Z124</f>
        <v/>
      </c>
      <c r="R124" s="199" t="s">
        <v>62</v>
      </c>
      <c r="S124" s="200"/>
      <c r="T124" s="319"/>
      <c r="Z124" s="308" t="str">
        <f t="shared" si="55"/>
        <v/>
      </c>
      <c r="AA124" s="308" t="str">
        <f>IFERROR(HLOOKUP($K$5,$AB$23:$AD125,ROW()-22,FALSE),"")</f>
        <v/>
      </c>
      <c r="AB124" s="221" t="s">
        <v>7</v>
      </c>
      <c r="AC124" s="159" t="s">
        <v>3</v>
      </c>
      <c r="AD124" s="161" t="s">
        <v>3</v>
      </c>
      <c r="AE124" s="287" t="s">
        <v>135</v>
      </c>
      <c r="AF124" s="260" t="s">
        <v>111</v>
      </c>
      <c r="AG124" s="315" t="s">
        <v>115</v>
      </c>
      <c r="AJ124" s="38"/>
    </row>
    <row r="125" spans="1:36" ht="11.25" customHeight="1">
      <c r="A125" s="2"/>
      <c r="B125" s="260"/>
      <c r="C125" s="260"/>
      <c r="D125" s="260"/>
      <c r="E125" s="260"/>
      <c r="F125" s="260"/>
      <c r="G125" s="260"/>
      <c r="H125" s="260"/>
      <c r="I125" s="260"/>
      <c r="J125" s="137"/>
      <c r="K125" s="140"/>
      <c r="L125" s="260"/>
      <c r="M125" s="260"/>
      <c r="N125" s="264"/>
      <c r="O125" s="205"/>
      <c r="P125" s="280"/>
      <c r="Q125" s="291"/>
      <c r="R125" s="253"/>
      <c r="S125" s="254"/>
      <c r="T125" s="319"/>
      <c r="Z125" s="308"/>
      <c r="AA125" s="308"/>
      <c r="AB125" s="222"/>
      <c r="AC125" s="160"/>
      <c r="AD125" s="162"/>
      <c r="AE125" s="288"/>
      <c r="AF125" s="260"/>
      <c r="AG125" s="315"/>
      <c r="AJ125" s="38"/>
    </row>
    <row r="126" spans="1:36" ht="11.25" customHeight="1">
      <c r="A126" s="2"/>
      <c r="B126" s="260"/>
      <c r="C126" s="260"/>
      <c r="D126" s="260"/>
      <c r="E126" s="260"/>
      <c r="F126" s="260"/>
      <c r="G126" s="260"/>
      <c r="H126" s="260"/>
      <c r="I126" s="260"/>
      <c r="J126" s="137"/>
      <c r="K126" s="140"/>
      <c r="L126" s="260"/>
      <c r="M126" s="260"/>
      <c r="N126" s="264"/>
      <c r="O126" s="205" t="str">
        <f t="shared" ref="O126" si="92">IF($P126="","",$AF126)</f>
        <v/>
      </c>
      <c r="P126" s="280" t="str">
        <f t="shared" ref="P126" si="93">IF($R$86="実施する",$AG126,"")</f>
        <v/>
      </c>
      <c r="Q126" s="291" t="str">
        <f t="shared" ref="Q126" si="94">Z126</f>
        <v/>
      </c>
      <c r="R126" s="199" t="s">
        <v>62</v>
      </c>
      <c r="S126" s="200"/>
      <c r="T126" s="319"/>
      <c r="Z126" s="308" t="str">
        <f t="shared" si="55"/>
        <v/>
      </c>
      <c r="AA126" s="308" t="str">
        <f>IFERROR(HLOOKUP($K$5,$AB$23:$AD127,ROW()-22,FALSE),"")</f>
        <v/>
      </c>
      <c r="AB126" s="221" t="s">
        <v>7</v>
      </c>
      <c r="AC126" s="159" t="s">
        <v>3</v>
      </c>
      <c r="AD126" s="161" t="s">
        <v>3</v>
      </c>
      <c r="AE126" s="287" t="s">
        <v>135</v>
      </c>
      <c r="AF126" s="260" t="s">
        <v>112</v>
      </c>
      <c r="AG126" s="315" t="s">
        <v>125</v>
      </c>
      <c r="AJ126" s="38"/>
    </row>
    <row r="127" spans="1:36" ht="11.25" customHeight="1">
      <c r="A127" s="2"/>
      <c r="B127" s="260"/>
      <c r="C127" s="260"/>
      <c r="D127" s="260"/>
      <c r="E127" s="260"/>
      <c r="F127" s="260"/>
      <c r="G127" s="260"/>
      <c r="H127" s="260"/>
      <c r="I127" s="260"/>
      <c r="J127" s="137"/>
      <c r="K127" s="140"/>
      <c r="L127" s="260"/>
      <c r="M127" s="260"/>
      <c r="N127" s="264"/>
      <c r="O127" s="205"/>
      <c r="P127" s="280"/>
      <c r="Q127" s="291"/>
      <c r="R127" s="253"/>
      <c r="S127" s="254"/>
      <c r="T127" s="319"/>
      <c r="Z127" s="308"/>
      <c r="AA127" s="308"/>
      <c r="AB127" s="222"/>
      <c r="AC127" s="160"/>
      <c r="AD127" s="162"/>
      <c r="AE127" s="288"/>
      <c r="AF127" s="260"/>
      <c r="AG127" s="315"/>
      <c r="AJ127" s="38"/>
    </row>
    <row r="128" spans="1:36" ht="11.25" customHeight="1">
      <c r="A128" s="2"/>
      <c r="B128" s="260"/>
      <c r="C128" s="260"/>
      <c r="D128" s="260"/>
      <c r="E128" s="260"/>
      <c r="F128" s="260"/>
      <c r="G128" s="260"/>
      <c r="H128" s="260"/>
      <c r="I128" s="260"/>
      <c r="J128" s="137"/>
      <c r="K128" s="140"/>
      <c r="L128" s="260"/>
      <c r="M128" s="260"/>
      <c r="N128" s="264"/>
      <c r="O128" s="205" t="str">
        <f>IF($P128="","",$AF128)</f>
        <v/>
      </c>
      <c r="P128" s="280" t="str">
        <f>IF($R$86="実施する",$AG128,"")</f>
        <v/>
      </c>
      <c r="Q128" s="291" t="str">
        <f t="shared" ref="Q128" si="95">Z128</f>
        <v/>
      </c>
      <c r="R128" s="199" t="s">
        <v>62</v>
      </c>
      <c r="S128" s="200"/>
      <c r="T128" s="319"/>
      <c r="Z128" s="308" t="str">
        <f t="shared" si="55"/>
        <v/>
      </c>
      <c r="AA128" s="308" t="str">
        <f>IFERROR(HLOOKUP($K$5,$AB$23:$AD129,ROW()-22,FALSE),"")</f>
        <v/>
      </c>
      <c r="AB128" s="221" t="s">
        <v>7</v>
      </c>
      <c r="AC128" s="159" t="s">
        <v>3</v>
      </c>
      <c r="AD128" s="161" t="s">
        <v>3</v>
      </c>
      <c r="AE128" s="287" t="s">
        <v>135</v>
      </c>
      <c r="AF128" s="260" t="s">
        <v>111</v>
      </c>
      <c r="AG128" s="315" t="s">
        <v>118</v>
      </c>
      <c r="AJ128" s="38"/>
    </row>
    <row r="129" spans="1:36" ht="11.25" customHeight="1">
      <c r="A129" s="2"/>
      <c r="B129" s="260"/>
      <c r="C129" s="260"/>
      <c r="D129" s="260"/>
      <c r="E129" s="260"/>
      <c r="F129" s="260"/>
      <c r="G129" s="260"/>
      <c r="H129" s="260"/>
      <c r="I129" s="260"/>
      <c r="J129" s="137"/>
      <c r="K129" s="140"/>
      <c r="L129" s="260"/>
      <c r="M129" s="260"/>
      <c r="N129" s="264"/>
      <c r="O129" s="205"/>
      <c r="P129" s="280"/>
      <c r="Q129" s="292"/>
      <c r="R129" s="253"/>
      <c r="S129" s="254"/>
      <c r="T129" s="319"/>
      <c r="Z129" s="308"/>
      <c r="AA129" s="308"/>
      <c r="AB129" s="222"/>
      <c r="AC129" s="160"/>
      <c r="AD129" s="162"/>
      <c r="AE129" s="288"/>
      <c r="AF129" s="260"/>
      <c r="AG129" s="315"/>
      <c r="AJ129" s="38"/>
    </row>
    <row r="130" spans="1:36" ht="11.25" customHeight="1">
      <c r="A130" s="2"/>
      <c r="B130" s="260"/>
      <c r="C130" s="260"/>
      <c r="D130" s="260"/>
      <c r="E130" s="260"/>
      <c r="F130" s="260"/>
      <c r="G130" s="260"/>
      <c r="H130" s="260"/>
      <c r="I130" s="260"/>
      <c r="J130" s="137"/>
      <c r="K130" s="140"/>
      <c r="L130" s="260"/>
      <c r="M130" s="260"/>
      <c r="N130" s="264" t="s">
        <v>85</v>
      </c>
      <c r="O130" s="205" t="str">
        <f>IF($P130="","",$AF130)</f>
        <v/>
      </c>
      <c r="P130" s="280" t="str">
        <f>IF($R$86="実施する",$AG130,"")</f>
        <v/>
      </c>
      <c r="Q130" s="171" t="str">
        <f t="shared" si="60"/>
        <v/>
      </c>
      <c r="R130" s="199" t="s">
        <v>62</v>
      </c>
      <c r="S130" s="200"/>
      <c r="T130" s="319"/>
      <c r="Z130" s="308" t="str">
        <f t="shared" si="55"/>
        <v/>
      </c>
      <c r="AA130" s="308" t="str">
        <f>IFERROR(HLOOKUP($K$5,$AB$23:$AD131,ROW()-22,FALSE),"")</f>
        <v/>
      </c>
      <c r="AB130" s="221" t="s">
        <v>7</v>
      </c>
      <c r="AC130" s="159" t="s">
        <v>3</v>
      </c>
      <c r="AD130" s="161" t="s">
        <v>3</v>
      </c>
      <c r="AE130" s="287" t="s">
        <v>135</v>
      </c>
      <c r="AF130" s="260" t="s">
        <v>111</v>
      </c>
      <c r="AG130" s="285" t="s">
        <v>119</v>
      </c>
      <c r="AJ130" s="38"/>
    </row>
    <row r="131" spans="1:36" ht="11.25" customHeight="1">
      <c r="A131" s="2"/>
      <c r="B131" s="260"/>
      <c r="C131" s="260"/>
      <c r="D131" s="260"/>
      <c r="E131" s="260"/>
      <c r="F131" s="260"/>
      <c r="G131" s="260"/>
      <c r="H131" s="260"/>
      <c r="I131" s="260"/>
      <c r="J131" s="137"/>
      <c r="K131" s="140"/>
      <c r="L131" s="260"/>
      <c r="M131" s="260"/>
      <c r="N131" s="264"/>
      <c r="O131" s="205"/>
      <c r="P131" s="280"/>
      <c r="Q131" s="170"/>
      <c r="R131" s="253"/>
      <c r="S131" s="254"/>
      <c r="T131" s="319"/>
      <c r="Z131" s="308"/>
      <c r="AA131" s="308"/>
      <c r="AB131" s="222"/>
      <c r="AC131" s="160"/>
      <c r="AD131" s="162"/>
      <c r="AE131" s="288"/>
      <c r="AF131" s="260"/>
      <c r="AG131" s="316"/>
      <c r="AJ131" s="38"/>
    </row>
    <row r="132" spans="1:36" ht="11.25" customHeight="1">
      <c r="A132" s="2"/>
      <c r="B132" s="260"/>
      <c r="C132" s="260"/>
      <c r="D132" s="260"/>
      <c r="E132" s="260"/>
      <c r="F132" s="260"/>
      <c r="G132" s="260"/>
      <c r="H132" s="260"/>
      <c r="I132" s="260"/>
      <c r="J132" s="137"/>
      <c r="K132" s="140"/>
      <c r="L132" s="260"/>
      <c r="M132" s="260"/>
      <c r="N132" s="264"/>
      <c r="O132" s="205" t="str">
        <f>IF($P132="","",$AF132)</f>
        <v/>
      </c>
      <c r="P132" s="280" t="str">
        <f t="shared" ref="P132" si="96">IF($R$86="実施する",$AG132,"")</f>
        <v/>
      </c>
      <c r="Q132" s="295" t="str">
        <f t="shared" ref="Q132" si="97">Z132</f>
        <v/>
      </c>
      <c r="R132" s="199" t="s">
        <v>62</v>
      </c>
      <c r="S132" s="200"/>
      <c r="T132" s="319"/>
      <c r="Z132" s="308" t="str">
        <f t="shared" si="55"/>
        <v/>
      </c>
      <c r="AA132" s="308" t="str">
        <f>IFERROR(HLOOKUP($K$5,$AB$23:$AD133,ROW()-22,FALSE),"")</f>
        <v/>
      </c>
      <c r="AB132" s="221" t="s">
        <v>7</v>
      </c>
      <c r="AC132" s="159" t="s">
        <v>3</v>
      </c>
      <c r="AD132" s="161" t="s">
        <v>3</v>
      </c>
      <c r="AE132" s="287" t="s">
        <v>135</v>
      </c>
      <c r="AF132" s="260" t="s">
        <v>111</v>
      </c>
      <c r="AG132" s="315" t="s">
        <v>115</v>
      </c>
      <c r="AJ132" s="38"/>
    </row>
    <row r="133" spans="1:36" ht="11.25" customHeight="1">
      <c r="A133" s="2"/>
      <c r="B133" s="260"/>
      <c r="C133" s="260"/>
      <c r="D133" s="260"/>
      <c r="E133" s="260"/>
      <c r="F133" s="260"/>
      <c r="G133" s="260"/>
      <c r="H133" s="260"/>
      <c r="I133" s="260"/>
      <c r="J133" s="137"/>
      <c r="K133" s="140"/>
      <c r="L133" s="260"/>
      <c r="M133" s="260"/>
      <c r="N133" s="264"/>
      <c r="O133" s="205"/>
      <c r="P133" s="280"/>
      <c r="Q133" s="297"/>
      <c r="R133" s="253"/>
      <c r="S133" s="254"/>
      <c r="T133" s="319"/>
      <c r="Z133" s="308"/>
      <c r="AA133" s="308"/>
      <c r="AB133" s="222"/>
      <c r="AC133" s="160"/>
      <c r="AD133" s="162"/>
      <c r="AE133" s="288"/>
      <c r="AF133" s="260"/>
      <c r="AG133" s="315"/>
      <c r="AJ133" s="38"/>
    </row>
    <row r="134" spans="1:36" ht="11.25" customHeight="1">
      <c r="A134" s="2"/>
      <c r="B134" s="260"/>
      <c r="C134" s="260"/>
      <c r="D134" s="260"/>
      <c r="E134" s="260"/>
      <c r="F134" s="260"/>
      <c r="G134" s="260"/>
      <c r="H134" s="260"/>
      <c r="I134" s="260"/>
      <c r="J134" s="137"/>
      <c r="K134" s="140"/>
      <c r="L134" s="260"/>
      <c r="M134" s="260"/>
      <c r="N134" s="264" t="s">
        <v>86</v>
      </c>
      <c r="O134" s="205" t="str">
        <f t="shared" ref="O134:O138" si="98">IF($P134="","",$AF134)</f>
        <v/>
      </c>
      <c r="P134" s="280" t="str">
        <f t="shared" ref="P134:P138" si="99">IF($R$86="実施する",$AG134,"")</f>
        <v/>
      </c>
      <c r="Q134" s="171" t="str">
        <f t="shared" ref="Q134" si="100">Z134</f>
        <v/>
      </c>
      <c r="R134" s="199" t="s">
        <v>62</v>
      </c>
      <c r="S134" s="200"/>
      <c r="T134" s="319"/>
      <c r="Z134" s="308" t="str">
        <f t="shared" si="55"/>
        <v/>
      </c>
      <c r="AA134" s="308" t="str">
        <f>IFERROR(HLOOKUP($K$5,$AB$23:$AD135,ROW()-22,FALSE),"")</f>
        <v/>
      </c>
      <c r="AB134" s="221" t="s">
        <v>7</v>
      </c>
      <c r="AC134" s="159" t="s">
        <v>3</v>
      </c>
      <c r="AD134" s="161" t="s">
        <v>3</v>
      </c>
      <c r="AE134" s="287" t="s">
        <v>135</v>
      </c>
      <c r="AF134" s="260" t="s">
        <v>111</v>
      </c>
      <c r="AG134" s="285" t="s">
        <v>119</v>
      </c>
      <c r="AJ134" s="38"/>
    </row>
    <row r="135" spans="1:36" ht="11.25" customHeight="1">
      <c r="A135" s="2"/>
      <c r="B135" s="260"/>
      <c r="C135" s="260"/>
      <c r="D135" s="260"/>
      <c r="E135" s="260"/>
      <c r="F135" s="260"/>
      <c r="G135" s="260"/>
      <c r="H135" s="260"/>
      <c r="I135" s="260"/>
      <c r="J135" s="137"/>
      <c r="K135" s="140"/>
      <c r="L135" s="260"/>
      <c r="M135" s="260"/>
      <c r="N135" s="264"/>
      <c r="O135" s="205"/>
      <c r="P135" s="280"/>
      <c r="Q135" s="312"/>
      <c r="R135" s="253"/>
      <c r="S135" s="254"/>
      <c r="T135" s="319"/>
      <c r="Z135" s="308"/>
      <c r="AA135" s="308"/>
      <c r="AB135" s="222"/>
      <c r="AC135" s="160"/>
      <c r="AD135" s="162"/>
      <c r="AE135" s="288"/>
      <c r="AF135" s="260"/>
      <c r="AG135" s="316"/>
      <c r="AJ135" s="38"/>
    </row>
    <row r="136" spans="1:36" ht="11.25" customHeight="1">
      <c r="A136" s="2"/>
      <c r="B136" s="260"/>
      <c r="C136" s="260"/>
      <c r="D136" s="260"/>
      <c r="E136" s="260"/>
      <c r="F136" s="260"/>
      <c r="G136" s="260"/>
      <c r="H136" s="260"/>
      <c r="I136" s="260"/>
      <c r="J136" s="137"/>
      <c r="K136" s="140"/>
      <c r="L136" s="260"/>
      <c r="M136" s="260"/>
      <c r="N136" s="317" t="s">
        <v>184</v>
      </c>
      <c r="O136" s="302" t="str">
        <f t="shared" si="98"/>
        <v/>
      </c>
      <c r="P136" s="303" t="str">
        <f t="shared" si="99"/>
        <v/>
      </c>
      <c r="Q136" s="214" t="str">
        <f t="shared" ref="Q136" si="101">Z136</f>
        <v/>
      </c>
      <c r="R136" s="354" t="s">
        <v>17</v>
      </c>
      <c r="S136" s="331"/>
      <c r="T136" s="319"/>
      <c r="Z136" s="308" t="str">
        <f t="shared" si="55"/>
        <v/>
      </c>
      <c r="AA136" s="308" t="str">
        <f>IFERROR(HLOOKUP($K$5,$AB$23:$AD137,ROW()-22,FALSE),"")</f>
        <v/>
      </c>
      <c r="AB136" s="221" t="s">
        <v>7</v>
      </c>
      <c r="AC136" s="159" t="s">
        <v>37</v>
      </c>
      <c r="AD136" s="161" t="s">
        <v>37</v>
      </c>
      <c r="AE136" s="287" t="s">
        <v>135</v>
      </c>
      <c r="AF136" s="260" t="s">
        <v>111</v>
      </c>
      <c r="AG136" s="285" t="s">
        <v>186</v>
      </c>
      <c r="AJ136" s="38"/>
    </row>
    <row r="137" spans="1:36" ht="11.25" customHeight="1">
      <c r="A137" s="2"/>
      <c r="B137" s="260"/>
      <c r="C137" s="260"/>
      <c r="D137" s="260"/>
      <c r="E137" s="260"/>
      <c r="F137" s="260"/>
      <c r="G137" s="260"/>
      <c r="H137" s="260"/>
      <c r="I137" s="260"/>
      <c r="J137" s="137"/>
      <c r="K137" s="140"/>
      <c r="L137" s="260"/>
      <c r="M137" s="260"/>
      <c r="N137" s="317"/>
      <c r="O137" s="302"/>
      <c r="P137" s="303"/>
      <c r="Q137" s="213"/>
      <c r="R137" s="226"/>
      <c r="S137" s="227"/>
      <c r="T137" s="319"/>
      <c r="Z137" s="308"/>
      <c r="AA137" s="308"/>
      <c r="AB137" s="222"/>
      <c r="AC137" s="160"/>
      <c r="AD137" s="162"/>
      <c r="AE137" s="288"/>
      <c r="AF137" s="260"/>
      <c r="AG137" s="316"/>
      <c r="AJ137" s="38"/>
    </row>
    <row r="138" spans="1:36" ht="11.25" customHeight="1">
      <c r="A138" s="2"/>
      <c r="B138" s="260"/>
      <c r="C138" s="260"/>
      <c r="D138" s="260"/>
      <c r="E138" s="260"/>
      <c r="F138" s="260"/>
      <c r="G138" s="260"/>
      <c r="H138" s="260"/>
      <c r="I138" s="260"/>
      <c r="J138" s="137"/>
      <c r="K138" s="140"/>
      <c r="L138" s="260"/>
      <c r="M138" s="260"/>
      <c r="N138" s="317"/>
      <c r="O138" s="302" t="str">
        <f t="shared" si="98"/>
        <v/>
      </c>
      <c r="P138" s="303" t="str">
        <f t="shared" si="99"/>
        <v/>
      </c>
      <c r="Q138" s="295" t="str">
        <f t="shared" si="60"/>
        <v/>
      </c>
      <c r="R138" s="354" t="s">
        <v>17</v>
      </c>
      <c r="S138" s="331"/>
      <c r="T138" s="319"/>
      <c r="Z138" s="308" t="str">
        <f t="shared" si="55"/>
        <v/>
      </c>
      <c r="AA138" s="308" t="str">
        <f>IFERROR(HLOOKUP($K$5,$AB$23:$AD139,ROW()-22,FALSE),"")</f>
        <v/>
      </c>
      <c r="AB138" s="221" t="s">
        <v>7</v>
      </c>
      <c r="AC138" s="159" t="s">
        <v>37</v>
      </c>
      <c r="AD138" s="161" t="s">
        <v>37</v>
      </c>
      <c r="AE138" s="287" t="s">
        <v>135</v>
      </c>
      <c r="AF138" s="260" t="s">
        <v>111</v>
      </c>
      <c r="AG138" s="285" t="s">
        <v>187</v>
      </c>
      <c r="AJ138" s="38"/>
    </row>
    <row r="139" spans="1:36" ht="11.25" customHeight="1">
      <c r="A139" s="2"/>
      <c r="B139" s="260"/>
      <c r="C139" s="260"/>
      <c r="D139" s="260"/>
      <c r="E139" s="260"/>
      <c r="F139" s="260"/>
      <c r="G139" s="260"/>
      <c r="H139" s="260"/>
      <c r="I139" s="260"/>
      <c r="J139" s="141"/>
      <c r="K139" s="143"/>
      <c r="L139" s="260"/>
      <c r="M139" s="260"/>
      <c r="N139" s="318"/>
      <c r="O139" s="305"/>
      <c r="P139" s="306"/>
      <c r="Q139" s="297"/>
      <c r="R139" s="226"/>
      <c r="S139" s="227"/>
      <c r="T139" s="319"/>
      <c r="Z139" s="308"/>
      <c r="AA139" s="308"/>
      <c r="AB139" s="222"/>
      <c r="AC139" s="160"/>
      <c r="AD139" s="162"/>
      <c r="AE139" s="288"/>
      <c r="AF139" s="260"/>
      <c r="AG139" s="316"/>
      <c r="AJ139" s="38"/>
    </row>
    <row r="140" spans="1:36" s="33" customFormat="1" ht="22.5" customHeight="1">
      <c r="A140" s="55"/>
      <c r="B140" s="138"/>
      <c r="C140" s="138"/>
      <c r="D140" s="138"/>
      <c r="E140" s="138"/>
      <c r="F140" s="138"/>
      <c r="G140" s="138"/>
      <c r="H140" s="138"/>
      <c r="I140" s="138"/>
      <c r="J140" s="138"/>
      <c r="K140" s="138"/>
      <c r="L140" s="144"/>
      <c r="M140" s="144"/>
      <c r="N140" s="138"/>
      <c r="O140" s="138"/>
      <c r="P140" s="138"/>
      <c r="Q140" s="144"/>
      <c r="R140" s="56"/>
      <c r="S140" s="144"/>
      <c r="T140" s="144"/>
      <c r="AB140" s="57"/>
      <c r="AC140" s="40"/>
      <c r="AD140" s="40"/>
      <c r="AF140" s="118"/>
      <c r="AG140" s="118"/>
      <c r="AH140" s="118"/>
      <c r="AI140" s="118"/>
      <c r="AJ140" s="38"/>
    </row>
    <row r="141" spans="1:36" s="33" customFormat="1" ht="22.5" customHeight="1" thickBot="1">
      <c r="A141" s="55"/>
      <c r="B141" s="138"/>
      <c r="C141" s="138"/>
      <c r="D141" s="138"/>
      <c r="E141" s="138"/>
      <c r="F141" s="138"/>
      <c r="G141" s="138"/>
      <c r="H141" s="138"/>
      <c r="I141" s="138"/>
      <c r="J141" s="138"/>
      <c r="K141" s="138"/>
      <c r="L141" s="144"/>
      <c r="M141" s="144"/>
      <c r="N141" s="138"/>
      <c r="O141" s="138"/>
      <c r="P141" s="138"/>
      <c r="Q141" s="144"/>
      <c r="R141" s="56"/>
      <c r="S141" s="144"/>
      <c r="T141" s="144"/>
      <c r="AB141" s="57"/>
      <c r="AC141" s="40"/>
      <c r="AD141" s="40"/>
      <c r="AF141" s="118"/>
      <c r="AG141" s="118"/>
      <c r="AH141" s="118"/>
      <c r="AI141" s="118"/>
      <c r="AJ141" s="38"/>
    </row>
    <row r="142" spans="1:36" ht="15" customHeight="1" thickBot="1">
      <c r="A142" s="2" t="s">
        <v>73</v>
      </c>
      <c r="B142" s="2"/>
      <c r="C142" s="2"/>
      <c r="D142" s="2"/>
      <c r="E142" s="2"/>
      <c r="F142" s="2"/>
      <c r="G142" s="2"/>
      <c r="H142" s="2"/>
      <c r="I142" s="2"/>
      <c r="J142" s="2"/>
      <c r="K142" s="2"/>
      <c r="L142" s="2"/>
      <c r="M142" s="2"/>
      <c r="N142" s="2"/>
      <c r="O142" s="2"/>
      <c r="P142" s="2"/>
      <c r="Q142" s="2"/>
      <c r="R142" s="2"/>
      <c r="S142" s="2"/>
      <c r="T142" s="2"/>
      <c r="U142" s="2"/>
      <c r="Z142" s="257" t="s">
        <v>132</v>
      </c>
      <c r="AA142" s="258"/>
      <c r="AB142" s="229" t="s">
        <v>8</v>
      </c>
      <c r="AC142" s="230"/>
      <c r="AD142" s="231"/>
      <c r="AE142" s="145"/>
      <c r="AJ142" s="38"/>
    </row>
    <row r="143" spans="1:36" ht="30" customHeight="1" thickBot="1">
      <c r="A143" s="2"/>
      <c r="B143" s="208" t="s">
        <v>10</v>
      </c>
      <c r="C143" s="209"/>
      <c r="D143" s="209"/>
      <c r="E143" s="209"/>
      <c r="F143" s="209"/>
      <c r="G143" s="209"/>
      <c r="H143" s="209"/>
      <c r="I143" s="209"/>
      <c r="J143" s="209"/>
      <c r="K143" s="209"/>
      <c r="L143" s="209"/>
      <c r="M143" s="209"/>
      <c r="N143" s="209"/>
      <c r="O143" s="209"/>
      <c r="P143" s="210"/>
      <c r="Q143" s="29" t="s">
        <v>2</v>
      </c>
      <c r="R143" s="29" t="s">
        <v>4</v>
      </c>
      <c r="S143" s="247" t="s">
        <v>31</v>
      </c>
      <c r="T143" s="248"/>
      <c r="Z143" s="101" t="s">
        <v>133</v>
      </c>
      <c r="AA143" s="102" t="s">
        <v>134</v>
      </c>
      <c r="AB143" s="50" t="s">
        <v>1</v>
      </c>
      <c r="AC143" s="51" t="s">
        <v>30</v>
      </c>
      <c r="AD143" s="52" t="s">
        <v>29</v>
      </c>
      <c r="AJ143" s="38"/>
    </row>
    <row r="144" spans="1:36" ht="15" customHeight="1" thickTop="1">
      <c r="A144" s="2"/>
      <c r="B144" s="163" t="s">
        <v>72</v>
      </c>
      <c r="C144" s="164"/>
      <c r="D144" s="164"/>
      <c r="E144" s="164"/>
      <c r="F144" s="164"/>
      <c r="G144" s="164"/>
      <c r="H144" s="164"/>
      <c r="I144" s="165"/>
      <c r="J144" s="163" t="s">
        <v>33</v>
      </c>
      <c r="K144" s="164"/>
      <c r="L144" s="164"/>
      <c r="M144" s="164"/>
      <c r="N144" s="164"/>
      <c r="O144" s="136"/>
      <c r="P144" s="136"/>
      <c r="Q144" s="154" t="str">
        <f>IFERROR(HLOOKUP($K$5,$AB$143:$AD$363,ROW()-142,FALSE),"")</f>
        <v/>
      </c>
      <c r="R144" s="236" t="s">
        <v>62</v>
      </c>
      <c r="S144" s="341"/>
      <c r="T144" s="342"/>
      <c r="Z144" s="181"/>
      <c r="AA144" s="181"/>
      <c r="AB144" s="221" t="s">
        <v>7</v>
      </c>
      <c r="AC144" s="159" t="s">
        <v>6</v>
      </c>
      <c r="AD144" s="161" t="s">
        <v>6</v>
      </c>
      <c r="AJ144" s="38"/>
    </row>
    <row r="145" spans="1:50" ht="15" customHeight="1">
      <c r="A145" s="2"/>
      <c r="B145" s="166"/>
      <c r="C145" s="167"/>
      <c r="D145" s="167"/>
      <c r="E145" s="167"/>
      <c r="F145" s="167"/>
      <c r="G145" s="167"/>
      <c r="H145" s="167"/>
      <c r="I145" s="172"/>
      <c r="J145" s="166"/>
      <c r="K145" s="167"/>
      <c r="L145" s="167"/>
      <c r="M145" s="167"/>
      <c r="N145" s="167"/>
      <c r="O145" s="138"/>
      <c r="P145" s="138"/>
      <c r="Q145" s="152"/>
      <c r="R145" s="323"/>
      <c r="S145" s="195"/>
      <c r="T145" s="196"/>
      <c r="Z145" s="182"/>
      <c r="AA145" s="182"/>
      <c r="AB145" s="222"/>
      <c r="AC145" s="160"/>
      <c r="AD145" s="162"/>
      <c r="AJ145" s="38"/>
    </row>
    <row r="146" spans="1:50" ht="15" customHeight="1">
      <c r="A146" s="2"/>
      <c r="B146" s="166"/>
      <c r="C146" s="167"/>
      <c r="D146" s="167"/>
      <c r="E146" s="167"/>
      <c r="F146" s="167"/>
      <c r="G146" s="167"/>
      <c r="H146" s="167"/>
      <c r="I146" s="172"/>
      <c r="J146" s="53"/>
      <c r="K146" s="54"/>
      <c r="L146" s="343" t="str">
        <f>IFERROR(IF($K$5="機構加入者（信託銀行）",VLOOKUP($R$144,$AI$10:$AK$20,2),IF(K$5="機構加入者（証券会社）",VLOOKUP($R$144,$AI$10:$AK$20,2),"")),"")</f>
        <v/>
      </c>
      <c r="M146" s="344"/>
      <c r="N146" s="344"/>
      <c r="O146" s="344"/>
      <c r="P146" s="344"/>
      <c r="Q146" s="344"/>
      <c r="R146" s="344"/>
      <c r="S146" s="344"/>
      <c r="T146" s="345"/>
      <c r="Z146" s="322"/>
      <c r="AA146" s="322"/>
      <c r="AB146" s="320"/>
      <c r="AC146" s="183"/>
      <c r="AD146" s="150"/>
      <c r="AE146" s="320"/>
      <c r="AG146" s="142"/>
      <c r="AH146" s="142"/>
      <c r="AI146" s="142"/>
      <c r="AJ146" s="142"/>
      <c r="AK146" s="142"/>
      <c r="AL146" s="142"/>
      <c r="AM146" s="142"/>
      <c r="AN146" s="142"/>
      <c r="AO146" s="142"/>
      <c r="AP146" s="138"/>
      <c r="AQ146" s="138"/>
      <c r="AR146" s="138"/>
      <c r="AS146" s="138"/>
      <c r="AT146" s="138"/>
      <c r="AU146" s="138"/>
      <c r="AV146" s="138"/>
      <c r="AW146" s="138"/>
      <c r="AX146" s="138"/>
    </row>
    <row r="147" spans="1:50" ht="15" customHeight="1">
      <c r="A147" s="2"/>
      <c r="B147" s="166"/>
      <c r="C147" s="167"/>
      <c r="D147" s="167"/>
      <c r="E147" s="167"/>
      <c r="F147" s="167"/>
      <c r="G147" s="167"/>
      <c r="H147" s="167"/>
      <c r="I147" s="172"/>
      <c r="J147" s="53"/>
      <c r="K147" s="54"/>
      <c r="L147" s="346"/>
      <c r="M147" s="347"/>
      <c r="N147" s="347"/>
      <c r="O147" s="347"/>
      <c r="P147" s="347"/>
      <c r="Q147" s="347"/>
      <c r="R147" s="347"/>
      <c r="S147" s="347"/>
      <c r="T147" s="348"/>
      <c r="Z147" s="322"/>
      <c r="AA147" s="322"/>
      <c r="AB147" s="321"/>
      <c r="AC147" s="184"/>
      <c r="AD147" s="151"/>
      <c r="AE147" s="321"/>
      <c r="AG147" s="135" t="s">
        <v>126</v>
      </c>
      <c r="AH147" s="112" t="s">
        <v>128</v>
      </c>
      <c r="AI147" s="112" t="s">
        <v>205</v>
      </c>
      <c r="AJ147" s="112" t="s">
        <v>130</v>
      </c>
      <c r="AK147" s="112" t="s">
        <v>131</v>
      </c>
      <c r="AL147" s="112" t="s">
        <v>137</v>
      </c>
      <c r="AM147" s="112" t="s">
        <v>141</v>
      </c>
      <c r="AN147" s="112" t="s">
        <v>142</v>
      </c>
      <c r="AO147" s="112" t="s">
        <v>143</v>
      </c>
      <c r="AP147" s="53"/>
      <c r="AQ147" s="33"/>
      <c r="AR147" s="33"/>
      <c r="AS147" s="33"/>
      <c r="AT147" s="33"/>
      <c r="AU147" s="33"/>
      <c r="AV147" s="33"/>
      <c r="AW147" s="33"/>
      <c r="AX147" s="33"/>
    </row>
    <row r="148" spans="1:50" ht="11.25" customHeight="1">
      <c r="A148" s="2"/>
      <c r="B148" s="166"/>
      <c r="C148" s="167"/>
      <c r="D148" s="167"/>
      <c r="E148" s="167"/>
      <c r="F148" s="167"/>
      <c r="G148" s="167"/>
      <c r="H148" s="167"/>
      <c r="I148" s="172"/>
      <c r="J148" s="137"/>
      <c r="K148" s="140"/>
      <c r="L148" s="152"/>
      <c r="M148" s="154" t="s">
        <v>41</v>
      </c>
      <c r="N148" s="163" t="str">
        <f>"L" &amp;IFERROR(VLOOKUP($R$144,$AI$10:$AK$20,3),"")&amp; "01"</f>
        <v>L01</v>
      </c>
      <c r="O148" s="204" t="str">
        <f>IF($P148=" ","",$AF148)</f>
        <v>受信</v>
      </c>
      <c r="P148" s="279" t="str">
        <f>IFERROR(HLOOKUP($R$144,$AF$147:$AO$149,ROW()-146,FALSE),"")</f>
        <v/>
      </c>
      <c r="Q148" s="260" t="str">
        <f t="shared" ref="Q148:Q182" si="102">Z148</f>
        <v/>
      </c>
      <c r="R148" s="298" t="s">
        <v>62</v>
      </c>
      <c r="S148" s="299"/>
      <c r="T148" s="206" t="str">
        <f>IF(OR(S184="",S144=S184),"上記で
設定した
区分口座","※担保指定証券預託と同じ区分口座を記入してください。")</f>
        <v>上記で
設定した
区分口座</v>
      </c>
      <c r="Z148" s="308" t="str">
        <f t="shared" ref="Z148:Z182" si="103">IF($AE148="〇","対象外",$AA148)</f>
        <v/>
      </c>
      <c r="AA148" s="308" t="str">
        <f>IFERROR(HLOOKUP($K$5,$AB$23:$AD149,ROW()-22,FALSE),"")</f>
        <v/>
      </c>
      <c r="AB148" s="221" t="s">
        <v>7</v>
      </c>
      <c r="AC148" s="159" t="s">
        <v>37</v>
      </c>
      <c r="AD148" s="161" t="s">
        <v>37</v>
      </c>
      <c r="AE148" s="313" t="str">
        <f>IF($B$19="受信なし","〇","●")</f>
        <v>●</v>
      </c>
      <c r="AF148" s="260" t="s">
        <v>111</v>
      </c>
      <c r="AG148" s="315" t="s">
        <v>121</v>
      </c>
      <c r="AH148" s="315" t="s">
        <v>121</v>
      </c>
      <c r="AI148" s="315" t="s">
        <v>121</v>
      </c>
      <c r="AJ148" s="315" t="s">
        <v>121</v>
      </c>
      <c r="AK148" s="315" t="s">
        <v>121</v>
      </c>
      <c r="AL148" s="315" t="s">
        <v>122</v>
      </c>
      <c r="AM148" s="315" t="s">
        <v>122</v>
      </c>
      <c r="AN148" s="315" t="s">
        <v>122</v>
      </c>
      <c r="AO148" s="315" t="s">
        <v>122</v>
      </c>
    </row>
    <row r="149" spans="1:50" ht="11.25" customHeight="1">
      <c r="A149" s="2"/>
      <c r="B149" s="166"/>
      <c r="C149" s="167"/>
      <c r="D149" s="167"/>
      <c r="E149" s="167"/>
      <c r="F149" s="167"/>
      <c r="G149" s="167"/>
      <c r="H149" s="167"/>
      <c r="I149" s="172"/>
      <c r="J149" s="137"/>
      <c r="K149" s="140"/>
      <c r="L149" s="152"/>
      <c r="M149" s="152"/>
      <c r="N149" s="166"/>
      <c r="O149" s="205"/>
      <c r="P149" s="280"/>
      <c r="Q149" s="260"/>
      <c r="R149" s="298"/>
      <c r="S149" s="299"/>
      <c r="T149" s="207"/>
      <c r="Z149" s="308"/>
      <c r="AA149" s="308"/>
      <c r="AB149" s="222"/>
      <c r="AC149" s="160"/>
      <c r="AD149" s="162"/>
      <c r="AE149" s="313"/>
      <c r="AF149" s="260"/>
      <c r="AG149" s="324"/>
      <c r="AH149" s="324"/>
      <c r="AI149" s="324"/>
      <c r="AJ149" s="324"/>
      <c r="AK149" s="324"/>
      <c r="AL149" s="324"/>
      <c r="AM149" s="324"/>
      <c r="AN149" s="324"/>
      <c r="AO149" s="324"/>
    </row>
    <row r="150" spans="1:50" ht="11.25" customHeight="1">
      <c r="A150" s="2"/>
      <c r="B150" s="166"/>
      <c r="C150" s="167"/>
      <c r="D150" s="167"/>
      <c r="E150" s="167"/>
      <c r="F150" s="167"/>
      <c r="G150" s="167"/>
      <c r="H150" s="167"/>
      <c r="I150" s="172"/>
      <c r="J150" s="137"/>
      <c r="K150" s="140"/>
      <c r="L150" s="152"/>
      <c r="M150" s="152"/>
      <c r="N150" s="166" t="str">
        <f>"L" &amp;IFERROR(VLOOKUP($R$144,$AI$10:$AK$20,3),"")&amp; "02"</f>
        <v>L02</v>
      </c>
      <c r="O150" s="205" t="str">
        <f t="shared" ref="O150" si="104">IF($P150=" ","",$AF150)</f>
        <v>受信</v>
      </c>
      <c r="P150" s="280" t="str">
        <f>IFERROR(HLOOKUP($R$144,$AF$147:$AO151,ROW()-146,FALSE),"")</f>
        <v/>
      </c>
      <c r="Q150" s="260" t="str">
        <f t="shared" si="102"/>
        <v/>
      </c>
      <c r="R150" s="298" t="s">
        <v>62</v>
      </c>
      <c r="S150" s="299"/>
      <c r="T150" s="207"/>
      <c r="Z150" s="308" t="str">
        <f t="shared" si="103"/>
        <v/>
      </c>
      <c r="AA150" s="308" t="str">
        <f>IFERROR(HLOOKUP($K$5,$AB$23:$AD151,ROW()-22,FALSE),"")</f>
        <v/>
      </c>
      <c r="AB150" s="221" t="s">
        <v>7</v>
      </c>
      <c r="AC150" s="159" t="s">
        <v>37</v>
      </c>
      <c r="AD150" s="161" t="s">
        <v>37</v>
      </c>
      <c r="AE150" s="313" t="str">
        <f t="shared" ref="AE150" si="105">IF($B$19="受信なし","〇","●")</f>
        <v>●</v>
      </c>
      <c r="AF150" s="260" t="s">
        <v>111</v>
      </c>
      <c r="AG150" s="315" t="s">
        <v>121</v>
      </c>
      <c r="AH150" s="315" t="s">
        <v>121</v>
      </c>
      <c r="AI150" s="315" t="s">
        <v>121</v>
      </c>
      <c r="AJ150" s="315" t="s">
        <v>121</v>
      </c>
      <c r="AK150" s="315" t="s">
        <v>121</v>
      </c>
      <c r="AL150" s="315" t="s">
        <v>122</v>
      </c>
      <c r="AM150" s="315" t="s">
        <v>122</v>
      </c>
      <c r="AN150" s="315" t="s">
        <v>122</v>
      </c>
      <c r="AO150" s="315" t="s">
        <v>122</v>
      </c>
    </row>
    <row r="151" spans="1:50" ht="11.25" customHeight="1">
      <c r="A151" s="2"/>
      <c r="B151" s="166"/>
      <c r="C151" s="167"/>
      <c r="D151" s="167"/>
      <c r="E151" s="167"/>
      <c r="F151" s="167"/>
      <c r="G151" s="167"/>
      <c r="H151" s="167"/>
      <c r="I151" s="172"/>
      <c r="J151" s="137"/>
      <c r="K151" s="140"/>
      <c r="L151" s="152"/>
      <c r="M151" s="152"/>
      <c r="N151" s="166"/>
      <c r="O151" s="205"/>
      <c r="P151" s="280"/>
      <c r="Q151" s="260"/>
      <c r="R151" s="298"/>
      <c r="S151" s="299"/>
      <c r="T151" s="207"/>
      <c r="Z151" s="308"/>
      <c r="AA151" s="308"/>
      <c r="AB151" s="222"/>
      <c r="AC151" s="160"/>
      <c r="AD151" s="162"/>
      <c r="AE151" s="313"/>
      <c r="AF151" s="260"/>
      <c r="AG151" s="324"/>
      <c r="AH151" s="324"/>
      <c r="AI151" s="324"/>
      <c r="AJ151" s="324"/>
      <c r="AK151" s="324"/>
      <c r="AL151" s="324"/>
      <c r="AM151" s="324"/>
      <c r="AN151" s="324"/>
      <c r="AO151" s="324"/>
    </row>
    <row r="152" spans="1:50" ht="11.25" customHeight="1">
      <c r="A152" s="2"/>
      <c r="B152" s="166"/>
      <c r="C152" s="167"/>
      <c r="D152" s="167"/>
      <c r="E152" s="167"/>
      <c r="F152" s="167"/>
      <c r="G152" s="167"/>
      <c r="H152" s="167"/>
      <c r="I152" s="172"/>
      <c r="J152" s="137"/>
      <c r="K152" s="140"/>
      <c r="L152" s="152"/>
      <c r="M152" s="152"/>
      <c r="N152" s="264" t="str">
        <f>"L" &amp;IFERROR(VLOOKUP($R$144,$AI$10:$AK$20,3),"")&amp; "03"</f>
        <v>L03</v>
      </c>
      <c r="O152" s="205" t="str">
        <f t="shared" ref="O152" si="106">IF($P152=" ","",$AF152)</f>
        <v>受信</v>
      </c>
      <c r="P152" s="280" t="str">
        <f>IFERROR(HLOOKUP($R$144,$AF$147:$AO153,ROW()-146,FALSE),"")</f>
        <v/>
      </c>
      <c r="Q152" s="260" t="str">
        <f t="shared" si="102"/>
        <v/>
      </c>
      <c r="R152" s="298" t="s">
        <v>62</v>
      </c>
      <c r="S152" s="299"/>
      <c r="T152" s="207"/>
      <c r="Z152" s="308" t="str">
        <f t="shared" si="103"/>
        <v/>
      </c>
      <c r="AA152" s="308" t="str">
        <f>IFERROR(HLOOKUP($K$5,$AB$23:$AD153,ROW()-22,FALSE),"")</f>
        <v/>
      </c>
      <c r="AB152" s="221" t="s">
        <v>7</v>
      </c>
      <c r="AC152" s="159" t="s">
        <v>37</v>
      </c>
      <c r="AD152" s="161" t="s">
        <v>37</v>
      </c>
      <c r="AE152" s="287" t="s">
        <v>135</v>
      </c>
      <c r="AF152" s="260" t="s">
        <v>111</v>
      </c>
      <c r="AG152" s="315" t="s">
        <v>144</v>
      </c>
      <c r="AH152" s="315" t="s">
        <v>144</v>
      </c>
      <c r="AI152" s="315" t="s">
        <v>144</v>
      </c>
      <c r="AJ152" s="315" t="s">
        <v>144</v>
      </c>
      <c r="AK152" s="315" t="s">
        <v>144</v>
      </c>
      <c r="AL152" s="315" t="s">
        <v>144</v>
      </c>
      <c r="AM152" s="315" t="s">
        <v>144</v>
      </c>
      <c r="AN152" s="315" t="s">
        <v>144</v>
      </c>
      <c r="AO152" s="315" t="s">
        <v>144</v>
      </c>
    </row>
    <row r="153" spans="1:50" ht="11.25" customHeight="1">
      <c r="A153" s="2"/>
      <c r="B153" s="166"/>
      <c r="C153" s="167"/>
      <c r="D153" s="167"/>
      <c r="E153" s="167"/>
      <c r="F153" s="167"/>
      <c r="G153" s="167"/>
      <c r="H153" s="167"/>
      <c r="I153" s="172"/>
      <c r="J153" s="137"/>
      <c r="K153" s="140"/>
      <c r="L153" s="152"/>
      <c r="M153" s="152"/>
      <c r="N153" s="264"/>
      <c r="O153" s="205"/>
      <c r="P153" s="280"/>
      <c r="Q153" s="154"/>
      <c r="R153" s="298"/>
      <c r="S153" s="299"/>
      <c r="T153" s="207"/>
      <c r="Z153" s="308"/>
      <c r="AA153" s="308"/>
      <c r="AB153" s="222"/>
      <c r="AC153" s="160"/>
      <c r="AD153" s="162"/>
      <c r="AE153" s="288"/>
      <c r="AF153" s="260"/>
      <c r="AG153" s="324"/>
      <c r="AH153" s="324"/>
      <c r="AI153" s="324"/>
      <c r="AJ153" s="324"/>
      <c r="AK153" s="324"/>
      <c r="AL153" s="324"/>
      <c r="AM153" s="324"/>
      <c r="AN153" s="324"/>
      <c r="AO153" s="324"/>
    </row>
    <row r="154" spans="1:50" ht="11.25" customHeight="1">
      <c r="A154" s="2"/>
      <c r="B154" s="166"/>
      <c r="C154" s="167"/>
      <c r="D154" s="167"/>
      <c r="E154" s="167"/>
      <c r="F154" s="167"/>
      <c r="G154" s="167"/>
      <c r="H154" s="167"/>
      <c r="I154" s="172"/>
      <c r="J154" s="137"/>
      <c r="K154" s="140"/>
      <c r="L154" s="152"/>
      <c r="M154" s="152"/>
      <c r="N154" s="264"/>
      <c r="O154" s="205" t="str">
        <f t="shared" ref="O154" si="107">IF($P154=" ","",$AF154)</f>
        <v>受信</v>
      </c>
      <c r="P154" s="280" t="str">
        <f>IFERROR(HLOOKUP($R$144,$AF$147:$AO155,ROW()-146,FALSE),"")</f>
        <v/>
      </c>
      <c r="Q154" s="292" t="str">
        <f t="shared" si="102"/>
        <v/>
      </c>
      <c r="R154" s="298" t="s">
        <v>62</v>
      </c>
      <c r="S154" s="299"/>
      <c r="T154" s="207"/>
      <c r="Z154" s="308" t="str">
        <f t="shared" si="103"/>
        <v/>
      </c>
      <c r="AA154" s="308" t="str">
        <f>IFERROR(HLOOKUP($K$5,$AB$23:$AD155,ROW()-22,FALSE),"")</f>
        <v/>
      </c>
      <c r="AB154" s="221" t="s">
        <v>7</v>
      </c>
      <c r="AC154" s="159" t="s">
        <v>37</v>
      </c>
      <c r="AD154" s="161" t="s">
        <v>37</v>
      </c>
      <c r="AE154" s="287" t="s">
        <v>135</v>
      </c>
      <c r="AF154" s="260" t="s">
        <v>111</v>
      </c>
      <c r="AG154" s="315" t="s">
        <v>138</v>
      </c>
      <c r="AH154" s="315" t="s">
        <v>138</v>
      </c>
      <c r="AI154" s="315" t="s">
        <v>138</v>
      </c>
      <c r="AJ154" s="315" t="s">
        <v>138</v>
      </c>
      <c r="AK154" s="315" t="s">
        <v>138</v>
      </c>
      <c r="AL154" s="315" t="s">
        <v>138</v>
      </c>
      <c r="AM154" s="315" t="s">
        <v>138</v>
      </c>
      <c r="AN154" s="315" t="s">
        <v>138</v>
      </c>
      <c r="AO154" s="315" t="s">
        <v>138</v>
      </c>
    </row>
    <row r="155" spans="1:50" ht="11.25" customHeight="1">
      <c r="A155" s="2"/>
      <c r="B155" s="166"/>
      <c r="C155" s="167"/>
      <c r="D155" s="167"/>
      <c r="E155" s="167"/>
      <c r="F155" s="167"/>
      <c r="G155" s="167"/>
      <c r="H155" s="167"/>
      <c r="I155" s="172"/>
      <c r="J155" s="137"/>
      <c r="K155" s="140"/>
      <c r="L155" s="152"/>
      <c r="M155" s="152"/>
      <c r="N155" s="264"/>
      <c r="O155" s="205"/>
      <c r="P155" s="280"/>
      <c r="Q155" s="325"/>
      <c r="R155" s="298"/>
      <c r="S155" s="299"/>
      <c r="T155" s="207"/>
      <c r="Z155" s="308"/>
      <c r="AA155" s="308"/>
      <c r="AB155" s="222"/>
      <c r="AC155" s="160"/>
      <c r="AD155" s="162"/>
      <c r="AE155" s="288"/>
      <c r="AF155" s="260"/>
      <c r="AG155" s="324"/>
      <c r="AH155" s="324"/>
      <c r="AI155" s="324"/>
      <c r="AJ155" s="324"/>
      <c r="AK155" s="324"/>
      <c r="AL155" s="324"/>
      <c r="AM155" s="324"/>
      <c r="AN155" s="324"/>
      <c r="AO155" s="324"/>
    </row>
    <row r="156" spans="1:50" ht="11.25" customHeight="1">
      <c r="A156" s="2"/>
      <c r="B156" s="166"/>
      <c r="C156" s="167"/>
      <c r="D156" s="167"/>
      <c r="E156" s="167"/>
      <c r="F156" s="167"/>
      <c r="G156" s="167"/>
      <c r="H156" s="167"/>
      <c r="I156" s="172"/>
      <c r="J156" s="137"/>
      <c r="K156" s="140"/>
      <c r="L156" s="152"/>
      <c r="M156" s="152"/>
      <c r="N156" s="166" t="str">
        <f>"L" &amp;IFERROR(VLOOKUP($R$144,$AI$10:$AK$20,3),"")&amp; "04"</f>
        <v>L04</v>
      </c>
      <c r="O156" s="205" t="str">
        <f t="shared" ref="O156" si="108">IF($P156=" ","",$AF156)</f>
        <v>受信</v>
      </c>
      <c r="P156" s="280" t="str">
        <f>IFERROR(HLOOKUP($R$144,$AF$147:$AO157,ROW()-146,FALSE),"")</f>
        <v/>
      </c>
      <c r="Q156" s="260" t="str">
        <f t="shared" si="102"/>
        <v/>
      </c>
      <c r="R156" s="298" t="s">
        <v>62</v>
      </c>
      <c r="S156" s="299"/>
      <c r="T156" s="207"/>
      <c r="Z156" s="308" t="str">
        <f t="shared" si="103"/>
        <v/>
      </c>
      <c r="AA156" s="308" t="str">
        <f>IFERROR(HLOOKUP($K$5,$AB$23:$AD157,ROW()-22,FALSE),"")</f>
        <v/>
      </c>
      <c r="AB156" s="221" t="s">
        <v>7</v>
      </c>
      <c r="AC156" s="159" t="s">
        <v>37</v>
      </c>
      <c r="AD156" s="161" t="s">
        <v>37</v>
      </c>
      <c r="AE156" s="313" t="str">
        <f t="shared" ref="AE156" si="109">IF($B$19="受信なし","〇","●")</f>
        <v>●</v>
      </c>
      <c r="AF156" s="260" t="s">
        <v>111</v>
      </c>
      <c r="AG156" s="315" t="s">
        <v>121</v>
      </c>
      <c r="AH156" s="315" t="s">
        <v>121</v>
      </c>
      <c r="AI156" s="315" t="s">
        <v>121</v>
      </c>
      <c r="AJ156" s="315" t="s">
        <v>121</v>
      </c>
      <c r="AK156" s="315" t="s">
        <v>121</v>
      </c>
      <c r="AL156" s="315" t="s">
        <v>122</v>
      </c>
      <c r="AM156" s="315" t="s">
        <v>122</v>
      </c>
      <c r="AN156" s="315" t="s">
        <v>122</v>
      </c>
      <c r="AO156" s="315" t="s">
        <v>122</v>
      </c>
    </row>
    <row r="157" spans="1:50" ht="11.25" customHeight="1">
      <c r="A157" s="2"/>
      <c r="B157" s="166"/>
      <c r="C157" s="167"/>
      <c r="D157" s="167"/>
      <c r="E157" s="167"/>
      <c r="F157" s="167"/>
      <c r="G157" s="167"/>
      <c r="H157" s="167"/>
      <c r="I157" s="172"/>
      <c r="J157" s="137"/>
      <c r="K157" s="140"/>
      <c r="L157" s="152"/>
      <c r="M157" s="152"/>
      <c r="N157" s="166"/>
      <c r="O157" s="205"/>
      <c r="P157" s="280"/>
      <c r="Q157" s="260"/>
      <c r="R157" s="298"/>
      <c r="S157" s="299"/>
      <c r="T157" s="207"/>
      <c r="Z157" s="308"/>
      <c r="AA157" s="308"/>
      <c r="AB157" s="222"/>
      <c r="AC157" s="160"/>
      <c r="AD157" s="162"/>
      <c r="AE157" s="313"/>
      <c r="AF157" s="260"/>
      <c r="AG157" s="324"/>
      <c r="AH157" s="324"/>
      <c r="AI157" s="324"/>
      <c r="AJ157" s="324"/>
      <c r="AK157" s="324"/>
      <c r="AL157" s="324"/>
      <c r="AM157" s="324"/>
      <c r="AN157" s="324"/>
      <c r="AO157" s="324"/>
    </row>
    <row r="158" spans="1:50" ht="11.25" customHeight="1">
      <c r="A158" s="2"/>
      <c r="B158" s="166"/>
      <c r="C158" s="167"/>
      <c r="D158" s="167"/>
      <c r="E158" s="167"/>
      <c r="F158" s="167"/>
      <c r="G158" s="167"/>
      <c r="H158" s="167"/>
      <c r="I158" s="172"/>
      <c r="J158" s="137"/>
      <c r="K158" s="140"/>
      <c r="L158" s="152"/>
      <c r="M158" s="152"/>
      <c r="N158" s="264" t="str">
        <f>"L" &amp;IFERROR(VLOOKUP($R$144,$AI$10:$AK$20,3),"")&amp; "05"</f>
        <v>L05</v>
      </c>
      <c r="O158" s="205" t="str">
        <f t="shared" ref="O158" si="110">IF($P158=" ","",$AF158)</f>
        <v>受信</v>
      </c>
      <c r="P158" s="280" t="str">
        <f>IFERROR(HLOOKUP($R$144,$AF$147:$AO159,ROW()-146,FALSE),"")</f>
        <v/>
      </c>
      <c r="Q158" s="154" t="str">
        <f>IF($Z158="対象外",$Z160,$Z158)</f>
        <v/>
      </c>
      <c r="R158" s="298" t="s">
        <v>62</v>
      </c>
      <c r="S158" s="299"/>
      <c r="T158" s="207"/>
      <c r="Z158" s="308" t="str">
        <f t="shared" si="103"/>
        <v/>
      </c>
      <c r="AA158" s="308" t="str">
        <f>IFERROR(HLOOKUP($K$5,$AB$23:$AD159,ROW()-22,FALSE),"")</f>
        <v/>
      </c>
      <c r="AB158" s="221" t="s">
        <v>7</v>
      </c>
      <c r="AC158" s="159" t="s">
        <v>37</v>
      </c>
      <c r="AD158" s="161" t="s">
        <v>37</v>
      </c>
      <c r="AE158" s="313" t="str">
        <f t="shared" ref="AE158" si="111">IF($B$19="受信なし","〇","●")</f>
        <v>●</v>
      </c>
      <c r="AF158" s="260" t="s">
        <v>111</v>
      </c>
      <c r="AG158" s="315" t="s">
        <v>114</v>
      </c>
      <c r="AH158" s="315" t="s">
        <v>114</v>
      </c>
      <c r="AI158" s="315" t="s">
        <v>114</v>
      </c>
      <c r="AJ158" s="315" t="s">
        <v>114</v>
      </c>
      <c r="AK158" s="315" t="s">
        <v>114</v>
      </c>
      <c r="AL158" s="315" t="s">
        <v>114</v>
      </c>
      <c r="AM158" s="315" t="s">
        <v>114</v>
      </c>
      <c r="AN158" s="315" t="s">
        <v>114</v>
      </c>
      <c r="AO158" s="315" t="s">
        <v>114</v>
      </c>
    </row>
    <row r="159" spans="1:50" ht="11.25" customHeight="1">
      <c r="A159" s="2"/>
      <c r="B159" s="166"/>
      <c r="C159" s="167"/>
      <c r="D159" s="167"/>
      <c r="E159" s="167"/>
      <c r="F159" s="167"/>
      <c r="G159" s="167"/>
      <c r="H159" s="167"/>
      <c r="I159" s="172"/>
      <c r="J159" s="137"/>
      <c r="K159" s="140"/>
      <c r="L159" s="152"/>
      <c r="M159" s="152"/>
      <c r="N159" s="264"/>
      <c r="O159" s="205"/>
      <c r="P159" s="280"/>
      <c r="Q159" s="152"/>
      <c r="R159" s="298"/>
      <c r="S159" s="299"/>
      <c r="T159" s="207"/>
      <c r="Z159" s="308"/>
      <c r="AA159" s="308"/>
      <c r="AB159" s="222"/>
      <c r="AC159" s="160"/>
      <c r="AD159" s="162"/>
      <c r="AE159" s="313"/>
      <c r="AF159" s="260"/>
      <c r="AG159" s="324"/>
      <c r="AH159" s="324"/>
      <c r="AI159" s="324"/>
      <c r="AJ159" s="324"/>
      <c r="AK159" s="324"/>
      <c r="AL159" s="324"/>
      <c r="AM159" s="324"/>
      <c r="AN159" s="324"/>
      <c r="AO159" s="324"/>
    </row>
    <row r="160" spans="1:50" ht="11.25" customHeight="1">
      <c r="A160" s="2"/>
      <c r="B160" s="166"/>
      <c r="C160" s="167"/>
      <c r="D160" s="167"/>
      <c r="E160" s="167"/>
      <c r="F160" s="167"/>
      <c r="G160" s="167"/>
      <c r="H160" s="167"/>
      <c r="I160" s="172"/>
      <c r="J160" s="137"/>
      <c r="K160" s="140"/>
      <c r="L160" s="152"/>
      <c r="M160" s="152"/>
      <c r="N160" s="264"/>
      <c r="O160" s="205" t="str">
        <f t="shared" ref="O160" si="112">IF($P160=" ","",$AF160)</f>
        <v>受信</v>
      </c>
      <c r="P160" s="280" t="str">
        <f>IFERROR(HLOOKUP($R$144,$AF$147:$AO161,ROW()-146,FALSE),"")</f>
        <v/>
      </c>
      <c r="Q160" s="292" t="str">
        <f t="shared" si="102"/>
        <v/>
      </c>
      <c r="R160" s="298" t="s">
        <v>62</v>
      </c>
      <c r="S160" s="299"/>
      <c r="T160" s="207"/>
      <c r="Z160" s="308" t="str">
        <f t="shared" si="103"/>
        <v/>
      </c>
      <c r="AA160" s="308" t="str">
        <f>IFERROR(HLOOKUP($K$5,$AB$23:$AD161,ROW()-22,FALSE),"")</f>
        <v/>
      </c>
      <c r="AB160" s="221" t="s">
        <v>7</v>
      </c>
      <c r="AC160" s="159" t="s">
        <v>37</v>
      </c>
      <c r="AD160" s="161" t="s">
        <v>37</v>
      </c>
      <c r="AE160" s="287" t="s">
        <v>135</v>
      </c>
      <c r="AF160" s="260" t="s">
        <v>111</v>
      </c>
      <c r="AG160" s="315" t="s">
        <v>145</v>
      </c>
      <c r="AH160" s="315" t="s">
        <v>145</v>
      </c>
      <c r="AI160" s="315" t="s">
        <v>145</v>
      </c>
      <c r="AJ160" s="315" t="s">
        <v>145</v>
      </c>
      <c r="AK160" s="315" t="s">
        <v>145</v>
      </c>
      <c r="AL160" s="315" t="s">
        <v>145</v>
      </c>
      <c r="AM160" s="315" t="s">
        <v>145</v>
      </c>
      <c r="AN160" s="315" t="s">
        <v>145</v>
      </c>
      <c r="AO160" s="315" t="s">
        <v>145</v>
      </c>
    </row>
    <row r="161" spans="1:41" ht="11.25" customHeight="1">
      <c r="A161" s="2"/>
      <c r="B161" s="166"/>
      <c r="C161" s="167"/>
      <c r="D161" s="167"/>
      <c r="E161" s="167"/>
      <c r="F161" s="167"/>
      <c r="G161" s="167"/>
      <c r="H161" s="167"/>
      <c r="I161" s="172"/>
      <c r="J161" s="137"/>
      <c r="K161" s="140"/>
      <c r="L161" s="152"/>
      <c r="M161" s="152"/>
      <c r="N161" s="264"/>
      <c r="O161" s="205"/>
      <c r="P161" s="280"/>
      <c r="Q161" s="325"/>
      <c r="R161" s="298"/>
      <c r="S161" s="299"/>
      <c r="T161" s="207"/>
      <c r="Z161" s="308"/>
      <c r="AA161" s="308"/>
      <c r="AB161" s="222"/>
      <c r="AC161" s="160"/>
      <c r="AD161" s="162"/>
      <c r="AE161" s="288"/>
      <c r="AF161" s="260"/>
      <c r="AG161" s="324"/>
      <c r="AH161" s="324"/>
      <c r="AI161" s="324"/>
      <c r="AJ161" s="324"/>
      <c r="AK161" s="324"/>
      <c r="AL161" s="324"/>
      <c r="AM161" s="324"/>
      <c r="AN161" s="324"/>
      <c r="AO161" s="324"/>
    </row>
    <row r="162" spans="1:41" ht="11.25" customHeight="1">
      <c r="A162" s="2"/>
      <c r="B162" s="166"/>
      <c r="C162" s="167"/>
      <c r="D162" s="167"/>
      <c r="E162" s="167"/>
      <c r="F162" s="167"/>
      <c r="G162" s="167"/>
      <c r="H162" s="167"/>
      <c r="I162" s="172"/>
      <c r="J162" s="137"/>
      <c r="K162" s="140"/>
      <c r="L162" s="152"/>
      <c r="M162" s="152"/>
      <c r="N162" s="166" t="str">
        <f>"L" &amp;IFERROR(VLOOKUP($R$144,$AI$10:$AK$20,3),"")&amp; "06"</f>
        <v>L06</v>
      </c>
      <c r="O162" s="205" t="str">
        <f t="shared" ref="O162" si="113">IF($P162=" ","",$AF162)</f>
        <v>受信</v>
      </c>
      <c r="P162" s="280" t="str">
        <f>IFERROR(HLOOKUP($R$144,$AF$147:$AO163,ROW()-146,FALSE),"")</f>
        <v/>
      </c>
      <c r="Q162" s="260" t="str">
        <f t="shared" si="102"/>
        <v/>
      </c>
      <c r="R162" s="298" t="s">
        <v>62</v>
      </c>
      <c r="S162" s="299"/>
      <c r="T162" s="207"/>
      <c r="Z162" s="308" t="str">
        <f t="shared" si="103"/>
        <v/>
      </c>
      <c r="AA162" s="308" t="str">
        <f>IFERROR(HLOOKUP($K$5,$AB$23:$AD163,ROW()-22,FALSE),"")</f>
        <v/>
      </c>
      <c r="AB162" s="221" t="s">
        <v>7</v>
      </c>
      <c r="AC162" s="159" t="s">
        <v>37</v>
      </c>
      <c r="AD162" s="161" t="s">
        <v>37</v>
      </c>
      <c r="AE162" s="313" t="str">
        <f t="shared" ref="AE162" si="114">IF($B$19="受信なし","〇","●")</f>
        <v>●</v>
      </c>
      <c r="AF162" s="260" t="s">
        <v>111</v>
      </c>
      <c r="AG162" s="315" t="s">
        <v>122</v>
      </c>
      <c r="AH162" s="315" t="s">
        <v>122</v>
      </c>
      <c r="AI162" s="315" t="s">
        <v>122</v>
      </c>
      <c r="AJ162" s="315" t="s">
        <v>122</v>
      </c>
      <c r="AK162" s="315" t="s">
        <v>122</v>
      </c>
      <c r="AL162" s="315" t="s">
        <v>121</v>
      </c>
      <c r="AM162" s="315" t="s">
        <v>121</v>
      </c>
      <c r="AN162" s="315" t="s">
        <v>121</v>
      </c>
      <c r="AO162" s="315" t="s">
        <v>121</v>
      </c>
    </row>
    <row r="163" spans="1:41" ht="11.25" customHeight="1">
      <c r="A163" s="2"/>
      <c r="B163" s="166"/>
      <c r="C163" s="167"/>
      <c r="D163" s="167"/>
      <c r="E163" s="167"/>
      <c r="F163" s="167"/>
      <c r="G163" s="167"/>
      <c r="H163" s="167"/>
      <c r="I163" s="172"/>
      <c r="J163" s="137"/>
      <c r="K163" s="140"/>
      <c r="L163" s="152"/>
      <c r="M163" s="152"/>
      <c r="N163" s="166"/>
      <c r="O163" s="205"/>
      <c r="P163" s="280"/>
      <c r="Q163" s="260"/>
      <c r="R163" s="298"/>
      <c r="S163" s="299"/>
      <c r="T163" s="207"/>
      <c r="Z163" s="308"/>
      <c r="AA163" s="308"/>
      <c r="AB163" s="222"/>
      <c r="AC163" s="160"/>
      <c r="AD163" s="162"/>
      <c r="AE163" s="313"/>
      <c r="AF163" s="260"/>
      <c r="AG163" s="324"/>
      <c r="AH163" s="324"/>
      <c r="AI163" s="324"/>
      <c r="AJ163" s="324"/>
      <c r="AK163" s="324"/>
      <c r="AL163" s="324"/>
      <c r="AM163" s="324"/>
      <c r="AN163" s="324"/>
      <c r="AO163" s="324"/>
    </row>
    <row r="164" spans="1:41" ht="11.25" customHeight="1">
      <c r="A164" s="2"/>
      <c r="B164" s="166"/>
      <c r="C164" s="167"/>
      <c r="D164" s="167"/>
      <c r="E164" s="167"/>
      <c r="F164" s="167"/>
      <c r="G164" s="167"/>
      <c r="H164" s="167"/>
      <c r="I164" s="172"/>
      <c r="J164" s="137"/>
      <c r="K164" s="140"/>
      <c r="L164" s="152"/>
      <c r="M164" s="152"/>
      <c r="N164" s="166" t="str">
        <f>"L" &amp;IFERROR(VLOOKUP($R$144,$AI$10:$AK$20,3),"")&amp; "07"</f>
        <v>L07</v>
      </c>
      <c r="O164" s="205" t="str">
        <f t="shared" ref="O164" si="115">IF($P164=" ","",$AF164)</f>
        <v>受信</v>
      </c>
      <c r="P164" s="280" t="str">
        <f>IFERROR(HLOOKUP($R$144,$AF$147:$AO165,ROW()-146,FALSE),"")</f>
        <v/>
      </c>
      <c r="Q164" s="260" t="str">
        <f t="shared" si="102"/>
        <v/>
      </c>
      <c r="R164" s="298" t="s">
        <v>62</v>
      </c>
      <c r="S164" s="299"/>
      <c r="T164" s="207"/>
      <c r="Z164" s="308" t="str">
        <f t="shared" si="103"/>
        <v/>
      </c>
      <c r="AA164" s="308" t="str">
        <f>IFERROR(HLOOKUP($K$5,$AB$23:$AD165,ROW()-22,FALSE),"")</f>
        <v/>
      </c>
      <c r="AB164" s="221" t="s">
        <v>7</v>
      </c>
      <c r="AC164" s="159" t="s">
        <v>37</v>
      </c>
      <c r="AD164" s="161" t="s">
        <v>37</v>
      </c>
      <c r="AE164" s="313" t="str">
        <f t="shared" ref="AE164" si="116">IF($B$19="受信なし","〇","●")</f>
        <v>●</v>
      </c>
      <c r="AF164" s="260" t="s">
        <v>111</v>
      </c>
      <c r="AG164" s="315" t="s">
        <v>121</v>
      </c>
      <c r="AH164" s="315" t="s">
        <v>121</v>
      </c>
      <c r="AI164" s="315" t="s">
        <v>121</v>
      </c>
      <c r="AJ164" s="315" t="s">
        <v>121</v>
      </c>
      <c r="AK164" s="315" t="s">
        <v>121</v>
      </c>
      <c r="AL164" s="315" t="s">
        <v>121</v>
      </c>
      <c r="AM164" s="315" t="s">
        <v>121</v>
      </c>
      <c r="AN164" s="315" t="s">
        <v>121</v>
      </c>
      <c r="AO164" s="315" t="s">
        <v>121</v>
      </c>
    </row>
    <row r="165" spans="1:41" ht="11.25" customHeight="1">
      <c r="A165" s="2"/>
      <c r="B165" s="166"/>
      <c r="C165" s="167"/>
      <c r="D165" s="167"/>
      <c r="E165" s="167"/>
      <c r="F165" s="167"/>
      <c r="G165" s="167"/>
      <c r="H165" s="167"/>
      <c r="I165" s="172"/>
      <c r="J165" s="137"/>
      <c r="K165" s="140"/>
      <c r="L165" s="152"/>
      <c r="M165" s="152"/>
      <c r="N165" s="166"/>
      <c r="O165" s="205"/>
      <c r="P165" s="280"/>
      <c r="Q165" s="260"/>
      <c r="R165" s="298"/>
      <c r="S165" s="299"/>
      <c r="T165" s="207"/>
      <c r="Z165" s="308"/>
      <c r="AA165" s="308"/>
      <c r="AB165" s="222"/>
      <c r="AC165" s="160"/>
      <c r="AD165" s="162"/>
      <c r="AE165" s="313"/>
      <c r="AF165" s="260"/>
      <c r="AG165" s="324"/>
      <c r="AH165" s="324"/>
      <c r="AI165" s="324"/>
      <c r="AJ165" s="324"/>
      <c r="AK165" s="324"/>
      <c r="AL165" s="324"/>
      <c r="AM165" s="324"/>
      <c r="AN165" s="324"/>
      <c r="AO165" s="324"/>
    </row>
    <row r="166" spans="1:41" ht="11.25" customHeight="1">
      <c r="A166" s="2"/>
      <c r="B166" s="166"/>
      <c r="C166" s="167"/>
      <c r="D166" s="167"/>
      <c r="E166" s="167"/>
      <c r="F166" s="167"/>
      <c r="G166" s="167"/>
      <c r="H166" s="167"/>
      <c r="I166" s="172"/>
      <c r="J166" s="137"/>
      <c r="K166" s="140"/>
      <c r="L166" s="152"/>
      <c r="M166" s="152"/>
      <c r="N166" s="264" t="str">
        <f>"L" &amp;IFERROR(VLOOKUP($R$144,$AI$10:$AK$20,3),"")&amp; "08"</f>
        <v>L08</v>
      </c>
      <c r="O166" s="205" t="str">
        <f t="shared" ref="O166" si="117">IF($P166=" ","",$AF166)</f>
        <v>受信</v>
      </c>
      <c r="P166" s="280" t="str">
        <f>IFERROR(HLOOKUP($R$144,$AF$147:$AO167,ROW()-146,FALSE),"")</f>
        <v/>
      </c>
      <c r="Q166" s="154" t="str">
        <f>IF($Z166="対象外",$Z168,$Z166)</f>
        <v/>
      </c>
      <c r="R166" s="298" t="s">
        <v>62</v>
      </c>
      <c r="S166" s="299"/>
      <c r="T166" s="207"/>
      <c r="Z166" s="308" t="str">
        <f t="shared" si="103"/>
        <v/>
      </c>
      <c r="AA166" s="308" t="str">
        <f>IFERROR(HLOOKUP($K$5,$AB$23:$AD167,ROW()-22,FALSE),"")</f>
        <v/>
      </c>
      <c r="AB166" s="221" t="s">
        <v>7</v>
      </c>
      <c r="AC166" s="159" t="s">
        <v>37</v>
      </c>
      <c r="AD166" s="161" t="s">
        <v>37</v>
      </c>
      <c r="AE166" s="313" t="str">
        <f t="shared" ref="AE166" si="118">IF($B$19="受信なし","〇","●")</f>
        <v>●</v>
      </c>
      <c r="AF166" s="260" t="s">
        <v>111</v>
      </c>
      <c r="AG166" s="315" t="s">
        <v>114</v>
      </c>
      <c r="AH166" s="315" t="s">
        <v>114</v>
      </c>
      <c r="AI166" s="315" t="s">
        <v>114</v>
      </c>
      <c r="AJ166" s="315" t="s">
        <v>114</v>
      </c>
      <c r="AK166" s="315" t="s">
        <v>114</v>
      </c>
      <c r="AL166" s="315" t="s">
        <v>114</v>
      </c>
      <c r="AM166" s="315" t="s">
        <v>114</v>
      </c>
      <c r="AN166" s="315" t="s">
        <v>114</v>
      </c>
      <c r="AO166" s="315" t="s">
        <v>114</v>
      </c>
    </row>
    <row r="167" spans="1:41" ht="11.25" customHeight="1">
      <c r="A167" s="2"/>
      <c r="B167" s="166"/>
      <c r="C167" s="167"/>
      <c r="D167" s="167"/>
      <c r="E167" s="167"/>
      <c r="F167" s="167"/>
      <c r="G167" s="167"/>
      <c r="H167" s="167"/>
      <c r="I167" s="172"/>
      <c r="J167" s="137"/>
      <c r="K167" s="140"/>
      <c r="L167" s="152"/>
      <c r="M167" s="152"/>
      <c r="N167" s="264"/>
      <c r="O167" s="205"/>
      <c r="P167" s="280"/>
      <c r="Q167" s="152"/>
      <c r="R167" s="298"/>
      <c r="S167" s="299"/>
      <c r="T167" s="207"/>
      <c r="Z167" s="308"/>
      <c r="AA167" s="308"/>
      <c r="AB167" s="222"/>
      <c r="AC167" s="160"/>
      <c r="AD167" s="162"/>
      <c r="AE167" s="313"/>
      <c r="AF167" s="260"/>
      <c r="AG167" s="324"/>
      <c r="AH167" s="324"/>
      <c r="AI167" s="324"/>
      <c r="AJ167" s="324"/>
      <c r="AK167" s="324"/>
      <c r="AL167" s="324"/>
      <c r="AM167" s="324"/>
      <c r="AN167" s="324"/>
      <c r="AO167" s="324"/>
    </row>
    <row r="168" spans="1:41" ht="11.25" customHeight="1">
      <c r="A168" s="2"/>
      <c r="B168" s="166"/>
      <c r="C168" s="167"/>
      <c r="D168" s="167"/>
      <c r="E168" s="167"/>
      <c r="F168" s="167"/>
      <c r="G168" s="167"/>
      <c r="H168" s="167"/>
      <c r="I168" s="172"/>
      <c r="J168" s="137"/>
      <c r="K168" s="140"/>
      <c r="L168" s="152"/>
      <c r="M168" s="152"/>
      <c r="N168" s="264"/>
      <c r="O168" s="205" t="str">
        <f t="shared" ref="O168" si="119">IF($P168=" ","",$AF168)</f>
        <v>受信</v>
      </c>
      <c r="P168" s="280" t="str">
        <f>IFERROR(HLOOKUP($R$144,$AF$147:$AO169,ROW()-146,FALSE),"")</f>
        <v/>
      </c>
      <c r="Q168" s="292" t="str">
        <f t="shared" si="102"/>
        <v/>
      </c>
      <c r="R168" s="298" t="s">
        <v>62</v>
      </c>
      <c r="S168" s="299"/>
      <c r="T168" s="207"/>
      <c r="Z168" s="308" t="str">
        <f t="shared" si="103"/>
        <v/>
      </c>
      <c r="AA168" s="308" t="str">
        <f>IFERROR(HLOOKUP($K$5,$AB$23:$AD169,ROW()-22,FALSE),"")</f>
        <v/>
      </c>
      <c r="AB168" s="221" t="s">
        <v>7</v>
      </c>
      <c r="AC168" s="159" t="s">
        <v>37</v>
      </c>
      <c r="AD168" s="161" t="s">
        <v>37</v>
      </c>
      <c r="AE168" s="287" t="s">
        <v>135</v>
      </c>
      <c r="AF168" s="260" t="s">
        <v>111</v>
      </c>
      <c r="AG168" s="315" t="s">
        <v>138</v>
      </c>
      <c r="AH168" s="315" t="s">
        <v>138</v>
      </c>
      <c r="AI168" s="315" t="s">
        <v>138</v>
      </c>
      <c r="AJ168" s="315" t="s">
        <v>138</v>
      </c>
      <c r="AK168" s="315" t="s">
        <v>138</v>
      </c>
      <c r="AL168" s="315" t="s">
        <v>138</v>
      </c>
      <c r="AM168" s="315" t="s">
        <v>138</v>
      </c>
      <c r="AN168" s="315" t="s">
        <v>138</v>
      </c>
      <c r="AO168" s="315" t="s">
        <v>138</v>
      </c>
    </row>
    <row r="169" spans="1:41" ht="11.25" customHeight="1">
      <c r="A169" s="2"/>
      <c r="B169" s="166"/>
      <c r="C169" s="167"/>
      <c r="D169" s="167"/>
      <c r="E169" s="167"/>
      <c r="F169" s="167"/>
      <c r="G169" s="167"/>
      <c r="H169" s="167"/>
      <c r="I169" s="172"/>
      <c r="J169" s="137"/>
      <c r="K169" s="140"/>
      <c r="L169" s="152"/>
      <c r="M169" s="152"/>
      <c r="N169" s="264"/>
      <c r="O169" s="205"/>
      <c r="P169" s="280"/>
      <c r="Q169" s="325"/>
      <c r="R169" s="298"/>
      <c r="S169" s="299"/>
      <c r="T169" s="207"/>
      <c r="Z169" s="308"/>
      <c r="AA169" s="308"/>
      <c r="AB169" s="222"/>
      <c r="AC169" s="160"/>
      <c r="AD169" s="162"/>
      <c r="AE169" s="288"/>
      <c r="AF169" s="260"/>
      <c r="AG169" s="324"/>
      <c r="AH169" s="324"/>
      <c r="AI169" s="324"/>
      <c r="AJ169" s="324"/>
      <c r="AK169" s="324"/>
      <c r="AL169" s="324"/>
      <c r="AM169" s="324"/>
      <c r="AN169" s="324"/>
      <c r="AO169" s="324"/>
    </row>
    <row r="170" spans="1:41" ht="11.25" customHeight="1">
      <c r="A170" s="2"/>
      <c r="B170" s="166"/>
      <c r="C170" s="167"/>
      <c r="D170" s="167"/>
      <c r="E170" s="167"/>
      <c r="F170" s="167"/>
      <c r="G170" s="167"/>
      <c r="H170" s="167"/>
      <c r="I170" s="172"/>
      <c r="J170" s="137"/>
      <c r="K170" s="140"/>
      <c r="L170" s="152"/>
      <c r="M170" s="152"/>
      <c r="N170" s="166" t="str">
        <f>"L" &amp;IFERROR(VLOOKUP($R$144,$AI$10:$AK$20,3),"")&amp; "09"</f>
        <v>L09</v>
      </c>
      <c r="O170" s="205" t="str">
        <f t="shared" ref="O170" si="120">IF($P170=" ","",$AF170)</f>
        <v>受信</v>
      </c>
      <c r="P170" s="280" t="str">
        <f>IFERROR(HLOOKUP($R$144,$AF$147:$AO171,ROW()-146,FALSE),"")</f>
        <v/>
      </c>
      <c r="Q170" s="260" t="str">
        <f t="shared" si="102"/>
        <v/>
      </c>
      <c r="R170" s="298" t="s">
        <v>62</v>
      </c>
      <c r="S170" s="299"/>
      <c r="T170" s="207"/>
      <c r="Z170" s="308" t="str">
        <f t="shared" si="103"/>
        <v/>
      </c>
      <c r="AA170" s="308" t="str">
        <f>IFERROR(HLOOKUP($K$5,$AB$23:$AD171,ROW()-22,FALSE),"")</f>
        <v/>
      </c>
      <c r="AB170" s="221" t="s">
        <v>7</v>
      </c>
      <c r="AC170" s="159" t="s">
        <v>37</v>
      </c>
      <c r="AD170" s="161" t="s">
        <v>37</v>
      </c>
      <c r="AE170" s="287" t="s">
        <v>135</v>
      </c>
      <c r="AF170" s="260" t="s">
        <v>111</v>
      </c>
      <c r="AG170" s="315" t="s">
        <v>145</v>
      </c>
      <c r="AH170" s="315" t="s">
        <v>145</v>
      </c>
      <c r="AI170" s="315" t="s">
        <v>145</v>
      </c>
      <c r="AJ170" s="315" t="s">
        <v>145</v>
      </c>
      <c r="AK170" s="315" t="s">
        <v>145</v>
      </c>
      <c r="AL170" s="315" t="s">
        <v>145</v>
      </c>
      <c r="AM170" s="315" t="s">
        <v>145</v>
      </c>
      <c r="AN170" s="315" t="s">
        <v>145</v>
      </c>
      <c r="AO170" s="315" t="s">
        <v>145</v>
      </c>
    </row>
    <row r="171" spans="1:41" ht="11.25" customHeight="1">
      <c r="A171" s="2"/>
      <c r="B171" s="166"/>
      <c r="C171" s="167"/>
      <c r="D171" s="167"/>
      <c r="E171" s="167"/>
      <c r="F171" s="167"/>
      <c r="G171" s="167"/>
      <c r="H171" s="167"/>
      <c r="I171" s="172"/>
      <c r="J171" s="137"/>
      <c r="K171" s="140"/>
      <c r="L171" s="152"/>
      <c r="M171" s="152"/>
      <c r="N171" s="166"/>
      <c r="O171" s="205"/>
      <c r="P171" s="280"/>
      <c r="Q171" s="260"/>
      <c r="R171" s="298"/>
      <c r="S171" s="299"/>
      <c r="T171" s="207"/>
      <c r="Z171" s="308"/>
      <c r="AA171" s="308"/>
      <c r="AB171" s="222"/>
      <c r="AC171" s="160"/>
      <c r="AD171" s="162"/>
      <c r="AE171" s="288"/>
      <c r="AF171" s="260"/>
      <c r="AG171" s="324"/>
      <c r="AH171" s="324"/>
      <c r="AI171" s="324"/>
      <c r="AJ171" s="324"/>
      <c r="AK171" s="324"/>
      <c r="AL171" s="324"/>
      <c r="AM171" s="324"/>
      <c r="AN171" s="324"/>
      <c r="AO171" s="324"/>
    </row>
    <row r="172" spans="1:41" ht="11.25" customHeight="1">
      <c r="A172" s="2"/>
      <c r="B172" s="166"/>
      <c r="C172" s="167"/>
      <c r="D172" s="167"/>
      <c r="E172" s="167"/>
      <c r="F172" s="167"/>
      <c r="G172" s="167"/>
      <c r="H172" s="167"/>
      <c r="I172" s="172"/>
      <c r="J172" s="137"/>
      <c r="K172" s="140"/>
      <c r="L172" s="152"/>
      <c r="M172" s="152"/>
      <c r="N172" s="317" t="str">
        <f>"L" &amp;IFERROR(VLOOKUP($R$144,$AI$10:$AK$20,3),"")&amp; "10"</f>
        <v>L10</v>
      </c>
      <c r="O172" s="302" t="str">
        <f t="shared" ref="O172" si="121">IF($P172=" ","",$AF172)</f>
        <v>受信</v>
      </c>
      <c r="P172" s="303" t="str">
        <f>IFERROR(HLOOKUP($R$144,$AF$147:$AO173,ROW()-146,FALSE),"")</f>
        <v/>
      </c>
      <c r="Q172" s="326" t="str">
        <f t="shared" ref="Q172" si="122">Z172</f>
        <v/>
      </c>
      <c r="R172" s="298" t="s">
        <v>62</v>
      </c>
      <c r="S172" s="299"/>
      <c r="T172" s="207"/>
      <c r="Z172" s="308" t="str">
        <f t="shared" si="103"/>
        <v/>
      </c>
      <c r="AA172" s="308" t="str">
        <f>IFERROR(HLOOKUP($K$5,$AB$23:$AD173,ROW()-22,FALSE),"")</f>
        <v/>
      </c>
      <c r="AB172" s="221" t="s">
        <v>7</v>
      </c>
      <c r="AC172" s="159" t="s">
        <v>37</v>
      </c>
      <c r="AD172" s="161" t="s">
        <v>37</v>
      </c>
      <c r="AE172" s="287" t="s">
        <v>135</v>
      </c>
      <c r="AF172" s="328" t="str">
        <f>IF(COUNTIF($R$144,"*証券会社*"),"送信","受信")</f>
        <v>受信</v>
      </c>
      <c r="AG172" s="315" t="s">
        <v>188</v>
      </c>
      <c r="AH172" s="315" t="s">
        <v>188</v>
      </c>
      <c r="AI172" s="315" t="s">
        <v>188</v>
      </c>
      <c r="AJ172" s="315" t="s">
        <v>188</v>
      </c>
      <c r="AK172" s="315" t="s">
        <v>188</v>
      </c>
      <c r="AL172" s="315" t="s">
        <v>202</v>
      </c>
      <c r="AM172" s="315" t="s">
        <v>202</v>
      </c>
      <c r="AN172" s="315" t="s">
        <v>202</v>
      </c>
      <c r="AO172" s="315" t="s">
        <v>202</v>
      </c>
    </row>
    <row r="173" spans="1:41" ht="11.25" customHeight="1">
      <c r="A173" s="2"/>
      <c r="B173" s="166"/>
      <c r="C173" s="167"/>
      <c r="D173" s="167"/>
      <c r="E173" s="167"/>
      <c r="F173" s="167"/>
      <c r="G173" s="167"/>
      <c r="H173" s="167"/>
      <c r="I173" s="172"/>
      <c r="J173" s="137"/>
      <c r="K173" s="140"/>
      <c r="L173" s="152"/>
      <c r="M173" s="152"/>
      <c r="N173" s="317"/>
      <c r="O173" s="302"/>
      <c r="P173" s="303"/>
      <c r="Q173" s="327"/>
      <c r="R173" s="298"/>
      <c r="S173" s="299"/>
      <c r="T173" s="207"/>
      <c r="Z173" s="308"/>
      <c r="AA173" s="308"/>
      <c r="AB173" s="222"/>
      <c r="AC173" s="160"/>
      <c r="AD173" s="162"/>
      <c r="AE173" s="288"/>
      <c r="AF173" s="328"/>
      <c r="AG173" s="324"/>
      <c r="AH173" s="324"/>
      <c r="AI173" s="324"/>
      <c r="AJ173" s="324"/>
      <c r="AK173" s="324"/>
      <c r="AL173" s="324"/>
      <c r="AM173" s="324"/>
      <c r="AN173" s="324"/>
      <c r="AO173" s="324"/>
    </row>
    <row r="174" spans="1:41" ht="11.25" customHeight="1">
      <c r="A174" s="2"/>
      <c r="B174" s="166"/>
      <c r="C174" s="167"/>
      <c r="D174" s="167"/>
      <c r="E174" s="167"/>
      <c r="F174" s="167"/>
      <c r="G174" s="167"/>
      <c r="H174" s="167"/>
      <c r="I174" s="172"/>
      <c r="J174" s="137"/>
      <c r="K174" s="140"/>
      <c r="L174" s="152"/>
      <c r="M174" s="152"/>
      <c r="N174" s="317"/>
      <c r="O174" s="302" t="str">
        <f t="shared" ref="O174" si="123">IF($P174=" ","",$AF174)</f>
        <v>送信</v>
      </c>
      <c r="P174" s="303" t="str">
        <f>IFERROR(HLOOKUP($R$144,$AF$147:$AO175,ROW()-146,FALSE),"")</f>
        <v/>
      </c>
      <c r="Q174" s="291" t="str">
        <f t="shared" ref="Q174" si="124">Z174</f>
        <v/>
      </c>
      <c r="R174" s="298" t="s">
        <v>62</v>
      </c>
      <c r="S174" s="299"/>
      <c r="T174" s="207"/>
      <c r="Z174" s="308" t="str">
        <f t="shared" si="103"/>
        <v/>
      </c>
      <c r="AA174" s="308" t="str">
        <f>IFERROR(HLOOKUP($K$5,$AB$23:$AD175,ROW()-22,FALSE),"")</f>
        <v/>
      </c>
      <c r="AB174" s="221" t="s">
        <v>7</v>
      </c>
      <c r="AC174" s="159" t="s">
        <v>37</v>
      </c>
      <c r="AD174" s="161" t="s">
        <v>37</v>
      </c>
      <c r="AE174" s="287" t="s">
        <v>135</v>
      </c>
      <c r="AF174" s="328" t="str">
        <f>IF(COUNTIF($R$144,"*証券会社*"),"受信","送信")</f>
        <v>送信</v>
      </c>
      <c r="AG174" s="315" t="s">
        <v>189</v>
      </c>
      <c r="AH174" s="315" t="s">
        <v>189</v>
      </c>
      <c r="AI174" s="315" t="s">
        <v>189</v>
      </c>
      <c r="AJ174" s="315" t="s">
        <v>189</v>
      </c>
      <c r="AK174" s="315" t="s">
        <v>189</v>
      </c>
      <c r="AL174" s="315" t="s">
        <v>203</v>
      </c>
      <c r="AM174" s="315" t="s">
        <v>203</v>
      </c>
      <c r="AN174" s="315" t="s">
        <v>203</v>
      </c>
      <c r="AO174" s="315" t="s">
        <v>203</v>
      </c>
    </row>
    <row r="175" spans="1:41" ht="11.25" customHeight="1">
      <c r="A175" s="2"/>
      <c r="B175" s="166"/>
      <c r="C175" s="167"/>
      <c r="D175" s="167"/>
      <c r="E175" s="167"/>
      <c r="F175" s="167"/>
      <c r="G175" s="167"/>
      <c r="H175" s="167"/>
      <c r="I175" s="172"/>
      <c r="J175" s="137"/>
      <c r="K175" s="140"/>
      <c r="L175" s="152"/>
      <c r="M175" s="152"/>
      <c r="N175" s="317"/>
      <c r="O175" s="302"/>
      <c r="P175" s="303"/>
      <c r="Q175" s="291"/>
      <c r="R175" s="298"/>
      <c r="S175" s="299"/>
      <c r="T175" s="207"/>
      <c r="Z175" s="308"/>
      <c r="AA175" s="308"/>
      <c r="AB175" s="222"/>
      <c r="AC175" s="160"/>
      <c r="AD175" s="162"/>
      <c r="AE175" s="288"/>
      <c r="AF175" s="328"/>
      <c r="AG175" s="324"/>
      <c r="AH175" s="324"/>
      <c r="AI175" s="324"/>
      <c r="AJ175" s="324"/>
      <c r="AK175" s="324"/>
      <c r="AL175" s="324"/>
      <c r="AM175" s="324"/>
      <c r="AN175" s="324"/>
      <c r="AO175" s="324"/>
    </row>
    <row r="176" spans="1:41" ht="11.25" customHeight="1">
      <c r="A176" s="2"/>
      <c r="B176" s="166"/>
      <c r="C176" s="167"/>
      <c r="D176" s="167"/>
      <c r="E176" s="167"/>
      <c r="F176" s="167"/>
      <c r="G176" s="167"/>
      <c r="H176" s="167"/>
      <c r="I176" s="172"/>
      <c r="J176" s="137"/>
      <c r="K176" s="140"/>
      <c r="L176" s="152"/>
      <c r="M176" s="152"/>
      <c r="N176" s="317"/>
      <c r="O176" s="302" t="str">
        <f t="shared" ref="O176" si="125">IF($P176=" ","",$AF176)</f>
        <v>受信</v>
      </c>
      <c r="P176" s="303" t="str">
        <f>IFERROR(HLOOKUP($R$144,$AF$147:$AO177,ROW()-146,FALSE)&amp;"","")</f>
        <v/>
      </c>
      <c r="Q176" s="291" t="str">
        <f t="shared" ref="Q176" si="126">Z176</f>
        <v/>
      </c>
      <c r="R176" s="298" t="s">
        <v>62</v>
      </c>
      <c r="S176" s="299"/>
      <c r="T176" s="207"/>
      <c r="Z176" s="308" t="str">
        <f t="shared" si="103"/>
        <v/>
      </c>
      <c r="AA176" s="308" t="str">
        <f>IFERROR(HLOOKUP($K$5,$AB$23:$AD177,ROW()-22,FALSE),"")</f>
        <v/>
      </c>
      <c r="AB176" s="221" t="s">
        <v>7</v>
      </c>
      <c r="AC176" s="159" t="s">
        <v>37</v>
      </c>
      <c r="AD176" s="161" t="s">
        <v>37</v>
      </c>
      <c r="AE176" s="287" t="s">
        <v>135</v>
      </c>
      <c r="AF176" s="328" t="str">
        <f t="shared" ref="AF176" si="127">IF(COUNTIF($R$144,"*証券会社*"),"送信","受信")</f>
        <v>受信</v>
      </c>
      <c r="AG176" s="315" t="s">
        <v>207</v>
      </c>
      <c r="AH176" s="315" t="s">
        <v>207</v>
      </c>
      <c r="AI176" s="315" t="s">
        <v>207</v>
      </c>
      <c r="AJ176" s="315" t="s">
        <v>207</v>
      </c>
      <c r="AK176" s="315" t="s">
        <v>207</v>
      </c>
      <c r="AL176" s="315" t="s">
        <v>204</v>
      </c>
      <c r="AM176" s="315" t="s">
        <v>204</v>
      </c>
      <c r="AN176" s="315" t="s">
        <v>204</v>
      </c>
      <c r="AO176" s="315" t="s">
        <v>204</v>
      </c>
    </row>
    <row r="177" spans="1:41" ht="11.25" customHeight="1">
      <c r="A177" s="2"/>
      <c r="B177" s="166"/>
      <c r="C177" s="167"/>
      <c r="D177" s="167"/>
      <c r="E177" s="167"/>
      <c r="F177" s="167"/>
      <c r="G177" s="167"/>
      <c r="H177" s="167"/>
      <c r="I177" s="172"/>
      <c r="J177" s="137"/>
      <c r="K177" s="140"/>
      <c r="L177" s="152"/>
      <c r="M177" s="152"/>
      <c r="N177" s="317"/>
      <c r="O177" s="302"/>
      <c r="P177" s="303"/>
      <c r="Q177" s="291"/>
      <c r="R177" s="298"/>
      <c r="S177" s="299"/>
      <c r="T177" s="207"/>
      <c r="Z177" s="308"/>
      <c r="AA177" s="308"/>
      <c r="AB177" s="222"/>
      <c r="AC177" s="160"/>
      <c r="AD177" s="162"/>
      <c r="AE177" s="288"/>
      <c r="AF177" s="328"/>
      <c r="AG177" s="324"/>
      <c r="AH177" s="324"/>
      <c r="AI177" s="324"/>
      <c r="AJ177" s="324"/>
      <c r="AK177" s="324"/>
      <c r="AL177" s="324"/>
      <c r="AM177" s="324"/>
      <c r="AN177" s="324"/>
      <c r="AO177" s="324"/>
    </row>
    <row r="178" spans="1:41" ht="11.25" customHeight="1">
      <c r="A178" s="2"/>
      <c r="B178" s="166"/>
      <c r="C178" s="167"/>
      <c r="D178" s="167"/>
      <c r="E178" s="167"/>
      <c r="F178" s="167"/>
      <c r="G178" s="167"/>
      <c r="H178" s="167"/>
      <c r="I178" s="172"/>
      <c r="J178" s="137"/>
      <c r="K178" s="140"/>
      <c r="L178" s="152"/>
      <c r="M178" s="152"/>
      <c r="N178" s="317"/>
      <c r="O178" s="302" t="str">
        <f t="shared" ref="O178" si="128">IF($P178=" ","",$AF178)</f>
        <v/>
      </c>
      <c r="P178" s="303" t="str">
        <f>IFERROR(HLOOKUP($R$144,$AF$147:$AO179,ROW()-146,FALSE),"")</f>
        <v/>
      </c>
      <c r="Q178" s="291" t="str">
        <f t="shared" ref="Q178" si="129">Z178</f>
        <v/>
      </c>
      <c r="R178" s="298" t="s">
        <v>62</v>
      </c>
      <c r="S178" s="299"/>
      <c r="T178" s="207"/>
      <c r="Z178" s="308" t="str">
        <f t="shared" si="103"/>
        <v/>
      </c>
      <c r="AA178" s="308" t="str">
        <f>IFERROR(HLOOKUP($K$5,$AB$23:$AD179,ROW()-22,FALSE),"")</f>
        <v/>
      </c>
      <c r="AB178" s="221" t="s">
        <v>7</v>
      </c>
      <c r="AC178" s="159" t="s">
        <v>37</v>
      </c>
      <c r="AD178" s="161" t="s">
        <v>37</v>
      </c>
      <c r="AE178" s="287" t="s">
        <v>135</v>
      </c>
      <c r="AF178" s="328" t="str">
        <f>IF(COUNTIF($R$144,"*証券会社*"),"受信","")</f>
        <v/>
      </c>
      <c r="AG178" s="315" t="s">
        <v>190</v>
      </c>
      <c r="AH178" s="315" t="s">
        <v>190</v>
      </c>
      <c r="AI178" s="315" t="s">
        <v>190</v>
      </c>
      <c r="AJ178" s="315" t="s">
        <v>190</v>
      </c>
      <c r="AK178" s="315" t="s">
        <v>190</v>
      </c>
      <c r="AL178" s="315" t="s">
        <v>127</v>
      </c>
      <c r="AM178" s="315" t="s">
        <v>127</v>
      </c>
      <c r="AN178" s="315" t="s">
        <v>127</v>
      </c>
      <c r="AO178" s="315" t="s">
        <v>127</v>
      </c>
    </row>
    <row r="179" spans="1:41" ht="11.25" customHeight="1">
      <c r="A179" s="2"/>
      <c r="B179" s="166"/>
      <c r="C179" s="167"/>
      <c r="D179" s="167"/>
      <c r="E179" s="167"/>
      <c r="F179" s="167"/>
      <c r="G179" s="167"/>
      <c r="H179" s="167"/>
      <c r="I179" s="172"/>
      <c r="J179" s="137"/>
      <c r="K179" s="140"/>
      <c r="L179" s="152"/>
      <c r="M179" s="152"/>
      <c r="N179" s="317"/>
      <c r="O179" s="302"/>
      <c r="P179" s="303"/>
      <c r="Q179" s="292"/>
      <c r="R179" s="298"/>
      <c r="S179" s="299"/>
      <c r="T179" s="207"/>
      <c r="Z179" s="308"/>
      <c r="AA179" s="308"/>
      <c r="AB179" s="222"/>
      <c r="AC179" s="160"/>
      <c r="AD179" s="162"/>
      <c r="AE179" s="288"/>
      <c r="AF179" s="328"/>
      <c r="AG179" s="324"/>
      <c r="AH179" s="324"/>
      <c r="AI179" s="324"/>
      <c r="AJ179" s="324"/>
      <c r="AK179" s="324"/>
      <c r="AL179" s="324"/>
      <c r="AM179" s="324"/>
      <c r="AN179" s="324"/>
      <c r="AO179" s="324"/>
    </row>
    <row r="180" spans="1:41" ht="11.25" customHeight="1">
      <c r="A180" s="2"/>
      <c r="B180" s="166"/>
      <c r="C180" s="167"/>
      <c r="D180" s="167"/>
      <c r="E180" s="167"/>
      <c r="F180" s="167"/>
      <c r="G180" s="167"/>
      <c r="H180" s="167"/>
      <c r="I180" s="172"/>
      <c r="J180" s="137"/>
      <c r="K180" s="140"/>
      <c r="L180" s="152"/>
      <c r="M180" s="152"/>
      <c r="N180" s="317" t="str">
        <f>"L" &amp;IFERROR(VLOOKUP($R$144,$AI$10:$AK$20,3),"")&amp; "11"</f>
        <v>L11</v>
      </c>
      <c r="O180" s="302" t="str">
        <f t="shared" ref="O180" si="130">IF($P180=" ","",$AF180)</f>
        <v>受信</v>
      </c>
      <c r="P180" s="303" t="str">
        <f>IFERROR(HLOOKUP($R$144,$AF$147:$AO181,ROW()-146,FALSE),"")</f>
        <v/>
      </c>
      <c r="Q180" s="326" t="str">
        <f t="shared" ref="Q180" si="131">Z180</f>
        <v/>
      </c>
      <c r="R180" s="329" t="s">
        <v>17</v>
      </c>
      <c r="S180" s="330"/>
      <c r="T180" s="207"/>
      <c r="Z180" s="308" t="str">
        <f t="shared" si="103"/>
        <v/>
      </c>
      <c r="AA180" s="308" t="str">
        <f>IFERROR(HLOOKUP($K$5,$AB$23:$AD181,ROW()-22,FALSE),"")</f>
        <v/>
      </c>
      <c r="AB180" s="221" t="s">
        <v>7</v>
      </c>
      <c r="AC180" s="159" t="s">
        <v>37</v>
      </c>
      <c r="AD180" s="161" t="s">
        <v>37</v>
      </c>
      <c r="AE180" s="287" t="s">
        <v>135</v>
      </c>
      <c r="AF180" s="260" t="s">
        <v>111</v>
      </c>
      <c r="AG180" s="285" t="s">
        <v>186</v>
      </c>
      <c r="AH180" s="285" t="s">
        <v>186</v>
      </c>
      <c r="AI180" s="285" t="s">
        <v>186</v>
      </c>
      <c r="AJ180" s="285" t="s">
        <v>186</v>
      </c>
      <c r="AK180" s="285" t="s">
        <v>186</v>
      </c>
      <c r="AL180" s="285" t="s">
        <v>186</v>
      </c>
      <c r="AM180" s="285" t="s">
        <v>186</v>
      </c>
      <c r="AN180" s="285" t="s">
        <v>186</v>
      </c>
      <c r="AO180" s="285" t="s">
        <v>186</v>
      </c>
    </row>
    <row r="181" spans="1:41" ht="11.25" customHeight="1">
      <c r="A181" s="2"/>
      <c r="B181" s="166"/>
      <c r="C181" s="167"/>
      <c r="D181" s="167"/>
      <c r="E181" s="167"/>
      <c r="F181" s="167"/>
      <c r="G181" s="167"/>
      <c r="H181" s="167"/>
      <c r="I181" s="172"/>
      <c r="J181" s="137"/>
      <c r="K181" s="140"/>
      <c r="L181" s="152"/>
      <c r="M181" s="152"/>
      <c r="N181" s="317"/>
      <c r="O181" s="302"/>
      <c r="P181" s="303"/>
      <c r="Q181" s="327"/>
      <c r="R181" s="329"/>
      <c r="S181" s="330"/>
      <c r="T181" s="207"/>
      <c r="Z181" s="308"/>
      <c r="AA181" s="308"/>
      <c r="AB181" s="222"/>
      <c r="AC181" s="160"/>
      <c r="AD181" s="162"/>
      <c r="AE181" s="288"/>
      <c r="AF181" s="260"/>
      <c r="AG181" s="316"/>
      <c r="AH181" s="316"/>
      <c r="AI181" s="316"/>
      <c r="AJ181" s="316"/>
      <c r="AK181" s="316"/>
      <c r="AL181" s="316"/>
      <c r="AM181" s="316"/>
      <c r="AN181" s="316"/>
      <c r="AO181" s="316"/>
    </row>
    <row r="182" spans="1:41" ht="11.25" customHeight="1">
      <c r="A182" s="2"/>
      <c r="B182" s="166"/>
      <c r="C182" s="167"/>
      <c r="D182" s="167"/>
      <c r="E182" s="167"/>
      <c r="F182" s="167"/>
      <c r="G182" s="167"/>
      <c r="H182" s="167"/>
      <c r="I182" s="172"/>
      <c r="J182" s="137"/>
      <c r="K182" s="140"/>
      <c r="L182" s="152"/>
      <c r="M182" s="152"/>
      <c r="N182" s="317"/>
      <c r="O182" s="302" t="str">
        <f t="shared" ref="O182" si="132">IF($P182=" ","",$AF182)</f>
        <v>受信</v>
      </c>
      <c r="P182" s="303" t="str">
        <f>IFERROR(HLOOKUP($R$144,$AF$147:$AO183,ROW()-146,FALSE),"")</f>
        <v/>
      </c>
      <c r="Q182" s="291" t="str">
        <f t="shared" si="102"/>
        <v/>
      </c>
      <c r="R182" s="329" t="s">
        <v>17</v>
      </c>
      <c r="S182" s="330"/>
      <c r="T182" s="207"/>
      <c r="Z182" s="308" t="str">
        <f t="shared" si="103"/>
        <v/>
      </c>
      <c r="AA182" s="308" t="str">
        <f>IFERROR(HLOOKUP($K$5,$AB$23:$AD183,ROW()-22,FALSE),"")</f>
        <v/>
      </c>
      <c r="AB182" s="221" t="s">
        <v>7</v>
      </c>
      <c r="AC182" s="159" t="s">
        <v>37</v>
      </c>
      <c r="AD182" s="161" t="s">
        <v>37</v>
      </c>
      <c r="AE182" s="287" t="s">
        <v>135</v>
      </c>
      <c r="AF182" s="260" t="s">
        <v>111</v>
      </c>
      <c r="AG182" s="285" t="s">
        <v>187</v>
      </c>
      <c r="AH182" s="285" t="s">
        <v>187</v>
      </c>
      <c r="AI182" s="285" t="s">
        <v>187</v>
      </c>
      <c r="AJ182" s="285" t="s">
        <v>187</v>
      </c>
      <c r="AK182" s="285" t="s">
        <v>187</v>
      </c>
      <c r="AL182" s="285" t="s">
        <v>187</v>
      </c>
      <c r="AM182" s="285" t="s">
        <v>187</v>
      </c>
      <c r="AN182" s="285" t="s">
        <v>187</v>
      </c>
      <c r="AO182" s="285" t="s">
        <v>187</v>
      </c>
    </row>
    <row r="183" spans="1:41" ht="11.25" customHeight="1">
      <c r="A183" s="2"/>
      <c r="B183" s="166"/>
      <c r="C183" s="167"/>
      <c r="D183" s="167"/>
      <c r="E183" s="167"/>
      <c r="F183" s="167"/>
      <c r="G183" s="167"/>
      <c r="H183" s="167"/>
      <c r="I183" s="172"/>
      <c r="J183" s="137"/>
      <c r="K183" s="140"/>
      <c r="L183" s="152"/>
      <c r="M183" s="152"/>
      <c r="N183" s="318"/>
      <c r="O183" s="305"/>
      <c r="P183" s="306"/>
      <c r="Q183" s="292"/>
      <c r="R183" s="329"/>
      <c r="S183" s="331"/>
      <c r="T183" s="353"/>
      <c r="Z183" s="308"/>
      <c r="AA183" s="308"/>
      <c r="AB183" s="222"/>
      <c r="AC183" s="160"/>
      <c r="AD183" s="162"/>
      <c r="AE183" s="288"/>
      <c r="AF183" s="260"/>
      <c r="AG183" s="316"/>
      <c r="AH183" s="316"/>
      <c r="AI183" s="316"/>
      <c r="AJ183" s="316"/>
      <c r="AK183" s="316"/>
      <c r="AL183" s="316"/>
      <c r="AM183" s="316"/>
      <c r="AN183" s="316"/>
      <c r="AO183" s="316"/>
    </row>
    <row r="184" spans="1:41" ht="15" customHeight="1">
      <c r="A184" s="2"/>
      <c r="B184" s="166"/>
      <c r="C184" s="167"/>
      <c r="D184" s="167"/>
      <c r="E184" s="167"/>
      <c r="F184" s="167"/>
      <c r="G184" s="167"/>
      <c r="H184" s="167"/>
      <c r="I184" s="172"/>
      <c r="J184" s="261" t="s">
        <v>196</v>
      </c>
      <c r="K184" s="262"/>
      <c r="L184" s="262"/>
      <c r="M184" s="262"/>
      <c r="N184" s="262"/>
      <c r="O184" s="262"/>
      <c r="P184" s="263"/>
      <c r="Q184" s="154" t="str">
        <f>IFERROR(HLOOKUP($K$5,$AB$143:$AD$363,ROW()-142,FALSE),"")</f>
        <v/>
      </c>
      <c r="R184" s="332" t="s">
        <v>62</v>
      </c>
      <c r="S184" s="195"/>
      <c r="T184" s="196"/>
      <c r="U184" s="74"/>
      <c r="V184" s="75"/>
      <c r="W184" s="75"/>
      <c r="X184" s="75"/>
      <c r="Z184" s="322"/>
      <c r="AA184" s="322"/>
      <c r="AB184" s="221" t="s">
        <v>7</v>
      </c>
      <c r="AC184" s="159" t="s">
        <v>6</v>
      </c>
      <c r="AD184" s="161" t="s">
        <v>6</v>
      </c>
      <c r="AG184" s="115"/>
      <c r="AH184" s="116"/>
      <c r="AI184" s="119"/>
      <c r="AJ184" s="136"/>
    </row>
    <row r="185" spans="1:41" ht="15" customHeight="1">
      <c r="A185" s="2"/>
      <c r="B185" s="166"/>
      <c r="C185" s="167"/>
      <c r="D185" s="167"/>
      <c r="E185" s="167"/>
      <c r="F185" s="167"/>
      <c r="G185" s="167"/>
      <c r="H185" s="167"/>
      <c r="I185" s="172"/>
      <c r="J185" s="264"/>
      <c r="K185" s="265"/>
      <c r="L185" s="265"/>
      <c r="M185" s="265"/>
      <c r="N185" s="265"/>
      <c r="O185" s="265"/>
      <c r="P185" s="266"/>
      <c r="Q185" s="153"/>
      <c r="R185" s="212"/>
      <c r="S185" s="197"/>
      <c r="T185" s="198"/>
      <c r="U185" s="74"/>
      <c r="V185" s="75"/>
      <c r="W185" s="75"/>
      <c r="X185" s="75"/>
      <c r="Z185" s="322"/>
      <c r="AA185" s="322"/>
      <c r="AB185" s="222"/>
      <c r="AC185" s="160"/>
      <c r="AD185" s="162"/>
      <c r="AG185" s="99" t="s">
        <v>175</v>
      </c>
      <c r="AH185" s="99" t="s">
        <v>176</v>
      </c>
      <c r="AI185" s="53"/>
      <c r="AJ185" s="33"/>
    </row>
    <row r="186" spans="1:41" ht="11.25" customHeight="1">
      <c r="A186" s="2"/>
      <c r="B186" s="166"/>
      <c r="C186" s="167"/>
      <c r="D186" s="167"/>
      <c r="E186" s="167"/>
      <c r="F186" s="167"/>
      <c r="G186" s="167"/>
      <c r="H186" s="167"/>
      <c r="I186" s="172"/>
      <c r="J186" s="137"/>
      <c r="K186" s="140"/>
      <c r="L186" s="203" t="s">
        <v>41</v>
      </c>
      <c r="M186" s="204"/>
      <c r="N186" s="261" t="str">
        <f>IF($K$5="機構加入者（証券会社）","CS01",IF($K$5="機構加入者（信託銀行）","CT01",""))</f>
        <v/>
      </c>
      <c r="O186" s="204" t="str">
        <f t="shared" ref="O186:O192" si="133">IF(OR($P186=" ",$P186=""),"",$AF186)</f>
        <v/>
      </c>
      <c r="P186" s="279" t="str">
        <f>IFERROR(HLOOKUP(CONCATENATE($AF$11,$AF$12),$AF$185:$AH187,ROW()-184,FALSE),"")</f>
        <v/>
      </c>
      <c r="Q186" s="153" t="str">
        <f t="shared" ref="Q186:Q236" si="134">Z186</f>
        <v/>
      </c>
      <c r="R186" s="298" t="s">
        <v>62</v>
      </c>
      <c r="S186" s="299"/>
      <c r="T186" s="206" t="str">
        <f>IF(OR(S144="",S144=S184),"上記で
設定した
区分口座","※貸株DVP振替請求と同じ区分口座を記入してください。")</f>
        <v>上記で
設定した
区分口座</v>
      </c>
      <c r="Z186" s="308" t="str">
        <f t="shared" ref="Z186:Z236" si="135">IF($AE186="〇","対象外",$AA186)</f>
        <v/>
      </c>
      <c r="AA186" s="308" t="str">
        <f>IFERROR(HLOOKUP($K$5,$AB$23:$AD187,ROW()-22,FALSE),"")</f>
        <v/>
      </c>
      <c r="AB186" s="157" t="s">
        <v>7</v>
      </c>
      <c r="AC186" s="159" t="s">
        <v>37</v>
      </c>
      <c r="AD186" s="161" t="s">
        <v>37</v>
      </c>
      <c r="AE186" s="287" t="s">
        <v>135</v>
      </c>
      <c r="AF186" s="260" t="s">
        <v>112</v>
      </c>
      <c r="AG186" s="315" t="s">
        <v>146</v>
      </c>
      <c r="AH186" s="315" t="s">
        <v>146</v>
      </c>
    </row>
    <row r="187" spans="1:41" ht="11.25" customHeight="1">
      <c r="A187" s="2"/>
      <c r="B187" s="166"/>
      <c r="C187" s="167"/>
      <c r="D187" s="167"/>
      <c r="E187" s="167"/>
      <c r="F187" s="167"/>
      <c r="G187" s="167"/>
      <c r="H187" s="167"/>
      <c r="I187" s="172"/>
      <c r="J187" s="137"/>
      <c r="K187" s="140"/>
      <c r="L187" s="185"/>
      <c r="M187" s="205"/>
      <c r="N187" s="264"/>
      <c r="O187" s="205"/>
      <c r="P187" s="280"/>
      <c r="Q187" s="154"/>
      <c r="R187" s="298"/>
      <c r="S187" s="299"/>
      <c r="T187" s="207"/>
      <c r="Z187" s="308"/>
      <c r="AA187" s="308"/>
      <c r="AB187" s="158"/>
      <c r="AC187" s="160"/>
      <c r="AD187" s="162"/>
      <c r="AE187" s="288"/>
      <c r="AF187" s="260"/>
      <c r="AG187" s="324"/>
      <c r="AH187" s="324"/>
    </row>
    <row r="188" spans="1:41" ht="11.25" customHeight="1">
      <c r="A188" s="2"/>
      <c r="B188" s="166"/>
      <c r="C188" s="167"/>
      <c r="D188" s="167"/>
      <c r="E188" s="167"/>
      <c r="F188" s="167"/>
      <c r="G188" s="167"/>
      <c r="H188" s="167"/>
      <c r="I188" s="172"/>
      <c r="J188" s="137"/>
      <c r="K188" s="140"/>
      <c r="L188" s="185"/>
      <c r="M188" s="205"/>
      <c r="N188" s="264"/>
      <c r="O188" s="205" t="str">
        <f t="shared" si="133"/>
        <v/>
      </c>
      <c r="P188" s="280" t="str">
        <f>IFERROR(HLOOKUP(CONCATENATE($AF$11,$AF$12),$AF$185:$AH189,ROW()-184,FALSE),"")</f>
        <v/>
      </c>
      <c r="Q188" s="291" t="str">
        <f t="shared" si="134"/>
        <v/>
      </c>
      <c r="R188" s="298" t="s">
        <v>62</v>
      </c>
      <c r="S188" s="299"/>
      <c r="T188" s="207"/>
      <c r="Z188" s="308" t="str">
        <f t="shared" si="135"/>
        <v/>
      </c>
      <c r="AA188" s="308" t="str">
        <f>IFERROR(HLOOKUP($K$5,$AB$23:$AD189,ROW()-22,FALSE),"")</f>
        <v/>
      </c>
      <c r="AB188" s="157" t="s">
        <v>7</v>
      </c>
      <c r="AC188" s="159" t="s">
        <v>37</v>
      </c>
      <c r="AD188" s="161" t="s">
        <v>37</v>
      </c>
      <c r="AE188" s="287" t="s">
        <v>135</v>
      </c>
      <c r="AF188" s="260" t="s">
        <v>111</v>
      </c>
      <c r="AG188" s="315" t="s">
        <v>150</v>
      </c>
      <c r="AH188" s="315" t="s">
        <v>150</v>
      </c>
    </row>
    <row r="189" spans="1:41" ht="11.25" customHeight="1">
      <c r="A189" s="2"/>
      <c r="B189" s="166"/>
      <c r="C189" s="167"/>
      <c r="D189" s="167"/>
      <c r="E189" s="167"/>
      <c r="F189" s="167"/>
      <c r="G189" s="167"/>
      <c r="H189" s="167"/>
      <c r="I189" s="172"/>
      <c r="J189" s="137"/>
      <c r="K189" s="140"/>
      <c r="L189" s="185"/>
      <c r="M189" s="205"/>
      <c r="N189" s="264"/>
      <c r="O189" s="205"/>
      <c r="P189" s="280"/>
      <c r="Q189" s="291"/>
      <c r="R189" s="298"/>
      <c r="S189" s="299"/>
      <c r="T189" s="207"/>
      <c r="Z189" s="308"/>
      <c r="AA189" s="308"/>
      <c r="AB189" s="158"/>
      <c r="AC189" s="160"/>
      <c r="AD189" s="162"/>
      <c r="AE189" s="288"/>
      <c r="AF189" s="260"/>
      <c r="AG189" s="324"/>
      <c r="AH189" s="324"/>
    </row>
    <row r="190" spans="1:41" ht="11.25" customHeight="1">
      <c r="A190" s="2"/>
      <c r="B190" s="166"/>
      <c r="C190" s="167"/>
      <c r="D190" s="167"/>
      <c r="E190" s="167"/>
      <c r="F190" s="167"/>
      <c r="G190" s="167"/>
      <c r="H190" s="167"/>
      <c r="I190" s="172"/>
      <c r="J190" s="137"/>
      <c r="K190" s="140"/>
      <c r="L190" s="185"/>
      <c r="M190" s="205"/>
      <c r="N190" s="264"/>
      <c r="O190" s="205" t="str">
        <f t="shared" si="133"/>
        <v/>
      </c>
      <c r="P190" s="280" t="str">
        <f>IFERROR(HLOOKUP(CONCATENATE($AF$11,$AF$12),$AF$185:$AH191,ROW()-184,FALSE),"")</f>
        <v/>
      </c>
      <c r="Q190" s="291" t="str">
        <f t="shared" si="134"/>
        <v/>
      </c>
      <c r="R190" s="298" t="s">
        <v>62</v>
      </c>
      <c r="S190" s="299"/>
      <c r="T190" s="207"/>
      <c r="Z190" s="308" t="str">
        <f t="shared" si="135"/>
        <v/>
      </c>
      <c r="AA190" s="308" t="str">
        <f>IFERROR(HLOOKUP($K$5,$AB$23:$AD191,ROW()-22,FALSE),"")</f>
        <v/>
      </c>
      <c r="AB190" s="157" t="s">
        <v>7</v>
      </c>
      <c r="AC190" s="159" t="s">
        <v>37</v>
      </c>
      <c r="AD190" s="161" t="s">
        <v>37</v>
      </c>
      <c r="AE190" s="287" t="s">
        <v>135</v>
      </c>
      <c r="AF190" s="260" t="s">
        <v>111</v>
      </c>
      <c r="AG190" s="315" t="s">
        <v>151</v>
      </c>
      <c r="AH190" s="315" t="s">
        <v>151</v>
      </c>
    </row>
    <row r="191" spans="1:41" ht="11.25" customHeight="1">
      <c r="A191" s="2"/>
      <c r="B191" s="166"/>
      <c r="C191" s="167"/>
      <c r="D191" s="167"/>
      <c r="E191" s="167"/>
      <c r="F191" s="167"/>
      <c r="G191" s="167"/>
      <c r="H191" s="167"/>
      <c r="I191" s="172"/>
      <c r="J191" s="137"/>
      <c r="K191" s="140"/>
      <c r="L191" s="185"/>
      <c r="M191" s="205"/>
      <c r="N191" s="264"/>
      <c r="O191" s="205"/>
      <c r="P191" s="280"/>
      <c r="Q191" s="291"/>
      <c r="R191" s="298"/>
      <c r="S191" s="299"/>
      <c r="T191" s="207"/>
      <c r="Z191" s="308"/>
      <c r="AA191" s="308"/>
      <c r="AB191" s="158"/>
      <c r="AC191" s="160"/>
      <c r="AD191" s="162"/>
      <c r="AE191" s="288"/>
      <c r="AF191" s="260"/>
      <c r="AG191" s="315"/>
      <c r="AH191" s="315"/>
    </row>
    <row r="192" spans="1:41" ht="11.25" customHeight="1">
      <c r="A192" s="2"/>
      <c r="B192" s="166"/>
      <c r="C192" s="167"/>
      <c r="D192" s="167"/>
      <c r="E192" s="167"/>
      <c r="F192" s="167"/>
      <c r="G192" s="167"/>
      <c r="H192" s="167"/>
      <c r="I192" s="172"/>
      <c r="J192" s="137"/>
      <c r="K192" s="140"/>
      <c r="L192" s="185"/>
      <c r="M192" s="205"/>
      <c r="N192" s="264"/>
      <c r="O192" s="205" t="str">
        <f t="shared" si="133"/>
        <v/>
      </c>
      <c r="P192" s="280" t="str">
        <f>IFERROR(HLOOKUP(CONCATENATE($AF$11,$AF$12),$AF$185:$AH193,ROW()-184,FALSE),"")</f>
        <v/>
      </c>
      <c r="Q192" s="291" t="str">
        <f t="shared" si="134"/>
        <v/>
      </c>
      <c r="R192" s="298" t="s">
        <v>62</v>
      </c>
      <c r="S192" s="299"/>
      <c r="T192" s="207"/>
      <c r="Z192" s="308" t="str">
        <f t="shared" si="135"/>
        <v/>
      </c>
      <c r="AA192" s="308" t="str">
        <f>IFERROR(HLOOKUP($K$5,$AB$23:$AD193,ROW()-22,FALSE),"")</f>
        <v/>
      </c>
      <c r="AB192" s="157" t="s">
        <v>7</v>
      </c>
      <c r="AC192" s="159" t="s">
        <v>37</v>
      </c>
      <c r="AD192" s="161" t="s">
        <v>37</v>
      </c>
      <c r="AE192" s="287" t="s">
        <v>135</v>
      </c>
      <c r="AF192" s="260" t="s">
        <v>111</v>
      </c>
      <c r="AG192" s="315" t="s">
        <v>156</v>
      </c>
      <c r="AH192" s="315" t="s">
        <v>156</v>
      </c>
    </row>
    <row r="193" spans="1:34" ht="11.25" customHeight="1">
      <c r="A193" s="2"/>
      <c r="B193" s="166"/>
      <c r="C193" s="167"/>
      <c r="D193" s="167"/>
      <c r="E193" s="167"/>
      <c r="F193" s="167"/>
      <c r="G193" s="167"/>
      <c r="H193" s="167"/>
      <c r="I193" s="172"/>
      <c r="J193" s="137"/>
      <c r="K193" s="140"/>
      <c r="L193" s="185"/>
      <c r="M193" s="205"/>
      <c r="N193" s="264"/>
      <c r="O193" s="205"/>
      <c r="P193" s="280"/>
      <c r="Q193" s="291"/>
      <c r="R193" s="298"/>
      <c r="S193" s="299"/>
      <c r="T193" s="207"/>
      <c r="Z193" s="308"/>
      <c r="AA193" s="308"/>
      <c r="AB193" s="158"/>
      <c r="AC193" s="160"/>
      <c r="AD193" s="162"/>
      <c r="AE193" s="288"/>
      <c r="AF193" s="260"/>
      <c r="AG193" s="324"/>
      <c r="AH193" s="324"/>
    </row>
    <row r="194" spans="1:34" ht="11.25" customHeight="1">
      <c r="A194" s="2"/>
      <c r="B194" s="166"/>
      <c r="C194" s="167"/>
      <c r="D194" s="167"/>
      <c r="E194" s="167"/>
      <c r="F194" s="167"/>
      <c r="G194" s="167"/>
      <c r="H194" s="167"/>
      <c r="I194" s="172"/>
      <c r="J194" s="137"/>
      <c r="K194" s="140"/>
      <c r="L194" s="185"/>
      <c r="M194" s="205"/>
      <c r="N194" s="264"/>
      <c r="O194" s="205" t="str">
        <f t="shared" ref="O194:O234" si="136">IF(OR($P194=" ",$P194=""),"",$AF194)</f>
        <v/>
      </c>
      <c r="P194" s="280" t="str">
        <f>IFERROR(HLOOKUP(CONCATENATE($AF$11,$AF$12),$AF$185:$AH195,ROW()-184,FALSE),"")</f>
        <v/>
      </c>
      <c r="Q194" s="291" t="str">
        <f t="shared" si="134"/>
        <v/>
      </c>
      <c r="R194" s="298" t="s">
        <v>62</v>
      </c>
      <c r="S194" s="299"/>
      <c r="T194" s="207"/>
      <c r="Z194" s="308" t="str">
        <f t="shared" si="135"/>
        <v/>
      </c>
      <c r="AA194" s="308" t="str">
        <f>IFERROR(HLOOKUP($K$5,$AB$23:$AD195,ROW()-22,FALSE),"")</f>
        <v/>
      </c>
      <c r="AB194" s="157" t="s">
        <v>7</v>
      </c>
      <c r="AC194" s="159" t="s">
        <v>37</v>
      </c>
      <c r="AD194" s="161" t="s">
        <v>37</v>
      </c>
      <c r="AE194" s="287" t="s">
        <v>135</v>
      </c>
      <c r="AF194" s="260" t="s">
        <v>111</v>
      </c>
      <c r="AG194" s="315" t="s">
        <v>157</v>
      </c>
      <c r="AH194" s="315" t="s">
        <v>157</v>
      </c>
    </row>
    <row r="195" spans="1:34" ht="11.25" customHeight="1">
      <c r="A195" s="2"/>
      <c r="B195" s="166"/>
      <c r="C195" s="167"/>
      <c r="D195" s="167"/>
      <c r="E195" s="167"/>
      <c r="F195" s="167"/>
      <c r="G195" s="167"/>
      <c r="H195" s="167"/>
      <c r="I195" s="172"/>
      <c r="J195" s="137"/>
      <c r="K195" s="140"/>
      <c r="L195" s="185"/>
      <c r="M195" s="205"/>
      <c r="N195" s="264"/>
      <c r="O195" s="205"/>
      <c r="P195" s="280"/>
      <c r="Q195" s="292"/>
      <c r="R195" s="298"/>
      <c r="S195" s="299"/>
      <c r="T195" s="207"/>
      <c r="Z195" s="308"/>
      <c r="AA195" s="308"/>
      <c r="AB195" s="158"/>
      <c r="AC195" s="160"/>
      <c r="AD195" s="162"/>
      <c r="AE195" s="288"/>
      <c r="AF195" s="260"/>
      <c r="AG195" s="324"/>
      <c r="AH195" s="324"/>
    </row>
    <row r="196" spans="1:34" ht="11.25" customHeight="1">
      <c r="A196" s="2"/>
      <c r="B196" s="166"/>
      <c r="C196" s="167"/>
      <c r="D196" s="167"/>
      <c r="E196" s="167"/>
      <c r="F196" s="167"/>
      <c r="G196" s="167"/>
      <c r="H196" s="167"/>
      <c r="I196" s="172"/>
      <c r="J196" s="137"/>
      <c r="K196" s="140"/>
      <c r="L196" s="185"/>
      <c r="M196" s="205"/>
      <c r="N196" s="264" t="str">
        <f>IF($K$5="機構加入者（証券会社）","CS02",IF($K$5="機構加入者（信託銀行）","CT02",""))</f>
        <v/>
      </c>
      <c r="O196" s="205" t="str">
        <f t="shared" ref="O196" si="137">IF(OR($P196=" ",$P196=""),"",$AF196)</f>
        <v/>
      </c>
      <c r="P196" s="280" t="str">
        <f>IFERROR(HLOOKUP(CONCATENATE($AF$11,$AF$12),$AF$185:$AH197,ROW()-184,FALSE),"")</f>
        <v/>
      </c>
      <c r="Q196" s="154" t="str">
        <f t="shared" si="134"/>
        <v/>
      </c>
      <c r="R196" s="298" t="s">
        <v>62</v>
      </c>
      <c r="S196" s="299"/>
      <c r="T196" s="207"/>
      <c r="Z196" s="308" t="str">
        <f t="shared" si="135"/>
        <v/>
      </c>
      <c r="AA196" s="308" t="str">
        <f>IFERROR(HLOOKUP($K$5,$AB$23:$AD197,ROW()-22,FALSE),"")</f>
        <v/>
      </c>
      <c r="AB196" s="157" t="s">
        <v>7</v>
      </c>
      <c r="AC196" s="159" t="s">
        <v>37</v>
      </c>
      <c r="AD196" s="161" t="s">
        <v>37</v>
      </c>
      <c r="AE196" s="287" t="s">
        <v>135</v>
      </c>
      <c r="AF196" s="260" t="s">
        <v>112</v>
      </c>
      <c r="AG196" s="285" t="s">
        <v>147</v>
      </c>
      <c r="AH196" s="315" t="s">
        <v>149</v>
      </c>
    </row>
    <row r="197" spans="1:34" ht="11.25" customHeight="1">
      <c r="A197" s="2"/>
      <c r="B197" s="166"/>
      <c r="C197" s="167"/>
      <c r="D197" s="167"/>
      <c r="E197" s="167"/>
      <c r="F197" s="167"/>
      <c r="G197" s="167"/>
      <c r="H197" s="167"/>
      <c r="I197" s="172"/>
      <c r="J197" s="137"/>
      <c r="K197" s="140"/>
      <c r="L197" s="185"/>
      <c r="M197" s="205"/>
      <c r="N197" s="264"/>
      <c r="O197" s="205"/>
      <c r="P197" s="280"/>
      <c r="Q197" s="152"/>
      <c r="R197" s="298"/>
      <c r="S197" s="299"/>
      <c r="T197" s="207"/>
      <c r="Z197" s="308"/>
      <c r="AA197" s="308"/>
      <c r="AB197" s="158"/>
      <c r="AC197" s="160"/>
      <c r="AD197" s="162"/>
      <c r="AE197" s="288"/>
      <c r="AF197" s="260"/>
      <c r="AG197" s="286"/>
      <c r="AH197" s="324"/>
    </row>
    <row r="198" spans="1:34" ht="11.25" customHeight="1">
      <c r="A198" s="2"/>
      <c r="B198" s="166"/>
      <c r="C198" s="167"/>
      <c r="D198" s="167"/>
      <c r="E198" s="167"/>
      <c r="F198" s="167"/>
      <c r="G198" s="167"/>
      <c r="H198" s="167"/>
      <c r="I198" s="172"/>
      <c r="J198" s="137"/>
      <c r="K198" s="140"/>
      <c r="L198" s="185"/>
      <c r="M198" s="205"/>
      <c r="N198" s="264"/>
      <c r="O198" s="205" t="str">
        <f t="shared" ref="O198" si="138">IF(OR($P198=" ",$P198=""),"",$AF198)</f>
        <v/>
      </c>
      <c r="P198" s="280" t="str">
        <f>IFERROR(HLOOKUP(CONCATENATE($AF$11,$AF$12),$AF$185:$AH199,ROW()-184,FALSE),"")</f>
        <v/>
      </c>
      <c r="Q198" s="291" t="str">
        <f t="shared" si="134"/>
        <v/>
      </c>
      <c r="R198" s="298" t="s">
        <v>62</v>
      </c>
      <c r="S198" s="299"/>
      <c r="T198" s="207"/>
      <c r="Z198" s="308" t="str">
        <f t="shared" si="135"/>
        <v/>
      </c>
      <c r="AA198" s="308" t="str">
        <f>IFERROR(HLOOKUP($K$5,$AB$23:$AD199,ROW()-22,FALSE),"")</f>
        <v/>
      </c>
      <c r="AB198" s="157" t="s">
        <v>7</v>
      </c>
      <c r="AC198" s="159" t="s">
        <v>37</v>
      </c>
      <c r="AD198" s="161" t="s">
        <v>37</v>
      </c>
      <c r="AE198" s="287" t="s">
        <v>135</v>
      </c>
      <c r="AF198" s="260" t="s">
        <v>111</v>
      </c>
      <c r="AG198" s="315" t="s">
        <v>150</v>
      </c>
      <c r="AH198" s="315" t="s">
        <v>150</v>
      </c>
    </row>
    <row r="199" spans="1:34" ht="11.25" customHeight="1">
      <c r="A199" s="2"/>
      <c r="B199" s="166"/>
      <c r="C199" s="167"/>
      <c r="D199" s="167"/>
      <c r="E199" s="167"/>
      <c r="F199" s="167"/>
      <c r="G199" s="167"/>
      <c r="H199" s="167"/>
      <c r="I199" s="172"/>
      <c r="J199" s="137"/>
      <c r="K199" s="140"/>
      <c r="L199" s="185"/>
      <c r="M199" s="205"/>
      <c r="N199" s="264"/>
      <c r="O199" s="205"/>
      <c r="P199" s="280"/>
      <c r="Q199" s="291"/>
      <c r="R199" s="298"/>
      <c r="S199" s="299"/>
      <c r="T199" s="207"/>
      <c r="Z199" s="308"/>
      <c r="AA199" s="308"/>
      <c r="AB199" s="158"/>
      <c r="AC199" s="160"/>
      <c r="AD199" s="162"/>
      <c r="AE199" s="288"/>
      <c r="AF199" s="260"/>
      <c r="AG199" s="324"/>
      <c r="AH199" s="324"/>
    </row>
    <row r="200" spans="1:34" ht="11.25" customHeight="1">
      <c r="A200" s="2"/>
      <c r="B200" s="166"/>
      <c r="C200" s="167"/>
      <c r="D200" s="167"/>
      <c r="E200" s="167"/>
      <c r="F200" s="167"/>
      <c r="G200" s="167"/>
      <c r="H200" s="167"/>
      <c r="I200" s="172"/>
      <c r="J200" s="137"/>
      <c r="K200" s="140"/>
      <c r="L200" s="185"/>
      <c r="M200" s="205"/>
      <c r="N200" s="264"/>
      <c r="O200" s="205" t="str">
        <f t="shared" ref="O200" si="139">IF(OR($P200=" ",$P200=""),"",$AF200)</f>
        <v/>
      </c>
      <c r="P200" s="280" t="str">
        <f>IFERROR(HLOOKUP(CONCATENATE($AF$11,$AF$12),$AF$185:$AH201,ROW()-184,FALSE),"")</f>
        <v/>
      </c>
      <c r="Q200" s="291" t="str">
        <f t="shared" si="134"/>
        <v/>
      </c>
      <c r="R200" s="298" t="s">
        <v>62</v>
      </c>
      <c r="S200" s="299"/>
      <c r="T200" s="207"/>
      <c r="Z200" s="308" t="str">
        <f t="shared" si="135"/>
        <v/>
      </c>
      <c r="AA200" s="308" t="str">
        <f>IFERROR(HLOOKUP($K$5,$AB$23:$AD201,ROW()-22,FALSE),"")</f>
        <v/>
      </c>
      <c r="AB200" s="157" t="s">
        <v>7</v>
      </c>
      <c r="AC200" s="159" t="s">
        <v>37</v>
      </c>
      <c r="AD200" s="161" t="s">
        <v>37</v>
      </c>
      <c r="AE200" s="287" t="s">
        <v>135</v>
      </c>
      <c r="AF200" s="260" t="s">
        <v>111</v>
      </c>
      <c r="AG200" s="315" t="s">
        <v>151</v>
      </c>
      <c r="AH200" s="315" t="s">
        <v>151</v>
      </c>
    </row>
    <row r="201" spans="1:34" ht="11.25" customHeight="1">
      <c r="A201" s="2"/>
      <c r="B201" s="166"/>
      <c r="C201" s="167"/>
      <c r="D201" s="167"/>
      <c r="E201" s="167"/>
      <c r="F201" s="167"/>
      <c r="G201" s="167"/>
      <c r="H201" s="167"/>
      <c r="I201" s="172"/>
      <c r="J201" s="137"/>
      <c r="K201" s="140"/>
      <c r="L201" s="185"/>
      <c r="M201" s="205"/>
      <c r="N201" s="264"/>
      <c r="O201" s="205"/>
      <c r="P201" s="280"/>
      <c r="Q201" s="291"/>
      <c r="R201" s="298"/>
      <c r="S201" s="299"/>
      <c r="T201" s="207"/>
      <c r="Z201" s="308"/>
      <c r="AA201" s="308"/>
      <c r="AB201" s="158"/>
      <c r="AC201" s="160"/>
      <c r="AD201" s="162"/>
      <c r="AE201" s="288"/>
      <c r="AF201" s="260"/>
      <c r="AG201" s="315"/>
      <c r="AH201" s="315"/>
    </row>
    <row r="202" spans="1:34" ht="11.25" customHeight="1">
      <c r="A202" s="2"/>
      <c r="B202" s="166"/>
      <c r="C202" s="167"/>
      <c r="D202" s="167"/>
      <c r="E202" s="167"/>
      <c r="F202" s="167"/>
      <c r="G202" s="167"/>
      <c r="H202" s="167"/>
      <c r="I202" s="172"/>
      <c r="J202" s="137"/>
      <c r="K202" s="140"/>
      <c r="L202" s="185"/>
      <c r="M202" s="205"/>
      <c r="N202" s="264"/>
      <c r="O202" s="205" t="str">
        <f t="shared" ref="O202" si="140">IF(OR($P202=" ",$P202=""),"",$AF202)</f>
        <v/>
      </c>
      <c r="P202" s="280" t="str">
        <f>IFERROR(HLOOKUP(CONCATENATE($AF$11,$AF$12),$AF$185:$AH203,ROW()-184,FALSE),"")</f>
        <v/>
      </c>
      <c r="Q202" s="291" t="str">
        <f t="shared" si="134"/>
        <v/>
      </c>
      <c r="R202" s="298" t="s">
        <v>62</v>
      </c>
      <c r="S202" s="299"/>
      <c r="T202" s="207"/>
      <c r="Z202" s="308" t="str">
        <f t="shared" si="135"/>
        <v/>
      </c>
      <c r="AA202" s="308" t="str">
        <f>IFERROR(HLOOKUP($K$5,$AB$23:$AD203,ROW()-22,FALSE),"")</f>
        <v/>
      </c>
      <c r="AB202" s="157" t="s">
        <v>7</v>
      </c>
      <c r="AC202" s="159" t="s">
        <v>37</v>
      </c>
      <c r="AD202" s="161" t="s">
        <v>37</v>
      </c>
      <c r="AE202" s="287" t="s">
        <v>135</v>
      </c>
      <c r="AF202" s="260" t="s">
        <v>111</v>
      </c>
      <c r="AG202" s="315" t="s">
        <v>156</v>
      </c>
      <c r="AH202" s="315" t="s">
        <v>156</v>
      </c>
    </row>
    <row r="203" spans="1:34" ht="11.25" customHeight="1">
      <c r="A203" s="2"/>
      <c r="B203" s="166"/>
      <c r="C203" s="167"/>
      <c r="D203" s="167"/>
      <c r="E203" s="167"/>
      <c r="F203" s="167"/>
      <c r="G203" s="167"/>
      <c r="H203" s="167"/>
      <c r="I203" s="172"/>
      <c r="J203" s="137"/>
      <c r="K203" s="140"/>
      <c r="L203" s="185"/>
      <c r="M203" s="205"/>
      <c r="N203" s="264"/>
      <c r="O203" s="205"/>
      <c r="P203" s="280"/>
      <c r="Q203" s="291"/>
      <c r="R203" s="298"/>
      <c r="S203" s="299"/>
      <c r="T203" s="207"/>
      <c r="Z203" s="308"/>
      <c r="AA203" s="308"/>
      <c r="AB203" s="158"/>
      <c r="AC203" s="160"/>
      <c r="AD203" s="162"/>
      <c r="AE203" s="288"/>
      <c r="AF203" s="260"/>
      <c r="AG203" s="324"/>
      <c r="AH203" s="324"/>
    </row>
    <row r="204" spans="1:34" ht="11.25" customHeight="1">
      <c r="A204" s="2"/>
      <c r="B204" s="166"/>
      <c r="C204" s="167"/>
      <c r="D204" s="167"/>
      <c r="E204" s="167"/>
      <c r="F204" s="167"/>
      <c r="G204" s="167"/>
      <c r="H204" s="167"/>
      <c r="I204" s="172"/>
      <c r="J204" s="137"/>
      <c r="K204" s="140"/>
      <c r="L204" s="185"/>
      <c r="M204" s="205"/>
      <c r="N204" s="264"/>
      <c r="O204" s="205" t="str">
        <f t="shared" si="136"/>
        <v/>
      </c>
      <c r="P204" s="280" t="str">
        <f>IFERROR(HLOOKUP(CONCATENATE($AF$11,$AF$12),$AF$185:$AH205,ROW()-184,FALSE),"")</f>
        <v/>
      </c>
      <c r="Q204" s="291" t="str">
        <f t="shared" si="134"/>
        <v/>
      </c>
      <c r="R204" s="298" t="s">
        <v>62</v>
      </c>
      <c r="S204" s="299"/>
      <c r="T204" s="207"/>
      <c r="Z204" s="308" t="str">
        <f t="shared" si="135"/>
        <v/>
      </c>
      <c r="AA204" s="308" t="str">
        <f>IFERROR(HLOOKUP($K$5,$AB$23:$AD205,ROW()-22,FALSE),"")</f>
        <v/>
      </c>
      <c r="AB204" s="157" t="s">
        <v>7</v>
      </c>
      <c r="AC204" s="159" t="s">
        <v>37</v>
      </c>
      <c r="AD204" s="161" t="s">
        <v>37</v>
      </c>
      <c r="AE204" s="287" t="s">
        <v>135</v>
      </c>
      <c r="AF204" s="260" t="s">
        <v>111</v>
      </c>
      <c r="AG204" s="315" t="s">
        <v>157</v>
      </c>
      <c r="AH204" s="315" t="s">
        <v>157</v>
      </c>
    </row>
    <row r="205" spans="1:34" ht="11.25" customHeight="1">
      <c r="A205" s="2"/>
      <c r="B205" s="166"/>
      <c r="C205" s="167"/>
      <c r="D205" s="167"/>
      <c r="E205" s="167"/>
      <c r="F205" s="167"/>
      <c r="G205" s="167"/>
      <c r="H205" s="167"/>
      <c r="I205" s="172"/>
      <c r="J205" s="137"/>
      <c r="K205" s="140"/>
      <c r="L205" s="185"/>
      <c r="M205" s="205"/>
      <c r="N205" s="264"/>
      <c r="O205" s="205"/>
      <c r="P205" s="280"/>
      <c r="Q205" s="292"/>
      <c r="R205" s="298"/>
      <c r="S205" s="299"/>
      <c r="T205" s="207"/>
      <c r="Z205" s="308"/>
      <c r="AA205" s="308"/>
      <c r="AB205" s="158"/>
      <c r="AC205" s="160"/>
      <c r="AD205" s="162"/>
      <c r="AE205" s="288"/>
      <c r="AF205" s="260"/>
      <c r="AG205" s="324"/>
      <c r="AH205" s="324"/>
    </row>
    <row r="206" spans="1:34" ht="11.25" customHeight="1">
      <c r="A206" s="2"/>
      <c r="B206" s="166"/>
      <c r="C206" s="167"/>
      <c r="D206" s="167"/>
      <c r="E206" s="167"/>
      <c r="F206" s="167"/>
      <c r="G206" s="167"/>
      <c r="H206" s="167"/>
      <c r="I206" s="172"/>
      <c r="J206" s="137"/>
      <c r="K206" s="140"/>
      <c r="L206" s="185"/>
      <c r="M206" s="205"/>
      <c r="N206" s="264" t="str">
        <f>IF($K$5="機構加入者（証券会社）","CS03",IF($K$5="機構加入者（信託銀行）","CT03",""))</f>
        <v/>
      </c>
      <c r="O206" s="205" t="str">
        <f t="shared" ref="O206" si="141">IF(OR($P206=" ",$P206=""),"",$AF206)</f>
        <v/>
      </c>
      <c r="P206" s="280" t="str">
        <f>IFERROR(HLOOKUP(CONCATENATE($AF$11,$AF$12),$AF$185:$AH207,ROW()-184,FALSE),"")</f>
        <v/>
      </c>
      <c r="Q206" s="154" t="str">
        <f t="shared" si="134"/>
        <v/>
      </c>
      <c r="R206" s="298" t="s">
        <v>62</v>
      </c>
      <c r="S206" s="299"/>
      <c r="T206" s="207"/>
      <c r="Z206" s="308" t="str">
        <f t="shared" si="135"/>
        <v/>
      </c>
      <c r="AA206" s="308" t="str">
        <f>IFERROR(HLOOKUP($K$5,$AB$23:$AD207,ROW()-22,FALSE),"")</f>
        <v/>
      </c>
      <c r="AB206" s="157" t="s">
        <v>7</v>
      </c>
      <c r="AC206" s="159" t="s">
        <v>37</v>
      </c>
      <c r="AD206" s="161" t="s">
        <v>37</v>
      </c>
      <c r="AE206" s="287" t="s">
        <v>135</v>
      </c>
      <c r="AF206" s="260" t="s">
        <v>112</v>
      </c>
      <c r="AG206" s="315" t="s">
        <v>148</v>
      </c>
      <c r="AH206" s="315" t="s">
        <v>179</v>
      </c>
    </row>
    <row r="207" spans="1:34" ht="11.25" customHeight="1">
      <c r="A207" s="2"/>
      <c r="B207" s="166"/>
      <c r="C207" s="167"/>
      <c r="D207" s="167"/>
      <c r="E207" s="167"/>
      <c r="F207" s="167"/>
      <c r="G207" s="167"/>
      <c r="H207" s="167"/>
      <c r="I207" s="172"/>
      <c r="J207" s="137"/>
      <c r="K207" s="140"/>
      <c r="L207" s="185"/>
      <c r="M207" s="205"/>
      <c r="N207" s="264"/>
      <c r="O207" s="205"/>
      <c r="P207" s="280"/>
      <c r="Q207" s="152"/>
      <c r="R207" s="298"/>
      <c r="S207" s="299"/>
      <c r="T207" s="207"/>
      <c r="Z207" s="308"/>
      <c r="AA207" s="308"/>
      <c r="AB207" s="158"/>
      <c r="AC207" s="160"/>
      <c r="AD207" s="162"/>
      <c r="AE207" s="288"/>
      <c r="AF207" s="260"/>
      <c r="AG207" s="324"/>
      <c r="AH207" s="324"/>
    </row>
    <row r="208" spans="1:34" ht="11.25" customHeight="1">
      <c r="A208" s="2"/>
      <c r="B208" s="166"/>
      <c r="C208" s="167"/>
      <c r="D208" s="167"/>
      <c r="E208" s="167"/>
      <c r="F208" s="167"/>
      <c r="G208" s="167"/>
      <c r="H208" s="167"/>
      <c r="I208" s="172"/>
      <c r="J208" s="137"/>
      <c r="K208" s="140"/>
      <c r="L208" s="185"/>
      <c r="M208" s="205"/>
      <c r="N208" s="264"/>
      <c r="O208" s="205" t="str">
        <f t="shared" ref="O208" si="142">IF(OR($P208=" ",$P208=""),"",$AF208)</f>
        <v/>
      </c>
      <c r="P208" s="280" t="str">
        <f>IFERROR(HLOOKUP(CONCATENATE($AF$11,$AF$12),$AF$185:$AH209,ROW()-184,FALSE),"")</f>
        <v/>
      </c>
      <c r="Q208" s="291" t="str">
        <f t="shared" si="134"/>
        <v/>
      </c>
      <c r="R208" s="298" t="s">
        <v>62</v>
      </c>
      <c r="S208" s="299"/>
      <c r="T208" s="207"/>
      <c r="Z208" s="308" t="str">
        <f t="shared" si="135"/>
        <v/>
      </c>
      <c r="AA208" s="308" t="str">
        <f>IFERROR(HLOOKUP($K$5,$AB$23:$AD209,ROW()-22,FALSE),"")</f>
        <v/>
      </c>
      <c r="AB208" s="157" t="s">
        <v>7</v>
      </c>
      <c r="AC208" s="159" t="s">
        <v>37</v>
      </c>
      <c r="AD208" s="161" t="s">
        <v>37</v>
      </c>
      <c r="AE208" s="287" t="s">
        <v>135</v>
      </c>
      <c r="AF208" s="260" t="s">
        <v>111</v>
      </c>
      <c r="AG208" s="315" t="s">
        <v>150</v>
      </c>
      <c r="AH208" s="315" t="s">
        <v>150</v>
      </c>
    </row>
    <row r="209" spans="1:34" ht="11.25" customHeight="1">
      <c r="A209" s="2"/>
      <c r="B209" s="166"/>
      <c r="C209" s="167"/>
      <c r="D209" s="167"/>
      <c r="E209" s="167"/>
      <c r="F209" s="167"/>
      <c r="G209" s="167"/>
      <c r="H209" s="167"/>
      <c r="I209" s="172"/>
      <c r="J209" s="137"/>
      <c r="K209" s="140"/>
      <c r="L209" s="185"/>
      <c r="M209" s="205"/>
      <c r="N209" s="264"/>
      <c r="O209" s="205"/>
      <c r="P209" s="280"/>
      <c r="Q209" s="291"/>
      <c r="R209" s="298"/>
      <c r="S209" s="299"/>
      <c r="T209" s="207"/>
      <c r="Z209" s="308"/>
      <c r="AA209" s="308"/>
      <c r="AB209" s="158"/>
      <c r="AC209" s="160"/>
      <c r="AD209" s="162"/>
      <c r="AE209" s="288"/>
      <c r="AF209" s="260"/>
      <c r="AG209" s="324"/>
      <c r="AH209" s="324"/>
    </row>
    <row r="210" spans="1:34" ht="11.25" customHeight="1">
      <c r="A210" s="2"/>
      <c r="B210" s="166"/>
      <c r="C210" s="167"/>
      <c r="D210" s="167"/>
      <c r="E210" s="167"/>
      <c r="F210" s="167"/>
      <c r="G210" s="167"/>
      <c r="H210" s="167"/>
      <c r="I210" s="172"/>
      <c r="J210" s="137"/>
      <c r="K210" s="140"/>
      <c r="L210" s="185"/>
      <c r="M210" s="205"/>
      <c r="N210" s="264"/>
      <c r="O210" s="205" t="str">
        <f t="shared" ref="O210" si="143">IF(OR($P210=" ",$P210=""),"",$AF210)</f>
        <v/>
      </c>
      <c r="P210" s="280" t="str">
        <f>IFERROR(HLOOKUP(CONCATENATE($AF$11,$AF$12),$AF$185:$AH211,ROW()-184,FALSE),"")</f>
        <v/>
      </c>
      <c r="Q210" s="291" t="str">
        <f t="shared" si="134"/>
        <v/>
      </c>
      <c r="R210" s="298" t="s">
        <v>62</v>
      </c>
      <c r="S210" s="299"/>
      <c r="T210" s="207"/>
      <c r="Z210" s="308" t="str">
        <f t="shared" si="135"/>
        <v/>
      </c>
      <c r="AA210" s="308" t="str">
        <f>IFERROR(HLOOKUP($K$5,$AB$23:$AD211,ROW()-22,FALSE),"")</f>
        <v/>
      </c>
      <c r="AB210" s="157" t="s">
        <v>7</v>
      </c>
      <c r="AC210" s="159" t="s">
        <v>37</v>
      </c>
      <c r="AD210" s="161" t="s">
        <v>37</v>
      </c>
      <c r="AE210" s="287" t="s">
        <v>135</v>
      </c>
      <c r="AF210" s="260" t="s">
        <v>111</v>
      </c>
      <c r="AG210" s="315" t="s">
        <v>151</v>
      </c>
      <c r="AH210" s="315" t="s">
        <v>151</v>
      </c>
    </row>
    <row r="211" spans="1:34" ht="11.25" customHeight="1">
      <c r="A211" s="2"/>
      <c r="B211" s="166"/>
      <c r="C211" s="167"/>
      <c r="D211" s="167"/>
      <c r="E211" s="167"/>
      <c r="F211" s="167"/>
      <c r="G211" s="167"/>
      <c r="H211" s="167"/>
      <c r="I211" s="172"/>
      <c r="J211" s="137"/>
      <c r="K211" s="140"/>
      <c r="L211" s="185"/>
      <c r="M211" s="205"/>
      <c r="N211" s="264"/>
      <c r="O211" s="205"/>
      <c r="P211" s="280"/>
      <c r="Q211" s="291"/>
      <c r="R211" s="298"/>
      <c r="S211" s="299"/>
      <c r="T211" s="207"/>
      <c r="Z211" s="308"/>
      <c r="AA211" s="308"/>
      <c r="AB211" s="158"/>
      <c r="AC211" s="160"/>
      <c r="AD211" s="162"/>
      <c r="AE211" s="288"/>
      <c r="AF211" s="260"/>
      <c r="AG211" s="315"/>
      <c r="AH211" s="315"/>
    </row>
    <row r="212" spans="1:34" ht="11.25" customHeight="1">
      <c r="A212" s="2"/>
      <c r="B212" s="166"/>
      <c r="C212" s="167"/>
      <c r="D212" s="167"/>
      <c r="E212" s="167"/>
      <c r="F212" s="167"/>
      <c r="G212" s="167"/>
      <c r="H212" s="167"/>
      <c r="I212" s="172"/>
      <c r="J212" s="137"/>
      <c r="K212" s="140"/>
      <c r="L212" s="185"/>
      <c r="M212" s="205"/>
      <c r="N212" s="264"/>
      <c r="O212" s="205" t="str">
        <f t="shared" ref="O212" si="144">IF(OR($P212=" ",$P212=""),"",$AF212)</f>
        <v/>
      </c>
      <c r="P212" s="280" t="str">
        <f>IFERROR(HLOOKUP(CONCATENATE($AF$11,$AF$12),$AF$185:$AH213,ROW()-184,FALSE),"")</f>
        <v/>
      </c>
      <c r="Q212" s="291" t="str">
        <f t="shared" si="134"/>
        <v/>
      </c>
      <c r="R212" s="298" t="s">
        <v>62</v>
      </c>
      <c r="S212" s="299"/>
      <c r="T212" s="207"/>
      <c r="Z212" s="308" t="str">
        <f t="shared" si="135"/>
        <v/>
      </c>
      <c r="AA212" s="308" t="str">
        <f>IFERROR(HLOOKUP($K$5,$AB$23:$AD213,ROW()-22,FALSE),"")</f>
        <v/>
      </c>
      <c r="AB212" s="157" t="s">
        <v>7</v>
      </c>
      <c r="AC212" s="159" t="s">
        <v>37</v>
      </c>
      <c r="AD212" s="161" t="s">
        <v>37</v>
      </c>
      <c r="AE212" s="287" t="s">
        <v>135</v>
      </c>
      <c r="AF212" s="260" t="s">
        <v>111</v>
      </c>
      <c r="AG212" s="315" t="s">
        <v>156</v>
      </c>
      <c r="AH212" s="315" t="s">
        <v>156</v>
      </c>
    </row>
    <row r="213" spans="1:34" ht="11.25" customHeight="1">
      <c r="A213" s="2"/>
      <c r="B213" s="166"/>
      <c r="C213" s="167"/>
      <c r="D213" s="167"/>
      <c r="E213" s="167"/>
      <c r="F213" s="167"/>
      <c r="G213" s="167"/>
      <c r="H213" s="167"/>
      <c r="I213" s="172"/>
      <c r="J213" s="137"/>
      <c r="K213" s="140"/>
      <c r="L213" s="185"/>
      <c r="M213" s="205"/>
      <c r="N213" s="264"/>
      <c r="O213" s="205"/>
      <c r="P213" s="280"/>
      <c r="Q213" s="291"/>
      <c r="R213" s="298"/>
      <c r="S213" s="299"/>
      <c r="T213" s="207"/>
      <c r="Z213" s="308"/>
      <c r="AA213" s="308"/>
      <c r="AB213" s="158"/>
      <c r="AC213" s="160"/>
      <c r="AD213" s="162"/>
      <c r="AE213" s="288"/>
      <c r="AF213" s="260"/>
      <c r="AG213" s="324"/>
      <c r="AH213" s="324"/>
    </row>
    <row r="214" spans="1:34" ht="11.25" customHeight="1">
      <c r="A214" s="2"/>
      <c r="B214" s="166"/>
      <c r="C214" s="167"/>
      <c r="D214" s="167"/>
      <c r="E214" s="167"/>
      <c r="F214" s="167"/>
      <c r="G214" s="167"/>
      <c r="H214" s="167"/>
      <c r="I214" s="172"/>
      <c r="J214" s="137"/>
      <c r="K214" s="140"/>
      <c r="L214" s="185"/>
      <c r="M214" s="205"/>
      <c r="N214" s="264"/>
      <c r="O214" s="205" t="str">
        <f t="shared" si="136"/>
        <v/>
      </c>
      <c r="P214" s="280" t="str">
        <f>IFERROR(HLOOKUP(CONCATENATE($AF$11,$AF$12),$AF$185:$AH215,ROW()-184,FALSE),"")</f>
        <v/>
      </c>
      <c r="Q214" s="291" t="str">
        <f t="shared" si="134"/>
        <v/>
      </c>
      <c r="R214" s="298" t="s">
        <v>62</v>
      </c>
      <c r="S214" s="299"/>
      <c r="T214" s="207"/>
      <c r="Z214" s="308" t="str">
        <f t="shared" si="135"/>
        <v/>
      </c>
      <c r="AA214" s="308" t="str">
        <f>IFERROR(HLOOKUP($K$5,$AB$23:$AD215,ROW()-22,FALSE),"")</f>
        <v/>
      </c>
      <c r="AB214" s="157" t="s">
        <v>7</v>
      </c>
      <c r="AC214" s="159" t="s">
        <v>37</v>
      </c>
      <c r="AD214" s="161" t="s">
        <v>37</v>
      </c>
      <c r="AE214" s="287" t="s">
        <v>135</v>
      </c>
      <c r="AF214" s="260" t="s">
        <v>111</v>
      </c>
      <c r="AG214" s="315" t="s">
        <v>157</v>
      </c>
      <c r="AH214" s="315" t="s">
        <v>157</v>
      </c>
    </row>
    <row r="215" spans="1:34" ht="11.25" customHeight="1">
      <c r="A215" s="2"/>
      <c r="B215" s="166"/>
      <c r="C215" s="167"/>
      <c r="D215" s="167"/>
      <c r="E215" s="167"/>
      <c r="F215" s="167"/>
      <c r="G215" s="167"/>
      <c r="H215" s="167"/>
      <c r="I215" s="172"/>
      <c r="J215" s="137"/>
      <c r="K215" s="140"/>
      <c r="L215" s="185"/>
      <c r="M215" s="205"/>
      <c r="N215" s="264"/>
      <c r="O215" s="205"/>
      <c r="P215" s="280"/>
      <c r="Q215" s="292"/>
      <c r="R215" s="298"/>
      <c r="S215" s="299"/>
      <c r="T215" s="207"/>
      <c r="Z215" s="308"/>
      <c r="AA215" s="308"/>
      <c r="AB215" s="158"/>
      <c r="AC215" s="160"/>
      <c r="AD215" s="162"/>
      <c r="AE215" s="288"/>
      <c r="AF215" s="260"/>
      <c r="AG215" s="324"/>
      <c r="AH215" s="324"/>
    </row>
    <row r="216" spans="1:34" ht="11.25" customHeight="1">
      <c r="A216" s="2"/>
      <c r="B216" s="166"/>
      <c r="C216" s="167"/>
      <c r="D216" s="167"/>
      <c r="E216" s="167"/>
      <c r="F216" s="167"/>
      <c r="G216" s="167"/>
      <c r="H216" s="167"/>
      <c r="I216" s="172"/>
      <c r="J216" s="137"/>
      <c r="K216" s="140"/>
      <c r="L216" s="185"/>
      <c r="M216" s="205"/>
      <c r="N216" s="264" t="str">
        <f>IF($K$5="機構加入者（証券会社）","CS04",IF($K$5="機構加入者（信託銀行）","CT04",""))</f>
        <v/>
      </c>
      <c r="O216" s="205" t="str">
        <f t="shared" ref="O216" si="145">IF(OR($P216=" ",$P216=""),"",$AF216)</f>
        <v/>
      </c>
      <c r="P216" s="280" t="str">
        <f>IFERROR(HLOOKUP(CONCATENATE($AF$11,$AF$12),$AF$185:$AH217,ROW()-184,FALSE),"")</f>
        <v/>
      </c>
      <c r="Q216" s="154" t="str">
        <f t="shared" si="134"/>
        <v/>
      </c>
      <c r="R216" s="298" t="s">
        <v>62</v>
      </c>
      <c r="S216" s="299"/>
      <c r="T216" s="207"/>
      <c r="Z216" s="308" t="str">
        <f t="shared" si="135"/>
        <v/>
      </c>
      <c r="AA216" s="308" t="str">
        <f>IFERROR(HLOOKUP($K$5,$AB$23:$AD217,ROW()-22,FALSE),"")</f>
        <v/>
      </c>
      <c r="AB216" s="157" t="s">
        <v>7</v>
      </c>
      <c r="AC216" s="159" t="s">
        <v>37</v>
      </c>
      <c r="AD216" s="161" t="s">
        <v>37</v>
      </c>
      <c r="AE216" s="287" t="s">
        <v>135</v>
      </c>
      <c r="AF216" s="260" t="s">
        <v>111</v>
      </c>
      <c r="AG216" s="315" t="s">
        <v>154</v>
      </c>
      <c r="AH216" s="315" t="s">
        <v>154</v>
      </c>
    </row>
    <row r="217" spans="1:34" ht="11.25" customHeight="1">
      <c r="A217" s="2"/>
      <c r="B217" s="166"/>
      <c r="C217" s="167"/>
      <c r="D217" s="167"/>
      <c r="E217" s="167"/>
      <c r="F217" s="167"/>
      <c r="G217" s="167"/>
      <c r="H217" s="167"/>
      <c r="I217" s="172"/>
      <c r="J217" s="137"/>
      <c r="K217" s="140"/>
      <c r="L217" s="185"/>
      <c r="M217" s="205"/>
      <c r="N217" s="264"/>
      <c r="O217" s="205"/>
      <c r="P217" s="280"/>
      <c r="Q217" s="152"/>
      <c r="R217" s="298"/>
      <c r="S217" s="299"/>
      <c r="T217" s="207"/>
      <c r="Z217" s="308"/>
      <c r="AA217" s="308"/>
      <c r="AB217" s="158"/>
      <c r="AC217" s="160"/>
      <c r="AD217" s="162"/>
      <c r="AE217" s="288"/>
      <c r="AF217" s="260"/>
      <c r="AG217" s="324"/>
      <c r="AH217" s="324"/>
    </row>
    <row r="218" spans="1:34" ht="11.25" customHeight="1">
      <c r="A218" s="2"/>
      <c r="B218" s="166"/>
      <c r="C218" s="167"/>
      <c r="D218" s="167"/>
      <c r="E218" s="167"/>
      <c r="F218" s="167"/>
      <c r="G218" s="167"/>
      <c r="H218" s="167"/>
      <c r="I218" s="172"/>
      <c r="J218" s="137"/>
      <c r="K218" s="140"/>
      <c r="L218" s="185"/>
      <c r="M218" s="205"/>
      <c r="N218" s="264"/>
      <c r="O218" s="205" t="str">
        <f t="shared" ref="O218" si="146">IF(OR($P218=" ",$P218=""),"",$AF218)</f>
        <v/>
      </c>
      <c r="P218" s="280" t="str">
        <f>IFERROR(HLOOKUP(CONCATENATE($AF$11,$AF$12),$AF$185:$AH219,ROW()-184,FALSE),"")</f>
        <v/>
      </c>
      <c r="Q218" s="291" t="str">
        <f t="shared" si="134"/>
        <v/>
      </c>
      <c r="R218" s="298" t="s">
        <v>62</v>
      </c>
      <c r="S218" s="299"/>
      <c r="T218" s="207"/>
      <c r="Z218" s="308" t="str">
        <f t="shared" si="135"/>
        <v/>
      </c>
      <c r="AA218" s="308" t="str">
        <f>IFERROR(HLOOKUP($K$5,$AB$23:$AD219,ROW()-22,FALSE),"")</f>
        <v/>
      </c>
      <c r="AB218" s="157" t="s">
        <v>7</v>
      </c>
      <c r="AC218" s="159" t="s">
        <v>37</v>
      </c>
      <c r="AD218" s="161" t="s">
        <v>37</v>
      </c>
      <c r="AE218" s="287" t="s">
        <v>135</v>
      </c>
      <c r="AF218" s="260" t="s">
        <v>112</v>
      </c>
      <c r="AG218" s="315" t="s">
        <v>155</v>
      </c>
      <c r="AH218" s="315" t="s">
        <v>155</v>
      </c>
    </row>
    <row r="219" spans="1:34" ht="11.25" customHeight="1">
      <c r="A219" s="2"/>
      <c r="B219" s="166"/>
      <c r="C219" s="167"/>
      <c r="D219" s="167"/>
      <c r="E219" s="167"/>
      <c r="F219" s="167"/>
      <c r="G219" s="167"/>
      <c r="H219" s="167"/>
      <c r="I219" s="172"/>
      <c r="J219" s="137"/>
      <c r="K219" s="140"/>
      <c r="L219" s="185"/>
      <c r="M219" s="205"/>
      <c r="N219" s="264"/>
      <c r="O219" s="205"/>
      <c r="P219" s="280"/>
      <c r="Q219" s="291"/>
      <c r="R219" s="298"/>
      <c r="S219" s="299"/>
      <c r="T219" s="207"/>
      <c r="Z219" s="308"/>
      <c r="AA219" s="308"/>
      <c r="AB219" s="158"/>
      <c r="AC219" s="160"/>
      <c r="AD219" s="162"/>
      <c r="AE219" s="288"/>
      <c r="AF219" s="260"/>
      <c r="AG219" s="324"/>
      <c r="AH219" s="324"/>
    </row>
    <row r="220" spans="1:34" ht="11.25" customHeight="1">
      <c r="A220" s="2"/>
      <c r="B220" s="166"/>
      <c r="C220" s="167"/>
      <c r="D220" s="167"/>
      <c r="E220" s="167"/>
      <c r="F220" s="167"/>
      <c r="G220" s="167"/>
      <c r="H220" s="167"/>
      <c r="I220" s="172"/>
      <c r="J220" s="137"/>
      <c r="K220" s="140"/>
      <c r="L220" s="185"/>
      <c r="M220" s="205"/>
      <c r="N220" s="264"/>
      <c r="O220" s="205" t="str">
        <f t="shared" ref="O220" si="147">IF(OR($P220=" ",$P220=""),"",$AF220)</f>
        <v/>
      </c>
      <c r="P220" s="280" t="str">
        <f>IFERROR(HLOOKUP(CONCATENATE($AF$11,$AF$12),$AF$185:$AH221,ROW()-184,FALSE),"")</f>
        <v/>
      </c>
      <c r="Q220" s="291" t="str">
        <f t="shared" si="134"/>
        <v/>
      </c>
      <c r="R220" s="298" t="s">
        <v>62</v>
      </c>
      <c r="S220" s="299"/>
      <c r="T220" s="207"/>
      <c r="Z220" s="308" t="str">
        <f t="shared" si="135"/>
        <v/>
      </c>
      <c r="AA220" s="308" t="str">
        <f>IFERROR(HLOOKUP($K$5,$AB$23:$AD221,ROW()-22,FALSE),"")</f>
        <v/>
      </c>
      <c r="AB220" s="157" t="s">
        <v>7</v>
      </c>
      <c r="AC220" s="159" t="s">
        <v>37</v>
      </c>
      <c r="AD220" s="161" t="s">
        <v>37</v>
      </c>
      <c r="AE220" s="287" t="s">
        <v>135</v>
      </c>
      <c r="AF220" s="260" t="s">
        <v>111</v>
      </c>
      <c r="AG220" s="315" t="s">
        <v>152</v>
      </c>
      <c r="AH220" s="315" t="s">
        <v>152</v>
      </c>
    </row>
    <row r="221" spans="1:34" ht="11.25" customHeight="1">
      <c r="A221" s="2"/>
      <c r="B221" s="166"/>
      <c r="C221" s="167"/>
      <c r="D221" s="167"/>
      <c r="E221" s="167"/>
      <c r="F221" s="167"/>
      <c r="G221" s="167"/>
      <c r="H221" s="167"/>
      <c r="I221" s="172"/>
      <c r="J221" s="137"/>
      <c r="K221" s="140"/>
      <c r="L221" s="185"/>
      <c r="M221" s="205"/>
      <c r="N221" s="264"/>
      <c r="O221" s="205"/>
      <c r="P221" s="280"/>
      <c r="Q221" s="291"/>
      <c r="R221" s="298"/>
      <c r="S221" s="299"/>
      <c r="T221" s="207"/>
      <c r="Z221" s="308"/>
      <c r="AA221" s="308"/>
      <c r="AB221" s="158"/>
      <c r="AC221" s="160"/>
      <c r="AD221" s="162"/>
      <c r="AE221" s="288"/>
      <c r="AF221" s="260"/>
      <c r="AG221" s="315"/>
      <c r="AH221" s="315"/>
    </row>
    <row r="222" spans="1:34" ht="11.25" customHeight="1">
      <c r="A222" s="2"/>
      <c r="B222" s="166"/>
      <c r="C222" s="167"/>
      <c r="D222" s="167"/>
      <c r="E222" s="167"/>
      <c r="F222" s="167"/>
      <c r="G222" s="167"/>
      <c r="H222" s="167"/>
      <c r="I222" s="172"/>
      <c r="J222" s="137"/>
      <c r="K222" s="140"/>
      <c r="L222" s="185"/>
      <c r="M222" s="205"/>
      <c r="N222" s="264"/>
      <c r="O222" s="205" t="str">
        <f t="shared" ref="O222" si="148">IF(OR($P222=" ",$P222=""),"",$AF222)</f>
        <v/>
      </c>
      <c r="P222" s="280" t="str">
        <f>IFERROR(HLOOKUP(CONCATENATE($AF$11,$AF$12),$AF$185:$AH223,ROW()-184,FALSE),"")</f>
        <v/>
      </c>
      <c r="Q222" s="291" t="str">
        <f t="shared" si="134"/>
        <v/>
      </c>
      <c r="R222" s="298" t="s">
        <v>62</v>
      </c>
      <c r="S222" s="299"/>
      <c r="T222" s="207"/>
      <c r="Z222" s="308" t="str">
        <f t="shared" si="135"/>
        <v/>
      </c>
      <c r="AA222" s="308" t="str">
        <f>IFERROR(HLOOKUP($K$5,$AB$23:$AD223,ROW()-22,FALSE),"")</f>
        <v/>
      </c>
      <c r="AB222" s="157" t="s">
        <v>7</v>
      </c>
      <c r="AC222" s="159" t="s">
        <v>37</v>
      </c>
      <c r="AD222" s="161" t="s">
        <v>37</v>
      </c>
      <c r="AE222" s="287" t="s">
        <v>135</v>
      </c>
      <c r="AF222" s="260" t="s">
        <v>111</v>
      </c>
      <c r="AG222" s="315" t="s">
        <v>156</v>
      </c>
      <c r="AH222" s="315" t="s">
        <v>156</v>
      </c>
    </row>
    <row r="223" spans="1:34" ht="11.25" customHeight="1">
      <c r="A223" s="2"/>
      <c r="B223" s="166"/>
      <c r="C223" s="167"/>
      <c r="D223" s="167"/>
      <c r="E223" s="167"/>
      <c r="F223" s="167"/>
      <c r="G223" s="167"/>
      <c r="H223" s="167"/>
      <c r="I223" s="172"/>
      <c r="J223" s="137"/>
      <c r="K223" s="140"/>
      <c r="L223" s="185"/>
      <c r="M223" s="205"/>
      <c r="N223" s="264"/>
      <c r="O223" s="205"/>
      <c r="P223" s="280"/>
      <c r="Q223" s="291"/>
      <c r="R223" s="298"/>
      <c r="S223" s="299"/>
      <c r="T223" s="207"/>
      <c r="Z223" s="308"/>
      <c r="AA223" s="308"/>
      <c r="AB223" s="158"/>
      <c r="AC223" s="160"/>
      <c r="AD223" s="162"/>
      <c r="AE223" s="288"/>
      <c r="AF223" s="260"/>
      <c r="AG223" s="324"/>
      <c r="AH223" s="324"/>
    </row>
    <row r="224" spans="1:34" ht="11.25" customHeight="1">
      <c r="A224" s="2"/>
      <c r="B224" s="166"/>
      <c r="C224" s="167"/>
      <c r="D224" s="167"/>
      <c r="E224" s="167"/>
      <c r="F224" s="167"/>
      <c r="G224" s="167"/>
      <c r="H224" s="167"/>
      <c r="I224" s="172"/>
      <c r="J224" s="137"/>
      <c r="K224" s="140"/>
      <c r="L224" s="185"/>
      <c r="M224" s="205"/>
      <c r="N224" s="264"/>
      <c r="O224" s="205" t="str">
        <f t="shared" si="136"/>
        <v/>
      </c>
      <c r="P224" s="280" t="str">
        <f>IFERROR(HLOOKUP(CONCATENATE($AF$11,$AF$12),$AF$185:$AH225,ROW()-184,FALSE),"")</f>
        <v/>
      </c>
      <c r="Q224" s="291" t="str">
        <f t="shared" si="134"/>
        <v/>
      </c>
      <c r="R224" s="298" t="s">
        <v>62</v>
      </c>
      <c r="S224" s="299"/>
      <c r="T224" s="207"/>
      <c r="Z224" s="308" t="str">
        <f t="shared" si="135"/>
        <v/>
      </c>
      <c r="AA224" s="308" t="str">
        <f>IFERROR(HLOOKUP($K$5,$AB$23:$AD225,ROW()-22,FALSE),"")</f>
        <v/>
      </c>
      <c r="AB224" s="157" t="s">
        <v>7</v>
      </c>
      <c r="AC224" s="159" t="s">
        <v>37</v>
      </c>
      <c r="AD224" s="161" t="s">
        <v>37</v>
      </c>
      <c r="AE224" s="287" t="s">
        <v>135</v>
      </c>
      <c r="AF224" s="260" t="s">
        <v>111</v>
      </c>
      <c r="AG224" s="315" t="s">
        <v>157</v>
      </c>
      <c r="AH224" s="315" t="s">
        <v>157</v>
      </c>
    </row>
    <row r="225" spans="1:35" ht="11.25" customHeight="1">
      <c r="A225" s="2"/>
      <c r="B225" s="166"/>
      <c r="C225" s="167"/>
      <c r="D225" s="167"/>
      <c r="E225" s="167"/>
      <c r="F225" s="167"/>
      <c r="G225" s="167"/>
      <c r="H225" s="167"/>
      <c r="I225" s="172"/>
      <c r="J225" s="137"/>
      <c r="K225" s="140"/>
      <c r="L225" s="185"/>
      <c r="M225" s="205"/>
      <c r="N225" s="264"/>
      <c r="O225" s="205"/>
      <c r="P225" s="280"/>
      <c r="Q225" s="292"/>
      <c r="R225" s="298"/>
      <c r="S225" s="299"/>
      <c r="T225" s="207"/>
      <c r="Z225" s="308"/>
      <c r="AA225" s="308"/>
      <c r="AB225" s="158"/>
      <c r="AC225" s="160"/>
      <c r="AD225" s="162"/>
      <c r="AE225" s="288"/>
      <c r="AF225" s="260"/>
      <c r="AG225" s="324"/>
      <c r="AH225" s="324"/>
    </row>
    <row r="226" spans="1:35" ht="11.25" customHeight="1">
      <c r="A226" s="2"/>
      <c r="B226" s="166"/>
      <c r="C226" s="167"/>
      <c r="D226" s="167"/>
      <c r="E226" s="167"/>
      <c r="F226" s="167"/>
      <c r="G226" s="167"/>
      <c r="H226" s="167"/>
      <c r="I226" s="172"/>
      <c r="J226" s="137"/>
      <c r="K226" s="140"/>
      <c r="L226" s="185"/>
      <c r="M226" s="205"/>
      <c r="N226" s="264" t="str">
        <f>IF($K$5="機構加入者（証券会社）","CS05",IF($K$5="機構加入者（信託銀行）","CT05",""))</f>
        <v/>
      </c>
      <c r="O226" s="205" t="str">
        <f t="shared" ref="O226" si="149">IF(OR($P226=" ",$P226=""),"",$AF226)</f>
        <v/>
      </c>
      <c r="P226" s="280" t="str">
        <f>IFERROR(HLOOKUP(CONCATENATE($AF$11,$AF$12),$AF$185:$AH227,ROW()-184,FALSE),"")</f>
        <v/>
      </c>
      <c r="Q226" s="154" t="str">
        <f t="shared" si="134"/>
        <v/>
      </c>
      <c r="R226" s="298" t="s">
        <v>62</v>
      </c>
      <c r="S226" s="299"/>
      <c r="T226" s="207"/>
      <c r="Z226" s="308" t="str">
        <f t="shared" si="135"/>
        <v/>
      </c>
      <c r="AA226" s="308" t="str">
        <f>IFERROR(HLOOKUP($K$5,$AB$23:$AD227,ROW()-22,FALSE),"")</f>
        <v/>
      </c>
      <c r="AB226" s="157" t="s">
        <v>7</v>
      </c>
      <c r="AC226" s="159" t="s">
        <v>37</v>
      </c>
      <c r="AD226" s="161" t="s">
        <v>37</v>
      </c>
      <c r="AE226" s="287" t="s">
        <v>135</v>
      </c>
      <c r="AF226" s="333" t="s">
        <v>111</v>
      </c>
      <c r="AG226" s="315" t="s">
        <v>154</v>
      </c>
      <c r="AH226" s="315" t="s">
        <v>154</v>
      </c>
    </row>
    <row r="227" spans="1:35" ht="11.25" customHeight="1">
      <c r="A227" s="2"/>
      <c r="B227" s="166"/>
      <c r="C227" s="167"/>
      <c r="D227" s="167"/>
      <c r="E227" s="167"/>
      <c r="F227" s="167"/>
      <c r="G227" s="167"/>
      <c r="H227" s="167"/>
      <c r="I227" s="172"/>
      <c r="J227" s="137"/>
      <c r="K227" s="140"/>
      <c r="L227" s="185"/>
      <c r="M227" s="205"/>
      <c r="N227" s="264"/>
      <c r="O227" s="205"/>
      <c r="P227" s="280"/>
      <c r="Q227" s="152"/>
      <c r="R227" s="298"/>
      <c r="S227" s="299"/>
      <c r="T227" s="207"/>
      <c r="Z227" s="308"/>
      <c r="AA227" s="308"/>
      <c r="AB227" s="158"/>
      <c r="AC227" s="160"/>
      <c r="AD227" s="162"/>
      <c r="AE227" s="288"/>
      <c r="AF227" s="333"/>
      <c r="AG227" s="324"/>
      <c r="AH227" s="324"/>
    </row>
    <row r="228" spans="1:35" ht="11.25" customHeight="1">
      <c r="A228" s="2"/>
      <c r="B228" s="166"/>
      <c r="C228" s="167"/>
      <c r="D228" s="167"/>
      <c r="E228" s="167"/>
      <c r="F228" s="167"/>
      <c r="G228" s="167"/>
      <c r="H228" s="167"/>
      <c r="I228" s="172"/>
      <c r="J228" s="137"/>
      <c r="K228" s="140"/>
      <c r="L228" s="185"/>
      <c r="M228" s="205"/>
      <c r="N228" s="264"/>
      <c r="O228" s="205" t="str">
        <f t="shared" ref="O228" si="150">IF(OR($P228=" ",$P228=""),"",$AF228)</f>
        <v/>
      </c>
      <c r="P228" s="280" t="str">
        <f>IFERROR(HLOOKUP(CONCATENATE($AF$11,$AF$12),$AF$185:$AH229,ROW()-184,FALSE),"")</f>
        <v/>
      </c>
      <c r="Q228" s="291" t="str">
        <f t="shared" si="134"/>
        <v/>
      </c>
      <c r="R228" s="298" t="s">
        <v>62</v>
      </c>
      <c r="S228" s="299"/>
      <c r="T228" s="207"/>
      <c r="Z228" s="308" t="str">
        <f t="shared" si="135"/>
        <v/>
      </c>
      <c r="AA228" s="308" t="str">
        <f>IFERROR(HLOOKUP($K$5,$AB$23:$AD229,ROW()-22,FALSE),"")</f>
        <v/>
      </c>
      <c r="AB228" s="157" t="s">
        <v>7</v>
      </c>
      <c r="AC228" s="159" t="s">
        <v>37</v>
      </c>
      <c r="AD228" s="161" t="s">
        <v>37</v>
      </c>
      <c r="AE228" s="287" t="s">
        <v>135</v>
      </c>
      <c r="AF228" s="333" t="s">
        <v>112</v>
      </c>
      <c r="AG228" s="315" t="s">
        <v>155</v>
      </c>
      <c r="AH228" s="315" t="s">
        <v>155</v>
      </c>
    </row>
    <row r="229" spans="1:35" ht="11.25" customHeight="1">
      <c r="A229" s="2"/>
      <c r="B229" s="166"/>
      <c r="C229" s="167"/>
      <c r="D229" s="167"/>
      <c r="E229" s="167"/>
      <c r="F229" s="167"/>
      <c r="G229" s="167"/>
      <c r="H229" s="167"/>
      <c r="I229" s="172"/>
      <c r="J229" s="137"/>
      <c r="K229" s="140"/>
      <c r="L229" s="185"/>
      <c r="M229" s="205"/>
      <c r="N229" s="264"/>
      <c r="O229" s="205"/>
      <c r="P229" s="280"/>
      <c r="Q229" s="291"/>
      <c r="R229" s="298"/>
      <c r="S229" s="299"/>
      <c r="T229" s="207"/>
      <c r="Z229" s="308"/>
      <c r="AA229" s="308"/>
      <c r="AB229" s="158"/>
      <c r="AC229" s="160"/>
      <c r="AD229" s="162"/>
      <c r="AE229" s="288"/>
      <c r="AF229" s="333"/>
      <c r="AG229" s="324"/>
      <c r="AH229" s="324"/>
    </row>
    <row r="230" spans="1:35" ht="11.25" customHeight="1">
      <c r="A230" s="2"/>
      <c r="B230" s="166"/>
      <c r="C230" s="167"/>
      <c r="D230" s="167"/>
      <c r="E230" s="167"/>
      <c r="F230" s="167"/>
      <c r="G230" s="167"/>
      <c r="H230" s="167"/>
      <c r="I230" s="172"/>
      <c r="J230" s="137"/>
      <c r="K230" s="140"/>
      <c r="L230" s="185"/>
      <c r="M230" s="205"/>
      <c r="N230" s="264"/>
      <c r="O230" s="205" t="str">
        <f t="shared" ref="O230" si="151">IF(OR($P230=" ",$P230=""),"",$AF230)</f>
        <v/>
      </c>
      <c r="P230" s="280" t="str">
        <f>IFERROR(HLOOKUP(CONCATENATE($AF$11,$AF$12),$AF$185:$AH231,ROW()-184,FALSE),"")</f>
        <v/>
      </c>
      <c r="Q230" s="291" t="str">
        <f t="shared" si="134"/>
        <v/>
      </c>
      <c r="R230" s="298" t="s">
        <v>62</v>
      </c>
      <c r="S230" s="299"/>
      <c r="T230" s="207"/>
      <c r="Z230" s="308" t="str">
        <f t="shared" si="135"/>
        <v/>
      </c>
      <c r="AA230" s="308" t="str">
        <f>IFERROR(HLOOKUP($K$5,$AB$23:$AD231,ROW()-22,FALSE),"")</f>
        <v/>
      </c>
      <c r="AB230" s="157" t="s">
        <v>7</v>
      </c>
      <c r="AC230" s="159" t="s">
        <v>37</v>
      </c>
      <c r="AD230" s="161" t="s">
        <v>37</v>
      </c>
      <c r="AE230" s="287" t="s">
        <v>135</v>
      </c>
      <c r="AF230" s="333" t="s">
        <v>111</v>
      </c>
      <c r="AG230" s="315" t="s">
        <v>152</v>
      </c>
      <c r="AH230" s="315" t="s">
        <v>152</v>
      </c>
      <c r="AI230" s="117"/>
    </row>
    <row r="231" spans="1:35" ht="11.25" customHeight="1">
      <c r="A231" s="2"/>
      <c r="B231" s="166"/>
      <c r="C231" s="167"/>
      <c r="D231" s="167"/>
      <c r="E231" s="167"/>
      <c r="F231" s="167"/>
      <c r="G231" s="167"/>
      <c r="H231" s="167"/>
      <c r="I231" s="172"/>
      <c r="J231" s="137"/>
      <c r="K231" s="140"/>
      <c r="L231" s="185"/>
      <c r="M231" s="205"/>
      <c r="N231" s="264"/>
      <c r="O231" s="205"/>
      <c r="P231" s="280"/>
      <c r="Q231" s="291"/>
      <c r="R231" s="298"/>
      <c r="S231" s="299"/>
      <c r="T231" s="207"/>
      <c r="Z231" s="308"/>
      <c r="AA231" s="308"/>
      <c r="AB231" s="158"/>
      <c r="AC231" s="160"/>
      <c r="AD231" s="162"/>
      <c r="AE231" s="288"/>
      <c r="AF231" s="333"/>
      <c r="AG231" s="315"/>
      <c r="AH231" s="315"/>
      <c r="AI231" s="117"/>
    </row>
    <row r="232" spans="1:35" ht="11.25" customHeight="1">
      <c r="A232" s="2"/>
      <c r="B232" s="166"/>
      <c r="C232" s="167"/>
      <c r="D232" s="167"/>
      <c r="E232" s="167"/>
      <c r="F232" s="167"/>
      <c r="G232" s="167"/>
      <c r="H232" s="167"/>
      <c r="I232" s="172"/>
      <c r="J232" s="137"/>
      <c r="K232" s="140"/>
      <c r="L232" s="185"/>
      <c r="M232" s="205"/>
      <c r="N232" s="264"/>
      <c r="O232" s="205" t="str">
        <f t="shared" ref="O232" si="152">IF(OR($P232=" ",$P232=""),"",$AF232)</f>
        <v/>
      </c>
      <c r="P232" s="280" t="str">
        <f>IFERROR(HLOOKUP(CONCATENATE($AF$11,$AF$12),$AF$185:$AH233,ROW()-184,FALSE),"")</f>
        <v/>
      </c>
      <c r="Q232" s="291" t="str">
        <f t="shared" si="134"/>
        <v/>
      </c>
      <c r="R232" s="298" t="s">
        <v>62</v>
      </c>
      <c r="S232" s="299"/>
      <c r="T232" s="207"/>
      <c r="Z232" s="308" t="str">
        <f t="shared" si="135"/>
        <v/>
      </c>
      <c r="AA232" s="308" t="str">
        <f>IFERROR(HLOOKUP($K$5,$AB$23:$AD233,ROW()-22,FALSE),"")</f>
        <v/>
      </c>
      <c r="AB232" s="157" t="s">
        <v>7</v>
      </c>
      <c r="AC232" s="159" t="s">
        <v>37</v>
      </c>
      <c r="AD232" s="161" t="s">
        <v>37</v>
      </c>
      <c r="AE232" s="287" t="s">
        <v>135</v>
      </c>
      <c r="AF232" s="333" t="s">
        <v>111</v>
      </c>
      <c r="AG232" s="315" t="s">
        <v>156</v>
      </c>
      <c r="AH232" s="315" t="s">
        <v>156</v>
      </c>
    </row>
    <row r="233" spans="1:35" ht="11.25" customHeight="1">
      <c r="A233" s="2"/>
      <c r="B233" s="166"/>
      <c r="C233" s="167"/>
      <c r="D233" s="167"/>
      <c r="E233" s="167"/>
      <c r="F233" s="167"/>
      <c r="G233" s="167"/>
      <c r="H233" s="167"/>
      <c r="I233" s="172"/>
      <c r="J233" s="137"/>
      <c r="K233" s="140"/>
      <c r="L233" s="185"/>
      <c r="M233" s="205"/>
      <c r="N233" s="264"/>
      <c r="O233" s="205"/>
      <c r="P233" s="280"/>
      <c r="Q233" s="291"/>
      <c r="R233" s="298"/>
      <c r="S233" s="299"/>
      <c r="T233" s="207"/>
      <c r="Z233" s="308"/>
      <c r="AA233" s="308"/>
      <c r="AB233" s="158"/>
      <c r="AC233" s="160"/>
      <c r="AD233" s="162"/>
      <c r="AE233" s="288"/>
      <c r="AF233" s="333"/>
      <c r="AG233" s="324"/>
      <c r="AH233" s="324"/>
    </row>
    <row r="234" spans="1:35" ht="11.25" customHeight="1">
      <c r="A234" s="2"/>
      <c r="B234" s="166"/>
      <c r="C234" s="167"/>
      <c r="D234" s="167"/>
      <c r="E234" s="167"/>
      <c r="F234" s="167"/>
      <c r="G234" s="167"/>
      <c r="H234" s="167"/>
      <c r="I234" s="172"/>
      <c r="J234" s="137"/>
      <c r="K234" s="140"/>
      <c r="L234" s="185"/>
      <c r="M234" s="205"/>
      <c r="N234" s="264"/>
      <c r="O234" s="205" t="str">
        <f t="shared" si="136"/>
        <v/>
      </c>
      <c r="P234" s="280" t="str">
        <f>IFERROR(HLOOKUP(CONCATENATE($AF$11,$AF$12),$AF$185:$AH235,ROW()-184,FALSE),"")</f>
        <v/>
      </c>
      <c r="Q234" s="291" t="str">
        <f t="shared" si="134"/>
        <v/>
      </c>
      <c r="R234" s="298" t="s">
        <v>62</v>
      </c>
      <c r="S234" s="299"/>
      <c r="T234" s="207"/>
      <c r="Z234" s="308" t="str">
        <f t="shared" si="135"/>
        <v/>
      </c>
      <c r="AA234" s="308" t="str">
        <f>IFERROR(HLOOKUP($K$5,$AB$23:$AD235,ROW()-22,FALSE),"")</f>
        <v/>
      </c>
      <c r="AB234" s="157" t="s">
        <v>7</v>
      </c>
      <c r="AC234" s="159" t="s">
        <v>37</v>
      </c>
      <c r="AD234" s="161" t="s">
        <v>37</v>
      </c>
      <c r="AE234" s="287" t="s">
        <v>135</v>
      </c>
      <c r="AF234" s="333" t="s">
        <v>111</v>
      </c>
      <c r="AG234" s="315" t="s">
        <v>157</v>
      </c>
      <c r="AH234" s="315" t="s">
        <v>157</v>
      </c>
    </row>
    <row r="235" spans="1:35" ht="11.25" customHeight="1">
      <c r="A235" s="2"/>
      <c r="B235" s="166"/>
      <c r="C235" s="167"/>
      <c r="D235" s="167"/>
      <c r="E235" s="167"/>
      <c r="F235" s="167"/>
      <c r="G235" s="167"/>
      <c r="H235" s="167"/>
      <c r="I235" s="172"/>
      <c r="J235" s="137"/>
      <c r="K235" s="140"/>
      <c r="L235" s="185"/>
      <c r="M235" s="205"/>
      <c r="N235" s="264"/>
      <c r="O235" s="205"/>
      <c r="P235" s="280"/>
      <c r="Q235" s="292"/>
      <c r="R235" s="298"/>
      <c r="S235" s="299"/>
      <c r="T235" s="207"/>
      <c r="Z235" s="308"/>
      <c r="AA235" s="308"/>
      <c r="AB235" s="158"/>
      <c r="AC235" s="160"/>
      <c r="AD235" s="162"/>
      <c r="AE235" s="288"/>
      <c r="AF235" s="333"/>
      <c r="AG235" s="324"/>
      <c r="AH235" s="324"/>
    </row>
    <row r="236" spans="1:35" ht="11.25" customHeight="1">
      <c r="A236" s="2"/>
      <c r="B236" s="166"/>
      <c r="C236" s="167"/>
      <c r="D236" s="167"/>
      <c r="E236" s="167"/>
      <c r="F236" s="167"/>
      <c r="G236" s="167"/>
      <c r="H236" s="167"/>
      <c r="I236" s="172"/>
      <c r="J236" s="137"/>
      <c r="K236" s="140"/>
      <c r="L236" s="185"/>
      <c r="M236" s="205"/>
      <c r="N236" s="264" t="str">
        <f>IF($K$5="機構加入者（証券会社）","CS06",IF($K$5="機構加入者（信託銀行）","CT06",""))</f>
        <v/>
      </c>
      <c r="O236" s="205" t="str">
        <f t="shared" ref="O236" si="153">IF(OR($P236=" ",$P236=""),"",$AF236)</f>
        <v/>
      </c>
      <c r="P236" s="280" t="str">
        <f>IFERROR(HLOOKUP(CONCATENATE($AF$11,$AF$12),$AF$185:$AH237,ROW()-184,FALSE),"")</f>
        <v/>
      </c>
      <c r="Q236" s="154" t="str">
        <f t="shared" si="134"/>
        <v/>
      </c>
      <c r="R236" s="298" t="s">
        <v>62</v>
      </c>
      <c r="S236" s="299"/>
      <c r="T236" s="207"/>
      <c r="Z236" s="308" t="str">
        <f t="shared" si="135"/>
        <v/>
      </c>
      <c r="AA236" s="308" t="str">
        <f>IFERROR(HLOOKUP($K$5,$AB$23:$AD237,ROW()-22,FALSE),"")</f>
        <v/>
      </c>
      <c r="AB236" s="157" t="s">
        <v>7</v>
      </c>
      <c r="AC236" s="159" t="s">
        <v>37</v>
      </c>
      <c r="AD236" s="161" t="s">
        <v>37</v>
      </c>
      <c r="AE236" s="287" t="s">
        <v>135</v>
      </c>
      <c r="AF236" s="333" t="s">
        <v>111</v>
      </c>
      <c r="AG236" s="315" t="s">
        <v>154</v>
      </c>
      <c r="AH236" s="315" t="s">
        <v>154</v>
      </c>
    </row>
    <row r="237" spans="1:35" ht="11.25" customHeight="1">
      <c r="A237" s="2"/>
      <c r="B237" s="166"/>
      <c r="C237" s="167"/>
      <c r="D237" s="167"/>
      <c r="E237" s="167"/>
      <c r="F237" s="167"/>
      <c r="G237" s="167"/>
      <c r="H237" s="167"/>
      <c r="I237" s="172"/>
      <c r="J237" s="137"/>
      <c r="K237" s="140"/>
      <c r="L237" s="185"/>
      <c r="M237" s="205"/>
      <c r="N237" s="264"/>
      <c r="O237" s="205"/>
      <c r="P237" s="280"/>
      <c r="Q237" s="152"/>
      <c r="R237" s="298"/>
      <c r="S237" s="299"/>
      <c r="T237" s="207"/>
      <c r="Z237" s="308"/>
      <c r="AA237" s="308"/>
      <c r="AB237" s="158"/>
      <c r="AC237" s="160"/>
      <c r="AD237" s="162"/>
      <c r="AE237" s="288"/>
      <c r="AF237" s="333"/>
      <c r="AG237" s="324"/>
      <c r="AH237" s="324"/>
    </row>
    <row r="238" spans="1:35" ht="11.25" customHeight="1">
      <c r="A238" s="2"/>
      <c r="B238" s="166"/>
      <c r="C238" s="167"/>
      <c r="D238" s="167"/>
      <c r="E238" s="167"/>
      <c r="F238" s="167"/>
      <c r="G238" s="167"/>
      <c r="H238" s="167"/>
      <c r="I238" s="172"/>
      <c r="J238" s="137"/>
      <c r="K238" s="140"/>
      <c r="L238" s="185"/>
      <c r="M238" s="205"/>
      <c r="N238" s="264"/>
      <c r="O238" s="205" t="str">
        <f t="shared" ref="O238" si="154">IF(OR($P238=" ",$P238=""),"",$AF238)</f>
        <v/>
      </c>
      <c r="P238" s="280" t="str">
        <f>IFERROR(HLOOKUP(CONCATENATE($AF$11,$AF$12),$AF$185:$AH239,ROW()-184,FALSE),"")</f>
        <v/>
      </c>
      <c r="Q238" s="291" t="str">
        <f t="shared" ref="Q238:Q276" si="155">Z238</f>
        <v/>
      </c>
      <c r="R238" s="298" t="s">
        <v>62</v>
      </c>
      <c r="S238" s="299"/>
      <c r="T238" s="207"/>
      <c r="Z238" s="308" t="str">
        <f t="shared" ref="Z238:Z276" si="156">IF($AE238="〇","対象外",$AA238)</f>
        <v/>
      </c>
      <c r="AA238" s="308" t="str">
        <f>IFERROR(HLOOKUP($K$5,$AB$23:$AD239,ROW()-22,FALSE),"")</f>
        <v/>
      </c>
      <c r="AB238" s="157" t="s">
        <v>7</v>
      </c>
      <c r="AC238" s="159" t="s">
        <v>37</v>
      </c>
      <c r="AD238" s="161" t="s">
        <v>37</v>
      </c>
      <c r="AE238" s="287" t="s">
        <v>135</v>
      </c>
      <c r="AF238" s="333" t="s">
        <v>112</v>
      </c>
      <c r="AG238" s="315" t="s">
        <v>155</v>
      </c>
      <c r="AH238" s="315" t="s">
        <v>155</v>
      </c>
    </row>
    <row r="239" spans="1:35" ht="11.25" customHeight="1">
      <c r="A239" s="2"/>
      <c r="B239" s="166"/>
      <c r="C239" s="167"/>
      <c r="D239" s="167"/>
      <c r="E239" s="167"/>
      <c r="F239" s="167"/>
      <c r="G239" s="167"/>
      <c r="H239" s="167"/>
      <c r="I239" s="172"/>
      <c r="J239" s="137"/>
      <c r="K239" s="140"/>
      <c r="L239" s="185"/>
      <c r="M239" s="205"/>
      <c r="N239" s="264"/>
      <c r="O239" s="205"/>
      <c r="P239" s="280"/>
      <c r="Q239" s="291"/>
      <c r="R239" s="298"/>
      <c r="S239" s="299"/>
      <c r="T239" s="207"/>
      <c r="Z239" s="308"/>
      <c r="AA239" s="308"/>
      <c r="AB239" s="158"/>
      <c r="AC239" s="160"/>
      <c r="AD239" s="162"/>
      <c r="AE239" s="288"/>
      <c r="AF239" s="333"/>
      <c r="AG239" s="324"/>
      <c r="AH239" s="324"/>
    </row>
    <row r="240" spans="1:35" ht="11.25" customHeight="1">
      <c r="A240" s="2"/>
      <c r="B240" s="166"/>
      <c r="C240" s="167"/>
      <c r="D240" s="167"/>
      <c r="E240" s="167"/>
      <c r="F240" s="167"/>
      <c r="G240" s="167"/>
      <c r="H240" s="167"/>
      <c r="I240" s="172"/>
      <c r="J240" s="137"/>
      <c r="K240" s="140"/>
      <c r="L240" s="185"/>
      <c r="M240" s="205"/>
      <c r="N240" s="264"/>
      <c r="O240" s="205" t="str">
        <f t="shared" ref="O240" si="157">IF(OR($P240=" ",$P240=""),"",$AF240)</f>
        <v/>
      </c>
      <c r="P240" s="280" t="str">
        <f>IFERROR(HLOOKUP(CONCATENATE($AF$11,$AF$12),$AF$185:$AH241,ROW()-184,FALSE),"")</f>
        <v/>
      </c>
      <c r="Q240" s="291" t="str">
        <f t="shared" si="155"/>
        <v/>
      </c>
      <c r="R240" s="298" t="s">
        <v>62</v>
      </c>
      <c r="S240" s="299"/>
      <c r="T240" s="207"/>
      <c r="Z240" s="308" t="str">
        <f t="shared" si="156"/>
        <v/>
      </c>
      <c r="AA240" s="308" t="str">
        <f>IFERROR(HLOOKUP($K$5,$AB$23:$AD241,ROW()-22,FALSE),"")</f>
        <v/>
      </c>
      <c r="AB240" s="157" t="s">
        <v>7</v>
      </c>
      <c r="AC240" s="159" t="s">
        <v>37</v>
      </c>
      <c r="AD240" s="161" t="s">
        <v>37</v>
      </c>
      <c r="AE240" s="287" t="s">
        <v>135</v>
      </c>
      <c r="AF240" s="333" t="s">
        <v>111</v>
      </c>
      <c r="AG240" s="315" t="s">
        <v>152</v>
      </c>
      <c r="AH240" s="315" t="s">
        <v>152</v>
      </c>
    </row>
    <row r="241" spans="1:34" ht="11.25" customHeight="1">
      <c r="A241" s="2"/>
      <c r="B241" s="166"/>
      <c r="C241" s="167"/>
      <c r="D241" s="167"/>
      <c r="E241" s="167"/>
      <c r="F241" s="167"/>
      <c r="G241" s="167"/>
      <c r="H241" s="167"/>
      <c r="I241" s="172"/>
      <c r="J241" s="137"/>
      <c r="K241" s="140"/>
      <c r="L241" s="185"/>
      <c r="M241" s="205"/>
      <c r="N241" s="264"/>
      <c r="O241" s="205"/>
      <c r="P241" s="280"/>
      <c r="Q241" s="291"/>
      <c r="R241" s="298"/>
      <c r="S241" s="299"/>
      <c r="T241" s="207"/>
      <c r="Z241" s="308"/>
      <c r="AA241" s="308"/>
      <c r="AB241" s="158"/>
      <c r="AC241" s="160"/>
      <c r="AD241" s="162"/>
      <c r="AE241" s="288"/>
      <c r="AF241" s="333"/>
      <c r="AG241" s="315"/>
      <c r="AH241" s="315"/>
    </row>
    <row r="242" spans="1:34" ht="11.25" customHeight="1">
      <c r="A242" s="2"/>
      <c r="B242" s="166"/>
      <c r="C242" s="167"/>
      <c r="D242" s="167"/>
      <c r="E242" s="167"/>
      <c r="F242" s="167"/>
      <c r="G242" s="167"/>
      <c r="H242" s="167"/>
      <c r="I242" s="172"/>
      <c r="J242" s="137"/>
      <c r="K242" s="140"/>
      <c r="L242" s="185"/>
      <c r="M242" s="205"/>
      <c r="N242" s="264"/>
      <c r="O242" s="205" t="str">
        <f t="shared" ref="O242" si="158">IF(OR($P242=" ",$P242=""),"",$AF242)</f>
        <v/>
      </c>
      <c r="P242" s="280" t="str">
        <f>IFERROR(HLOOKUP(CONCATENATE($AF$11,$AF$12),$AF$185:$AH243,ROW()-184,FALSE),"")</f>
        <v/>
      </c>
      <c r="Q242" s="291" t="str">
        <f t="shared" si="155"/>
        <v/>
      </c>
      <c r="R242" s="298" t="s">
        <v>62</v>
      </c>
      <c r="S242" s="299"/>
      <c r="T242" s="207"/>
      <c r="Z242" s="308" t="str">
        <f t="shared" si="156"/>
        <v/>
      </c>
      <c r="AA242" s="308" t="str">
        <f>IFERROR(HLOOKUP($K$5,$AB$23:$AD243,ROW()-22,FALSE),"")</f>
        <v/>
      </c>
      <c r="AB242" s="157" t="s">
        <v>7</v>
      </c>
      <c r="AC242" s="159" t="s">
        <v>37</v>
      </c>
      <c r="AD242" s="161" t="s">
        <v>37</v>
      </c>
      <c r="AE242" s="287" t="s">
        <v>135</v>
      </c>
      <c r="AF242" s="333" t="s">
        <v>111</v>
      </c>
      <c r="AG242" s="315" t="s">
        <v>156</v>
      </c>
      <c r="AH242" s="315" t="s">
        <v>156</v>
      </c>
    </row>
    <row r="243" spans="1:34" ht="11.25" customHeight="1">
      <c r="A243" s="2"/>
      <c r="B243" s="166"/>
      <c r="C243" s="167"/>
      <c r="D243" s="167"/>
      <c r="E243" s="167"/>
      <c r="F243" s="167"/>
      <c r="G243" s="167"/>
      <c r="H243" s="167"/>
      <c r="I243" s="172"/>
      <c r="J243" s="137"/>
      <c r="K243" s="140"/>
      <c r="L243" s="185"/>
      <c r="M243" s="205"/>
      <c r="N243" s="264"/>
      <c r="O243" s="205"/>
      <c r="P243" s="280"/>
      <c r="Q243" s="291"/>
      <c r="R243" s="298"/>
      <c r="S243" s="299"/>
      <c r="T243" s="207"/>
      <c r="Z243" s="308"/>
      <c r="AA243" s="308"/>
      <c r="AB243" s="158"/>
      <c r="AC243" s="160"/>
      <c r="AD243" s="162"/>
      <c r="AE243" s="288"/>
      <c r="AF243" s="333"/>
      <c r="AG243" s="324"/>
      <c r="AH243" s="324"/>
    </row>
    <row r="244" spans="1:34" ht="11.25" customHeight="1">
      <c r="A244" s="2"/>
      <c r="B244" s="166"/>
      <c r="C244" s="167"/>
      <c r="D244" s="167"/>
      <c r="E244" s="167"/>
      <c r="F244" s="167"/>
      <c r="G244" s="167"/>
      <c r="H244" s="167"/>
      <c r="I244" s="172"/>
      <c r="J244" s="137"/>
      <c r="K244" s="140"/>
      <c r="L244" s="185"/>
      <c r="M244" s="205"/>
      <c r="N244" s="264"/>
      <c r="O244" s="205" t="str">
        <f t="shared" ref="O244" si="159">IF(OR($P244=" ",$P244=""),"",$AF244)</f>
        <v/>
      </c>
      <c r="P244" s="280" t="str">
        <f>IFERROR(HLOOKUP(CONCATENATE($AF$11,$AF$12),$AF$185:$AH245,ROW()-184,FALSE),"")</f>
        <v/>
      </c>
      <c r="Q244" s="291" t="str">
        <f t="shared" si="155"/>
        <v/>
      </c>
      <c r="R244" s="298" t="s">
        <v>62</v>
      </c>
      <c r="S244" s="299"/>
      <c r="T244" s="207"/>
      <c r="Z244" s="308" t="str">
        <f t="shared" si="156"/>
        <v/>
      </c>
      <c r="AA244" s="308" t="str">
        <f>IFERROR(HLOOKUP($K$5,$AB$23:$AD245,ROW()-22,FALSE),"")</f>
        <v/>
      </c>
      <c r="AB244" s="157" t="s">
        <v>7</v>
      </c>
      <c r="AC244" s="159" t="s">
        <v>37</v>
      </c>
      <c r="AD244" s="161" t="s">
        <v>37</v>
      </c>
      <c r="AE244" s="287" t="s">
        <v>135</v>
      </c>
      <c r="AF244" s="333" t="s">
        <v>111</v>
      </c>
      <c r="AG244" s="315" t="s">
        <v>157</v>
      </c>
      <c r="AH244" s="315" t="s">
        <v>157</v>
      </c>
    </row>
    <row r="245" spans="1:34" ht="11.25" customHeight="1">
      <c r="A245" s="2"/>
      <c r="B245" s="166"/>
      <c r="C245" s="167"/>
      <c r="D245" s="167"/>
      <c r="E245" s="167"/>
      <c r="F245" s="167"/>
      <c r="G245" s="167"/>
      <c r="H245" s="167"/>
      <c r="I245" s="172"/>
      <c r="J245" s="137"/>
      <c r="K245" s="140"/>
      <c r="L245" s="185"/>
      <c r="M245" s="205"/>
      <c r="N245" s="264"/>
      <c r="O245" s="205"/>
      <c r="P245" s="280"/>
      <c r="Q245" s="292"/>
      <c r="R245" s="298"/>
      <c r="S245" s="299"/>
      <c r="T245" s="207"/>
      <c r="Z245" s="308"/>
      <c r="AA245" s="308"/>
      <c r="AB245" s="158"/>
      <c r="AC245" s="160"/>
      <c r="AD245" s="162"/>
      <c r="AE245" s="288"/>
      <c r="AF245" s="333"/>
      <c r="AG245" s="324"/>
      <c r="AH245" s="324"/>
    </row>
    <row r="246" spans="1:34" ht="11.25" customHeight="1">
      <c r="A246" s="2"/>
      <c r="B246" s="166"/>
      <c r="C246" s="167"/>
      <c r="D246" s="167"/>
      <c r="E246" s="167"/>
      <c r="F246" s="167"/>
      <c r="G246" s="167"/>
      <c r="H246" s="167"/>
      <c r="I246" s="172"/>
      <c r="J246" s="137"/>
      <c r="K246" s="140"/>
      <c r="L246" s="185"/>
      <c r="M246" s="205"/>
      <c r="N246" s="264" t="str">
        <f>IF($K$5="機構加入者（証券会社）","CS07",IF($K$5="機構加入者（信託銀行）","CT07",""))</f>
        <v/>
      </c>
      <c r="O246" s="205" t="str">
        <f t="shared" ref="O246" si="160">IF(OR($P246=" ",$P246=""),"",$AF246)</f>
        <v/>
      </c>
      <c r="P246" s="280" t="str">
        <f>IFERROR(HLOOKUP(CONCATENATE($AF$11,$AF$12),$AF$185:$AH247,ROW()-184,FALSE),"")</f>
        <v/>
      </c>
      <c r="Q246" s="154" t="str">
        <f t="shared" si="155"/>
        <v/>
      </c>
      <c r="R246" s="298" t="s">
        <v>62</v>
      </c>
      <c r="S246" s="299"/>
      <c r="T246" s="207"/>
      <c r="Z246" s="308" t="str">
        <f t="shared" si="156"/>
        <v/>
      </c>
      <c r="AA246" s="308" t="str">
        <f>IFERROR(HLOOKUP($K$5,$AB$23:$AD247,ROW()-22,FALSE),"")</f>
        <v/>
      </c>
      <c r="AB246" s="157" t="s">
        <v>7</v>
      </c>
      <c r="AC246" s="159" t="s">
        <v>3</v>
      </c>
      <c r="AD246" s="161" t="s">
        <v>3</v>
      </c>
      <c r="AE246" s="287" t="s">
        <v>135</v>
      </c>
      <c r="AF246" s="333" t="s">
        <v>112</v>
      </c>
      <c r="AG246" s="315" t="s">
        <v>146</v>
      </c>
      <c r="AH246" s="315" t="s">
        <v>146</v>
      </c>
    </row>
    <row r="247" spans="1:34" ht="11.25" customHeight="1">
      <c r="A247" s="2"/>
      <c r="B247" s="166"/>
      <c r="C247" s="167"/>
      <c r="D247" s="167"/>
      <c r="E247" s="167"/>
      <c r="F247" s="167"/>
      <c r="G247" s="167"/>
      <c r="H247" s="167"/>
      <c r="I247" s="172"/>
      <c r="J247" s="137"/>
      <c r="K247" s="140"/>
      <c r="L247" s="185"/>
      <c r="M247" s="205"/>
      <c r="N247" s="264"/>
      <c r="O247" s="205"/>
      <c r="P247" s="280"/>
      <c r="Q247" s="152"/>
      <c r="R247" s="298"/>
      <c r="S247" s="299"/>
      <c r="T247" s="207"/>
      <c r="Z247" s="308"/>
      <c r="AA247" s="308"/>
      <c r="AB247" s="158"/>
      <c r="AC247" s="160"/>
      <c r="AD247" s="162"/>
      <c r="AE247" s="288"/>
      <c r="AF247" s="333"/>
      <c r="AG247" s="324"/>
      <c r="AH247" s="324"/>
    </row>
    <row r="248" spans="1:34" ht="11.25" customHeight="1">
      <c r="A248" s="2"/>
      <c r="B248" s="166"/>
      <c r="C248" s="167"/>
      <c r="D248" s="167"/>
      <c r="E248" s="167"/>
      <c r="F248" s="167"/>
      <c r="G248" s="167"/>
      <c r="H248" s="167"/>
      <c r="I248" s="172"/>
      <c r="J248" s="137"/>
      <c r="K248" s="140"/>
      <c r="L248" s="185"/>
      <c r="M248" s="205"/>
      <c r="N248" s="264"/>
      <c r="O248" s="205" t="str">
        <f t="shared" ref="O248" si="161">IF(OR($P248=" ",$P248=""),"",$AF248)</f>
        <v/>
      </c>
      <c r="P248" s="280" t="str">
        <f>IFERROR(HLOOKUP(CONCATENATE($AF$11,$AF$12),$AF$185:$AH249,ROW()-184,FALSE),"")</f>
        <v/>
      </c>
      <c r="Q248" s="291" t="str">
        <f t="shared" si="155"/>
        <v/>
      </c>
      <c r="R248" s="298" t="s">
        <v>62</v>
      </c>
      <c r="S248" s="299"/>
      <c r="T248" s="207"/>
      <c r="Z248" s="308" t="str">
        <f t="shared" si="156"/>
        <v/>
      </c>
      <c r="AA248" s="308" t="str">
        <f>IFERROR(HLOOKUP($K$5,$AB$23:$AD249,ROW()-22,FALSE),"")</f>
        <v/>
      </c>
      <c r="AB248" s="157" t="s">
        <v>7</v>
      </c>
      <c r="AC248" s="159" t="s">
        <v>3</v>
      </c>
      <c r="AD248" s="161" t="s">
        <v>3</v>
      </c>
      <c r="AE248" s="287" t="s">
        <v>135</v>
      </c>
      <c r="AF248" s="333" t="s">
        <v>111</v>
      </c>
      <c r="AG248" s="315" t="s">
        <v>150</v>
      </c>
      <c r="AH248" s="315" t="s">
        <v>150</v>
      </c>
    </row>
    <row r="249" spans="1:34" ht="11.25" customHeight="1">
      <c r="A249" s="2"/>
      <c r="B249" s="166"/>
      <c r="C249" s="167"/>
      <c r="D249" s="167"/>
      <c r="E249" s="167"/>
      <c r="F249" s="167"/>
      <c r="G249" s="167"/>
      <c r="H249" s="167"/>
      <c r="I249" s="172"/>
      <c r="J249" s="137"/>
      <c r="K249" s="140"/>
      <c r="L249" s="185"/>
      <c r="M249" s="205"/>
      <c r="N249" s="264"/>
      <c r="O249" s="205"/>
      <c r="P249" s="280"/>
      <c r="Q249" s="291"/>
      <c r="R249" s="298"/>
      <c r="S249" s="299"/>
      <c r="T249" s="207"/>
      <c r="Z249" s="308"/>
      <c r="AA249" s="308"/>
      <c r="AB249" s="158"/>
      <c r="AC249" s="160"/>
      <c r="AD249" s="162"/>
      <c r="AE249" s="288"/>
      <c r="AF249" s="333"/>
      <c r="AG249" s="324"/>
      <c r="AH249" s="324"/>
    </row>
    <row r="250" spans="1:34" ht="11.25" customHeight="1">
      <c r="A250" s="2"/>
      <c r="B250" s="166"/>
      <c r="C250" s="167"/>
      <c r="D250" s="167"/>
      <c r="E250" s="167"/>
      <c r="F250" s="167"/>
      <c r="G250" s="167"/>
      <c r="H250" s="167"/>
      <c r="I250" s="172"/>
      <c r="J250" s="137"/>
      <c r="K250" s="140"/>
      <c r="L250" s="185"/>
      <c r="M250" s="205"/>
      <c r="N250" s="264"/>
      <c r="O250" s="205" t="str">
        <f t="shared" ref="O250" si="162">IF(OR($P250=" ",$P250=""),"",$AF250)</f>
        <v/>
      </c>
      <c r="P250" s="280" t="str">
        <f>IFERROR(HLOOKUP(CONCATENATE($AF$11,$AF$12),$AF$185:$AH251,ROW()-184,FALSE),"")</f>
        <v/>
      </c>
      <c r="Q250" s="291" t="str">
        <f t="shared" si="155"/>
        <v/>
      </c>
      <c r="R250" s="298" t="s">
        <v>62</v>
      </c>
      <c r="S250" s="299"/>
      <c r="T250" s="207"/>
      <c r="Z250" s="308" t="str">
        <f t="shared" si="156"/>
        <v/>
      </c>
      <c r="AA250" s="308" t="str">
        <f>IFERROR(HLOOKUP($K$5,$AB$23:$AD251,ROW()-22,FALSE),"")</f>
        <v/>
      </c>
      <c r="AB250" s="157" t="s">
        <v>7</v>
      </c>
      <c r="AC250" s="159" t="s">
        <v>3</v>
      </c>
      <c r="AD250" s="161" t="s">
        <v>3</v>
      </c>
      <c r="AE250" s="287" t="s">
        <v>135</v>
      </c>
      <c r="AF250" s="333" t="s">
        <v>111</v>
      </c>
      <c r="AG250" s="315" t="s">
        <v>151</v>
      </c>
      <c r="AH250" s="315" t="s">
        <v>151</v>
      </c>
    </row>
    <row r="251" spans="1:34" ht="11.25" customHeight="1">
      <c r="A251" s="2"/>
      <c r="B251" s="166"/>
      <c r="C251" s="167"/>
      <c r="D251" s="167"/>
      <c r="E251" s="167"/>
      <c r="F251" s="167"/>
      <c r="G251" s="167"/>
      <c r="H251" s="167"/>
      <c r="I251" s="172"/>
      <c r="J251" s="137"/>
      <c r="K251" s="140"/>
      <c r="L251" s="185"/>
      <c r="M251" s="205"/>
      <c r="N251" s="264"/>
      <c r="O251" s="205"/>
      <c r="P251" s="280"/>
      <c r="Q251" s="291"/>
      <c r="R251" s="298"/>
      <c r="S251" s="299"/>
      <c r="T251" s="207"/>
      <c r="Z251" s="308"/>
      <c r="AA251" s="308"/>
      <c r="AB251" s="158"/>
      <c r="AC251" s="160"/>
      <c r="AD251" s="162"/>
      <c r="AE251" s="288"/>
      <c r="AF251" s="333"/>
      <c r="AG251" s="315"/>
      <c r="AH251" s="315"/>
    </row>
    <row r="252" spans="1:34" ht="11.25" customHeight="1">
      <c r="A252" s="2"/>
      <c r="B252" s="166"/>
      <c r="C252" s="167"/>
      <c r="D252" s="167"/>
      <c r="E252" s="167"/>
      <c r="F252" s="167"/>
      <c r="G252" s="167"/>
      <c r="H252" s="167"/>
      <c r="I252" s="172"/>
      <c r="J252" s="137"/>
      <c r="K252" s="140"/>
      <c r="L252" s="185"/>
      <c r="M252" s="205"/>
      <c r="N252" s="264"/>
      <c r="O252" s="205" t="str">
        <f t="shared" ref="O252" si="163">IF(OR($P252=" ",$P252=""),"",$AF252)</f>
        <v/>
      </c>
      <c r="P252" s="280" t="str">
        <f>IFERROR(HLOOKUP(CONCATENATE($AF$11,$AF$12),$AF$185:$AH253,ROW()-184,FALSE),"")</f>
        <v/>
      </c>
      <c r="Q252" s="291" t="str">
        <f t="shared" si="155"/>
        <v/>
      </c>
      <c r="R252" s="298" t="s">
        <v>62</v>
      </c>
      <c r="S252" s="299"/>
      <c r="T252" s="207"/>
      <c r="Z252" s="308" t="str">
        <f t="shared" si="156"/>
        <v/>
      </c>
      <c r="AA252" s="308" t="str">
        <f>IFERROR(HLOOKUP($K$5,$AB$23:$AD253,ROW()-22,FALSE),"")</f>
        <v/>
      </c>
      <c r="AB252" s="157" t="s">
        <v>7</v>
      </c>
      <c r="AC252" s="159" t="s">
        <v>3</v>
      </c>
      <c r="AD252" s="161" t="s">
        <v>3</v>
      </c>
      <c r="AE252" s="287" t="s">
        <v>135</v>
      </c>
      <c r="AF252" s="333" t="s">
        <v>111</v>
      </c>
      <c r="AG252" s="315" t="s">
        <v>153</v>
      </c>
      <c r="AH252" s="315" t="s">
        <v>153</v>
      </c>
    </row>
    <row r="253" spans="1:34" ht="11.25" customHeight="1">
      <c r="A253" s="2"/>
      <c r="B253" s="166"/>
      <c r="C253" s="167"/>
      <c r="D253" s="167"/>
      <c r="E253" s="167"/>
      <c r="F253" s="167"/>
      <c r="G253" s="167"/>
      <c r="H253" s="167"/>
      <c r="I253" s="172"/>
      <c r="J253" s="137"/>
      <c r="K253" s="140"/>
      <c r="L253" s="185"/>
      <c r="M253" s="205"/>
      <c r="N253" s="264"/>
      <c r="O253" s="205"/>
      <c r="P253" s="280"/>
      <c r="Q253" s="291"/>
      <c r="R253" s="298"/>
      <c r="S253" s="299"/>
      <c r="T253" s="207"/>
      <c r="Z253" s="308"/>
      <c r="AA253" s="308"/>
      <c r="AB253" s="158"/>
      <c r="AC253" s="160"/>
      <c r="AD253" s="162"/>
      <c r="AE253" s="288"/>
      <c r="AF253" s="333"/>
      <c r="AG253" s="324"/>
      <c r="AH253" s="324"/>
    </row>
    <row r="254" spans="1:34" ht="11.25" customHeight="1">
      <c r="A254" s="2"/>
      <c r="B254" s="166"/>
      <c r="C254" s="167"/>
      <c r="D254" s="167"/>
      <c r="E254" s="167"/>
      <c r="F254" s="167"/>
      <c r="G254" s="167"/>
      <c r="H254" s="167"/>
      <c r="I254" s="172"/>
      <c r="J254" s="137"/>
      <c r="K254" s="140"/>
      <c r="L254" s="185"/>
      <c r="M254" s="205"/>
      <c r="N254" s="264"/>
      <c r="O254" s="205" t="str">
        <f t="shared" ref="O254" si="164">IF(OR($P254=" ",$P254=""),"",$AF254)</f>
        <v/>
      </c>
      <c r="P254" s="280" t="str">
        <f>IFERROR(HLOOKUP(CONCATENATE($AF$11,$AF$12),$AF$185:$AH255,ROW()-184,FALSE),"")</f>
        <v/>
      </c>
      <c r="Q254" s="291" t="str">
        <f t="shared" si="155"/>
        <v/>
      </c>
      <c r="R254" s="298" t="s">
        <v>62</v>
      </c>
      <c r="S254" s="299"/>
      <c r="T254" s="207"/>
      <c r="Z254" s="308" t="str">
        <f t="shared" si="156"/>
        <v/>
      </c>
      <c r="AA254" s="308" t="str">
        <f>IFERROR(HLOOKUP($K$5,$AB$23:$AD255,ROW()-22,FALSE),"")</f>
        <v/>
      </c>
      <c r="AB254" s="157" t="s">
        <v>7</v>
      </c>
      <c r="AC254" s="159" t="s">
        <v>3</v>
      </c>
      <c r="AD254" s="161" t="s">
        <v>3</v>
      </c>
      <c r="AE254" s="287" t="s">
        <v>135</v>
      </c>
      <c r="AF254" s="333" t="s">
        <v>111</v>
      </c>
      <c r="AG254" s="315" t="s">
        <v>156</v>
      </c>
      <c r="AH254" s="315" t="s">
        <v>156</v>
      </c>
    </row>
    <row r="255" spans="1:34" ht="11.25" customHeight="1">
      <c r="A255" s="2"/>
      <c r="B255" s="166"/>
      <c r="C255" s="167"/>
      <c r="D255" s="167"/>
      <c r="E255" s="167"/>
      <c r="F255" s="167"/>
      <c r="G255" s="167"/>
      <c r="H255" s="167"/>
      <c r="I255" s="172"/>
      <c r="J255" s="137"/>
      <c r="K255" s="140"/>
      <c r="L255" s="185"/>
      <c r="M255" s="205"/>
      <c r="N255" s="264"/>
      <c r="O255" s="205"/>
      <c r="P255" s="280"/>
      <c r="Q255" s="291"/>
      <c r="R255" s="298"/>
      <c r="S255" s="299"/>
      <c r="T255" s="207"/>
      <c r="Z255" s="308"/>
      <c r="AA255" s="308"/>
      <c r="AB255" s="158"/>
      <c r="AC255" s="160"/>
      <c r="AD255" s="162"/>
      <c r="AE255" s="288"/>
      <c r="AF255" s="333"/>
      <c r="AG255" s="324"/>
      <c r="AH255" s="324"/>
    </row>
    <row r="256" spans="1:34" ht="11.25" customHeight="1">
      <c r="A256" s="2"/>
      <c r="B256" s="166"/>
      <c r="C256" s="167"/>
      <c r="D256" s="167"/>
      <c r="E256" s="167"/>
      <c r="F256" s="167"/>
      <c r="G256" s="167"/>
      <c r="H256" s="167"/>
      <c r="I256" s="172"/>
      <c r="J256" s="137"/>
      <c r="K256" s="140"/>
      <c r="L256" s="185"/>
      <c r="M256" s="205"/>
      <c r="N256" s="264"/>
      <c r="O256" s="205" t="str">
        <f t="shared" ref="O256" si="165">IF(OR($P256=" ",$P256=""),"",$AF256)</f>
        <v/>
      </c>
      <c r="P256" s="280" t="str">
        <f>IFERROR(HLOOKUP(CONCATENATE($AF$11,$AF$12),$AF$185:$AH257,ROW()-184,FALSE),"")</f>
        <v/>
      </c>
      <c r="Q256" s="291" t="str">
        <f t="shared" si="155"/>
        <v/>
      </c>
      <c r="R256" s="298" t="s">
        <v>62</v>
      </c>
      <c r="S256" s="299"/>
      <c r="T256" s="207"/>
      <c r="Z256" s="308" t="str">
        <f t="shared" si="156"/>
        <v/>
      </c>
      <c r="AA256" s="308" t="str">
        <f>IFERROR(HLOOKUP($K$5,$AB$23:$AD257,ROW()-22,FALSE),"")</f>
        <v/>
      </c>
      <c r="AB256" s="157" t="s">
        <v>7</v>
      </c>
      <c r="AC256" s="159" t="s">
        <v>3</v>
      </c>
      <c r="AD256" s="161" t="s">
        <v>3</v>
      </c>
      <c r="AE256" s="287" t="s">
        <v>135</v>
      </c>
      <c r="AF256" s="333" t="s">
        <v>111</v>
      </c>
      <c r="AG256" s="315" t="s">
        <v>138</v>
      </c>
      <c r="AH256" s="315" t="s">
        <v>138</v>
      </c>
    </row>
    <row r="257" spans="1:34" ht="11.25" customHeight="1">
      <c r="A257" s="2"/>
      <c r="B257" s="166"/>
      <c r="C257" s="167"/>
      <c r="D257" s="167"/>
      <c r="E257" s="167"/>
      <c r="F257" s="167"/>
      <c r="G257" s="167"/>
      <c r="H257" s="167"/>
      <c r="I257" s="172"/>
      <c r="J257" s="137"/>
      <c r="K257" s="140"/>
      <c r="L257" s="185"/>
      <c r="M257" s="205"/>
      <c r="N257" s="264"/>
      <c r="O257" s="205"/>
      <c r="P257" s="280"/>
      <c r="Q257" s="291"/>
      <c r="R257" s="298"/>
      <c r="S257" s="299"/>
      <c r="T257" s="207"/>
      <c r="Z257" s="308"/>
      <c r="AA257" s="308"/>
      <c r="AB257" s="158"/>
      <c r="AC257" s="160"/>
      <c r="AD257" s="162"/>
      <c r="AE257" s="288"/>
      <c r="AF257" s="333"/>
      <c r="AG257" s="324"/>
      <c r="AH257" s="324"/>
    </row>
    <row r="258" spans="1:34" ht="11.25" customHeight="1">
      <c r="A258" s="2"/>
      <c r="B258" s="166"/>
      <c r="C258" s="167"/>
      <c r="D258" s="167"/>
      <c r="E258" s="167"/>
      <c r="F258" s="167"/>
      <c r="G258" s="167"/>
      <c r="H258" s="167"/>
      <c r="I258" s="172"/>
      <c r="J258" s="137"/>
      <c r="K258" s="140"/>
      <c r="L258" s="185"/>
      <c r="M258" s="205"/>
      <c r="N258" s="264"/>
      <c r="O258" s="205" t="str">
        <f t="shared" ref="O258" si="166">IF(OR($P258=" ",$P258=""),"",$AF258)</f>
        <v/>
      </c>
      <c r="P258" s="280" t="str">
        <f>IFERROR(HLOOKUP(CONCATENATE($AF$11,$AF$12),$AF$185:$AH259,ROW()-184,FALSE),"")</f>
        <v/>
      </c>
      <c r="Q258" s="291" t="str">
        <f t="shared" si="155"/>
        <v/>
      </c>
      <c r="R258" s="298" t="s">
        <v>62</v>
      </c>
      <c r="S258" s="299"/>
      <c r="T258" s="207"/>
      <c r="Z258" s="308" t="str">
        <f t="shared" si="156"/>
        <v/>
      </c>
      <c r="AA258" s="308" t="str">
        <f>IFERROR(HLOOKUP($K$5,$AB$23:$AD259,ROW()-22,FALSE),"")</f>
        <v/>
      </c>
      <c r="AB258" s="157" t="s">
        <v>7</v>
      </c>
      <c r="AC258" s="159" t="s">
        <v>3</v>
      </c>
      <c r="AD258" s="161" t="s">
        <v>3</v>
      </c>
      <c r="AE258" s="287" t="s">
        <v>135</v>
      </c>
      <c r="AF258" s="333" t="s">
        <v>111</v>
      </c>
      <c r="AG258" s="315" t="s">
        <v>158</v>
      </c>
      <c r="AH258" s="315" t="s">
        <v>158</v>
      </c>
    </row>
    <row r="259" spans="1:34" ht="11.25" customHeight="1">
      <c r="A259" s="2"/>
      <c r="B259" s="166"/>
      <c r="C259" s="167"/>
      <c r="D259" s="167"/>
      <c r="E259" s="167"/>
      <c r="F259" s="167"/>
      <c r="G259" s="167"/>
      <c r="H259" s="167"/>
      <c r="I259" s="172"/>
      <c r="J259" s="137"/>
      <c r="K259" s="140"/>
      <c r="L259" s="185"/>
      <c r="M259" s="205"/>
      <c r="N259" s="264"/>
      <c r="O259" s="205"/>
      <c r="P259" s="280"/>
      <c r="Q259" s="292"/>
      <c r="R259" s="298"/>
      <c r="S259" s="299"/>
      <c r="T259" s="207"/>
      <c r="Z259" s="308"/>
      <c r="AA259" s="308"/>
      <c r="AB259" s="158"/>
      <c r="AC259" s="160"/>
      <c r="AD259" s="162"/>
      <c r="AE259" s="288"/>
      <c r="AF259" s="333"/>
      <c r="AG259" s="324"/>
      <c r="AH259" s="324"/>
    </row>
    <row r="260" spans="1:34" ht="11.25" customHeight="1">
      <c r="A260" s="2"/>
      <c r="B260" s="166"/>
      <c r="C260" s="167"/>
      <c r="D260" s="167"/>
      <c r="E260" s="167"/>
      <c r="F260" s="167"/>
      <c r="G260" s="167"/>
      <c r="H260" s="167"/>
      <c r="I260" s="172"/>
      <c r="J260" s="137"/>
      <c r="K260" s="140"/>
      <c r="L260" s="185"/>
      <c r="M260" s="205"/>
      <c r="N260" s="264" t="str">
        <f>IF($K$5="機構加入者（証券会社）","CS08",IF($K$5="機構加入者（信託銀行）","CT08",""))</f>
        <v/>
      </c>
      <c r="O260" s="205" t="str">
        <f t="shared" ref="O260" si="167">IF(OR($P260=" ",$P260=""),"",$AF260)</f>
        <v/>
      </c>
      <c r="P260" s="280" t="str">
        <f>IFERROR(HLOOKUP(CONCATENATE($AF$11,$AF$12),$AF$185:$AH261,ROW()-184,FALSE),"")</f>
        <v/>
      </c>
      <c r="Q260" s="154" t="str">
        <f t="shared" si="155"/>
        <v/>
      </c>
      <c r="R260" s="298" t="s">
        <v>62</v>
      </c>
      <c r="S260" s="299"/>
      <c r="T260" s="207"/>
      <c r="Z260" s="308" t="str">
        <f t="shared" si="156"/>
        <v/>
      </c>
      <c r="AA260" s="308" t="str">
        <f>IFERROR(HLOOKUP($K$5,$AB$23:$AD261,ROW()-22,FALSE),"")</f>
        <v/>
      </c>
      <c r="AB260" s="157" t="s">
        <v>7</v>
      </c>
      <c r="AC260" s="159" t="s">
        <v>3</v>
      </c>
      <c r="AD260" s="161" t="s">
        <v>3</v>
      </c>
      <c r="AE260" s="287" t="s">
        <v>135</v>
      </c>
      <c r="AF260" s="333" t="s">
        <v>111</v>
      </c>
      <c r="AG260" s="315" t="s">
        <v>154</v>
      </c>
      <c r="AH260" s="315" t="s">
        <v>154</v>
      </c>
    </row>
    <row r="261" spans="1:34" ht="11.25" customHeight="1">
      <c r="A261" s="2"/>
      <c r="B261" s="166"/>
      <c r="C261" s="167"/>
      <c r="D261" s="167"/>
      <c r="E261" s="167"/>
      <c r="F261" s="167"/>
      <c r="G261" s="167"/>
      <c r="H261" s="167"/>
      <c r="I261" s="172"/>
      <c r="J261" s="137"/>
      <c r="K261" s="140"/>
      <c r="L261" s="185"/>
      <c r="M261" s="205"/>
      <c r="N261" s="264"/>
      <c r="O261" s="205"/>
      <c r="P261" s="280"/>
      <c r="Q261" s="152"/>
      <c r="R261" s="298"/>
      <c r="S261" s="299"/>
      <c r="T261" s="207"/>
      <c r="Z261" s="308"/>
      <c r="AA261" s="308"/>
      <c r="AB261" s="158"/>
      <c r="AC261" s="160"/>
      <c r="AD261" s="162"/>
      <c r="AE261" s="288"/>
      <c r="AF261" s="333"/>
      <c r="AG261" s="324"/>
      <c r="AH261" s="324"/>
    </row>
    <row r="262" spans="1:34" ht="11.25" customHeight="1">
      <c r="A262" s="2"/>
      <c r="B262" s="166"/>
      <c r="C262" s="167"/>
      <c r="D262" s="167"/>
      <c r="E262" s="167"/>
      <c r="F262" s="167"/>
      <c r="G262" s="167"/>
      <c r="H262" s="167"/>
      <c r="I262" s="172"/>
      <c r="J262" s="137"/>
      <c r="K262" s="140"/>
      <c r="L262" s="185"/>
      <c r="M262" s="205"/>
      <c r="N262" s="264"/>
      <c r="O262" s="205" t="str">
        <f t="shared" ref="O262" si="168">IF(OR($P262=" ",$P262=""),"",$AF262)</f>
        <v/>
      </c>
      <c r="P262" s="280" t="str">
        <f>IFERROR(HLOOKUP(CONCATENATE($AF$11,$AF$12),$AF$185:$AH263,ROW()-184,FALSE),"")</f>
        <v/>
      </c>
      <c r="Q262" s="291" t="str">
        <f t="shared" si="155"/>
        <v/>
      </c>
      <c r="R262" s="298" t="s">
        <v>62</v>
      </c>
      <c r="S262" s="299"/>
      <c r="T262" s="207"/>
      <c r="Z262" s="308" t="str">
        <f t="shared" si="156"/>
        <v/>
      </c>
      <c r="AA262" s="308" t="str">
        <f>IFERROR(HLOOKUP($K$5,$AB$23:$AD263,ROW()-22,FALSE),"")</f>
        <v/>
      </c>
      <c r="AB262" s="157" t="s">
        <v>7</v>
      </c>
      <c r="AC262" s="159" t="s">
        <v>3</v>
      </c>
      <c r="AD262" s="161" t="s">
        <v>3</v>
      </c>
      <c r="AE262" s="287" t="s">
        <v>135</v>
      </c>
      <c r="AF262" s="333" t="s">
        <v>112</v>
      </c>
      <c r="AG262" s="315" t="s">
        <v>155</v>
      </c>
      <c r="AH262" s="315" t="s">
        <v>155</v>
      </c>
    </row>
    <row r="263" spans="1:34" ht="11.25" customHeight="1">
      <c r="A263" s="2"/>
      <c r="B263" s="166"/>
      <c r="C263" s="167"/>
      <c r="D263" s="167"/>
      <c r="E263" s="167"/>
      <c r="F263" s="167"/>
      <c r="G263" s="167"/>
      <c r="H263" s="167"/>
      <c r="I263" s="172"/>
      <c r="J263" s="137"/>
      <c r="K263" s="140"/>
      <c r="L263" s="185"/>
      <c r="M263" s="205"/>
      <c r="N263" s="264"/>
      <c r="O263" s="205"/>
      <c r="P263" s="280"/>
      <c r="Q263" s="291"/>
      <c r="R263" s="298"/>
      <c r="S263" s="299"/>
      <c r="T263" s="207"/>
      <c r="Z263" s="308"/>
      <c r="AA263" s="308"/>
      <c r="AB263" s="158"/>
      <c r="AC263" s="160"/>
      <c r="AD263" s="162"/>
      <c r="AE263" s="288"/>
      <c r="AF263" s="333"/>
      <c r="AG263" s="324"/>
      <c r="AH263" s="324"/>
    </row>
    <row r="264" spans="1:34" ht="11.25" customHeight="1">
      <c r="A264" s="2"/>
      <c r="B264" s="166"/>
      <c r="C264" s="167"/>
      <c r="D264" s="167"/>
      <c r="E264" s="167"/>
      <c r="F264" s="167"/>
      <c r="G264" s="167"/>
      <c r="H264" s="167"/>
      <c r="I264" s="172"/>
      <c r="J264" s="137"/>
      <c r="K264" s="140"/>
      <c r="L264" s="185"/>
      <c r="M264" s="205"/>
      <c r="N264" s="264"/>
      <c r="O264" s="205" t="str">
        <f t="shared" ref="O264" si="169">IF(OR($P264=" ",$P264=""),"",$AF264)</f>
        <v/>
      </c>
      <c r="P264" s="280" t="str">
        <f>IFERROR(HLOOKUP(CONCATENATE($AF$11,$AF$12),$AF$185:$AH265,ROW()-184,FALSE),"")</f>
        <v/>
      </c>
      <c r="Q264" s="291" t="str">
        <f t="shared" si="155"/>
        <v/>
      </c>
      <c r="R264" s="298" t="s">
        <v>62</v>
      </c>
      <c r="S264" s="299"/>
      <c r="T264" s="207"/>
      <c r="Z264" s="308" t="str">
        <f t="shared" si="156"/>
        <v/>
      </c>
      <c r="AA264" s="308" t="str">
        <f>IFERROR(HLOOKUP($K$5,$AB$23:$AD265,ROW()-22,FALSE),"")</f>
        <v/>
      </c>
      <c r="AB264" s="157" t="s">
        <v>7</v>
      </c>
      <c r="AC264" s="159" t="s">
        <v>3</v>
      </c>
      <c r="AD264" s="161" t="s">
        <v>3</v>
      </c>
      <c r="AE264" s="287" t="s">
        <v>135</v>
      </c>
      <c r="AF264" s="333" t="s">
        <v>111</v>
      </c>
      <c r="AG264" s="315" t="s">
        <v>152</v>
      </c>
      <c r="AH264" s="315" t="s">
        <v>152</v>
      </c>
    </row>
    <row r="265" spans="1:34" ht="11.25" customHeight="1">
      <c r="A265" s="2"/>
      <c r="B265" s="166"/>
      <c r="C265" s="167"/>
      <c r="D265" s="167"/>
      <c r="E265" s="167"/>
      <c r="F265" s="167"/>
      <c r="G265" s="167"/>
      <c r="H265" s="167"/>
      <c r="I265" s="172"/>
      <c r="J265" s="137"/>
      <c r="K265" s="140"/>
      <c r="L265" s="185"/>
      <c r="M265" s="205"/>
      <c r="N265" s="264"/>
      <c r="O265" s="205"/>
      <c r="P265" s="280"/>
      <c r="Q265" s="292"/>
      <c r="R265" s="298"/>
      <c r="S265" s="299"/>
      <c r="T265" s="207"/>
      <c r="Z265" s="308"/>
      <c r="AA265" s="308"/>
      <c r="AB265" s="158"/>
      <c r="AC265" s="160"/>
      <c r="AD265" s="162"/>
      <c r="AE265" s="288"/>
      <c r="AF265" s="333"/>
      <c r="AG265" s="315"/>
      <c r="AH265" s="315"/>
    </row>
    <row r="266" spans="1:34" ht="11.25" customHeight="1">
      <c r="A266" s="2"/>
      <c r="B266" s="166"/>
      <c r="C266" s="167"/>
      <c r="D266" s="167"/>
      <c r="E266" s="167"/>
      <c r="F266" s="167"/>
      <c r="G266" s="167"/>
      <c r="H266" s="167"/>
      <c r="I266" s="172"/>
      <c r="J266" s="137"/>
      <c r="K266" s="140"/>
      <c r="L266" s="185"/>
      <c r="M266" s="205"/>
      <c r="N266" s="264" t="str">
        <f>IF($K$5="機構加入者（証券会社）","CS09",IF($K$5="機構加入者（信託銀行）","CT09",""))</f>
        <v/>
      </c>
      <c r="O266" s="205" t="str">
        <f t="shared" ref="O266" si="170">IF(OR($P266=" ",$P266=""),"",$AF266)</f>
        <v/>
      </c>
      <c r="P266" s="280" t="str">
        <f>IFERROR(HLOOKUP(CONCATENATE($AF$11,$AF$12),$AF$185:$AH267,ROW()-184,FALSE),"")</f>
        <v/>
      </c>
      <c r="Q266" s="154" t="str">
        <f t="shared" si="155"/>
        <v/>
      </c>
      <c r="R266" s="298" t="s">
        <v>62</v>
      </c>
      <c r="S266" s="299"/>
      <c r="T266" s="207"/>
      <c r="Z266" s="308" t="str">
        <f t="shared" si="156"/>
        <v/>
      </c>
      <c r="AA266" s="308" t="str">
        <f>IFERROR(HLOOKUP($K$5,$AB$23:$AD267,ROW()-22,FALSE),"")</f>
        <v/>
      </c>
      <c r="AB266" s="157" t="s">
        <v>7</v>
      </c>
      <c r="AC266" s="159" t="s">
        <v>3</v>
      </c>
      <c r="AD266" s="161" t="s">
        <v>3</v>
      </c>
      <c r="AE266" s="287" t="s">
        <v>135</v>
      </c>
      <c r="AF266" s="333" t="s">
        <v>112</v>
      </c>
      <c r="AG266" s="315" t="s">
        <v>146</v>
      </c>
      <c r="AH266" s="315" t="s">
        <v>146</v>
      </c>
    </row>
    <row r="267" spans="1:34" ht="11.25" customHeight="1">
      <c r="A267" s="2"/>
      <c r="B267" s="166"/>
      <c r="C267" s="167"/>
      <c r="D267" s="167"/>
      <c r="E267" s="167"/>
      <c r="F267" s="167"/>
      <c r="G267" s="167"/>
      <c r="H267" s="167"/>
      <c r="I267" s="172"/>
      <c r="J267" s="137"/>
      <c r="K267" s="140"/>
      <c r="L267" s="185"/>
      <c r="M267" s="205"/>
      <c r="N267" s="264"/>
      <c r="O267" s="205"/>
      <c r="P267" s="280"/>
      <c r="Q267" s="152"/>
      <c r="R267" s="298"/>
      <c r="S267" s="299"/>
      <c r="T267" s="207"/>
      <c r="Z267" s="308"/>
      <c r="AA267" s="308"/>
      <c r="AB267" s="158"/>
      <c r="AC267" s="160"/>
      <c r="AD267" s="162"/>
      <c r="AE267" s="288"/>
      <c r="AF267" s="333"/>
      <c r="AG267" s="324"/>
      <c r="AH267" s="324"/>
    </row>
    <row r="268" spans="1:34" ht="11.25" customHeight="1">
      <c r="A268" s="2"/>
      <c r="B268" s="166"/>
      <c r="C268" s="167"/>
      <c r="D268" s="167"/>
      <c r="E268" s="167"/>
      <c r="F268" s="167"/>
      <c r="G268" s="167"/>
      <c r="H268" s="167"/>
      <c r="I268" s="172"/>
      <c r="J268" s="137"/>
      <c r="K268" s="140"/>
      <c r="L268" s="185"/>
      <c r="M268" s="205"/>
      <c r="N268" s="264"/>
      <c r="O268" s="205" t="str">
        <f t="shared" ref="O268" si="171">IF(OR($P268=" ",$P268=""),"",$AF268)</f>
        <v/>
      </c>
      <c r="P268" s="280" t="str">
        <f>IFERROR(HLOOKUP(CONCATENATE($AF$11,$AF$12),$AF$185:$AH269,ROW()-184,FALSE),"")</f>
        <v/>
      </c>
      <c r="Q268" s="291" t="str">
        <f t="shared" si="155"/>
        <v/>
      </c>
      <c r="R268" s="298" t="s">
        <v>62</v>
      </c>
      <c r="S268" s="299"/>
      <c r="T268" s="207"/>
      <c r="Z268" s="308" t="str">
        <f t="shared" si="156"/>
        <v/>
      </c>
      <c r="AA268" s="308" t="str">
        <f>IFERROR(HLOOKUP($K$5,$AB$23:$AD269,ROW()-22,FALSE),"")</f>
        <v/>
      </c>
      <c r="AB268" s="157" t="s">
        <v>7</v>
      </c>
      <c r="AC268" s="159" t="s">
        <v>3</v>
      </c>
      <c r="AD268" s="161" t="s">
        <v>3</v>
      </c>
      <c r="AE268" s="287" t="s">
        <v>135</v>
      </c>
      <c r="AF268" s="333" t="s">
        <v>111</v>
      </c>
      <c r="AG268" s="315" t="s">
        <v>150</v>
      </c>
      <c r="AH268" s="315" t="s">
        <v>150</v>
      </c>
    </row>
    <row r="269" spans="1:34" ht="11.25" customHeight="1">
      <c r="A269" s="2"/>
      <c r="B269" s="166"/>
      <c r="C269" s="167"/>
      <c r="D269" s="167"/>
      <c r="E269" s="167"/>
      <c r="F269" s="167"/>
      <c r="G269" s="167"/>
      <c r="H269" s="167"/>
      <c r="I269" s="172"/>
      <c r="J269" s="137"/>
      <c r="K269" s="140"/>
      <c r="L269" s="185"/>
      <c r="M269" s="205"/>
      <c r="N269" s="264"/>
      <c r="O269" s="205"/>
      <c r="P269" s="280"/>
      <c r="Q269" s="291"/>
      <c r="R269" s="298"/>
      <c r="S269" s="299"/>
      <c r="T269" s="207"/>
      <c r="Z269" s="308"/>
      <c r="AA269" s="308"/>
      <c r="AB269" s="158"/>
      <c r="AC269" s="160"/>
      <c r="AD269" s="162"/>
      <c r="AE269" s="288"/>
      <c r="AF269" s="333"/>
      <c r="AG269" s="324"/>
      <c r="AH269" s="324"/>
    </row>
    <row r="270" spans="1:34" ht="11.25" customHeight="1">
      <c r="A270" s="2"/>
      <c r="B270" s="166"/>
      <c r="C270" s="167"/>
      <c r="D270" s="167"/>
      <c r="E270" s="167"/>
      <c r="F270" s="167"/>
      <c r="G270" s="167"/>
      <c r="H270" s="167"/>
      <c r="I270" s="172"/>
      <c r="J270" s="137"/>
      <c r="K270" s="140"/>
      <c r="L270" s="185"/>
      <c r="M270" s="205"/>
      <c r="N270" s="264"/>
      <c r="O270" s="205" t="str">
        <f t="shared" ref="O270" si="172">IF(OR($P270=" ",$P270=""),"",$AF270)</f>
        <v/>
      </c>
      <c r="P270" s="280" t="str">
        <f>IFERROR(HLOOKUP(CONCATENATE($AF$11,$AF$12),$AF$185:$AH271,ROW()-184,FALSE),"")</f>
        <v/>
      </c>
      <c r="Q270" s="291" t="str">
        <f t="shared" ref="Q270" si="173">Z270</f>
        <v/>
      </c>
      <c r="R270" s="298" t="s">
        <v>62</v>
      </c>
      <c r="S270" s="299"/>
      <c r="T270" s="207"/>
      <c r="Z270" s="308" t="str">
        <f t="shared" si="156"/>
        <v/>
      </c>
      <c r="AA270" s="308" t="str">
        <f>IFERROR(HLOOKUP($K$5,$AB$23:$AD271,ROW()-22,FALSE),"")</f>
        <v/>
      </c>
      <c r="AB270" s="157" t="s">
        <v>7</v>
      </c>
      <c r="AC270" s="159" t="s">
        <v>3</v>
      </c>
      <c r="AD270" s="161" t="s">
        <v>3</v>
      </c>
      <c r="AE270" s="287" t="s">
        <v>135</v>
      </c>
      <c r="AF270" s="333" t="s">
        <v>112</v>
      </c>
      <c r="AG270" s="315" t="s">
        <v>159</v>
      </c>
      <c r="AH270" s="315" t="s">
        <v>159</v>
      </c>
    </row>
    <row r="271" spans="1:34" ht="11.25" customHeight="1">
      <c r="A271" s="2"/>
      <c r="B271" s="166"/>
      <c r="C271" s="167"/>
      <c r="D271" s="167"/>
      <c r="E271" s="167"/>
      <c r="F271" s="167"/>
      <c r="G271" s="167"/>
      <c r="H271" s="167"/>
      <c r="I271" s="172"/>
      <c r="J271" s="137"/>
      <c r="K271" s="140"/>
      <c r="L271" s="185"/>
      <c r="M271" s="205"/>
      <c r="N271" s="264"/>
      <c r="O271" s="205"/>
      <c r="P271" s="280"/>
      <c r="Q271" s="291"/>
      <c r="R271" s="298"/>
      <c r="S271" s="299"/>
      <c r="T271" s="207"/>
      <c r="Z271" s="308"/>
      <c r="AA271" s="308"/>
      <c r="AB271" s="158"/>
      <c r="AC271" s="160"/>
      <c r="AD271" s="162"/>
      <c r="AE271" s="288"/>
      <c r="AF271" s="333"/>
      <c r="AG271" s="324"/>
      <c r="AH271" s="324"/>
    </row>
    <row r="272" spans="1:34" ht="11.25" customHeight="1">
      <c r="A272" s="2"/>
      <c r="B272" s="166"/>
      <c r="C272" s="167"/>
      <c r="D272" s="167"/>
      <c r="E272" s="167"/>
      <c r="F272" s="167"/>
      <c r="G272" s="167"/>
      <c r="H272" s="167"/>
      <c r="I272" s="172"/>
      <c r="J272" s="137"/>
      <c r="K272" s="140"/>
      <c r="L272" s="185"/>
      <c r="M272" s="205"/>
      <c r="N272" s="264"/>
      <c r="O272" s="205" t="str">
        <f t="shared" ref="O272" si="174">IF(OR($P272=" ",$P272=""),"",$AF272)</f>
        <v/>
      </c>
      <c r="P272" s="280" t="str">
        <f>IFERROR(HLOOKUP(CONCATENATE($AF$11,$AF$12),$AF$185:$AH273,ROW()-184,FALSE),"")</f>
        <v/>
      </c>
      <c r="Q272" s="291" t="str">
        <f t="shared" ref="Q272" si="175">Z272</f>
        <v/>
      </c>
      <c r="R272" s="298" t="s">
        <v>62</v>
      </c>
      <c r="S272" s="299"/>
      <c r="T272" s="207"/>
      <c r="Z272" s="308" t="str">
        <f t="shared" si="156"/>
        <v/>
      </c>
      <c r="AA272" s="308" t="str">
        <f>IFERROR(HLOOKUP($K$5,$AB$23:$AD273,ROW()-22,FALSE),"")</f>
        <v/>
      </c>
      <c r="AB272" s="157" t="s">
        <v>7</v>
      </c>
      <c r="AC272" s="159" t="s">
        <v>3</v>
      </c>
      <c r="AD272" s="161" t="s">
        <v>3</v>
      </c>
      <c r="AE272" s="287" t="s">
        <v>135</v>
      </c>
      <c r="AF272" s="333" t="s">
        <v>111</v>
      </c>
      <c r="AG272" s="315" t="s">
        <v>160</v>
      </c>
      <c r="AH272" s="315" t="s">
        <v>160</v>
      </c>
    </row>
    <row r="273" spans="1:35" ht="11.25" customHeight="1">
      <c r="A273" s="2"/>
      <c r="B273" s="166"/>
      <c r="C273" s="167"/>
      <c r="D273" s="167"/>
      <c r="E273" s="167"/>
      <c r="F273" s="167"/>
      <c r="G273" s="167"/>
      <c r="H273" s="167"/>
      <c r="I273" s="172"/>
      <c r="J273" s="137"/>
      <c r="K273" s="140"/>
      <c r="L273" s="185"/>
      <c r="M273" s="205"/>
      <c r="N273" s="264"/>
      <c r="O273" s="205"/>
      <c r="P273" s="280"/>
      <c r="Q273" s="292"/>
      <c r="R273" s="298"/>
      <c r="S273" s="299"/>
      <c r="T273" s="207"/>
      <c r="Z273" s="308"/>
      <c r="AA273" s="308"/>
      <c r="AB273" s="158"/>
      <c r="AC273" s="160"/>
      <c r="AD273" s="162"/>
      <c r="AE273" s="288"/>
      <c r="AF273" s="333"/>
      <c r="AG273" s="324"/>
      <c r="AH273" s="324"/>
    </row>
    <row r="274" spans="1:35" ht="11.25" customHeight="1">
      <c r="A274" s="2"/>
      <c r="B274" s="166"/>
      <c r="C274" s="167"/>
      <c r="D274" s="167"/>
      <c r="E274" s="167"/>
      <c r="F274" s="167"/>
      <c r="G274" s="167"/>
      <c r="H274" s="167"/>
      <c r="I274" s="172"/>
      <c r="J274" s="137"/>
      <c r="K274" s="140"/>
      <c r="L274" s="185"/>
      <c r="M274" s="205"/>
      <c r="N274" s="317" t="str">
        <f>IF($K$5="機構加入者（証券会社）","CS10",IF($K$5="機構加入者（信託銀行）","CT10",""))</f>
        <v/>
      </c>
      <c r="O274" s="302" t="str">
        <f t="shared" ref="O274" si="176">IF(OR($P274=" ",$P274=""),"",$AF274)</f>
        <v/>
      </c>
      <c r="P274" s="303" t="str">
        <f>IFERROR(HLOOKUP(CONCATENATE($AF$11,$AF$12),$AF$185:$AH275,ROW()-184,FALSE),"")</f>
        <v/>
      </c>
      <c r="Q274" s="327" t="str">
        <f t="shared" si="155"/>
        <v/>
      </c>
      <c r="R274" s="329" t="s">
        <v>17</v>
      </c>
      <c r="S274" s="330"/>
      <c r="T274" s="207"/>
      <c r="Z274" s="308" t="str">
        <f t="shared" si="156"/>
        <v/>
      </c>
      <c r="AA274" s="308" t="str">
        <f>IFERROR(HLOOKUP($K$5,$AB$23:$AD275,ROW()-22,FALSE),"")</f>
        <v/>
      </c>
      <c r="AB274" s="157" t="s">
        <v>7</v>
      </c>
      <c r="AC274" s="159" t="s">
        <v>37</v>
      </c>
      <c r="AD274" s="161" t="s">
        <v>37</v>
      </c>
      <c r="AE274" s="287" t="s">
        <v>135</v>
      </c>
      <c r="AF274" s="333" t="s">
        <v>111</v>
      </c>
      <c r="AG274" s="315" t="s">
        <v>186</v>
      </c>
      <c r="AH274" s="315" t="s">
        <v>186</v>
      </c>
    </row>
    <row r="275" spans="1:35" ht="11.25" customHeight="1">
      <c r="A275" s="2"/>
      <c r="B275" s="166"/>
      <c r="C275" s="167"/>
      <c r="D275" s="167"/>
      <c r="E275" s="167"/>
      <c r="F275" s="167"/>
      <c r="G275" s="167"/>
      <c r="H275" s="167"/>
      <c r="I275" s="172"/>
      <c r="J275" s="137"/>
      <c r="K275" s="140"/>
      <c r="L275" s="185"/>
      <c r="M275" s="205"/>
      <c r="N275" s="317"/>
      <c r="O275" s="302"/>
      <c r="P275" s="303"/>
      <c r="Q275" s="327"/>
      <c r="R275" s="329"/>
      <c r="S275" s="330"/>
      <c r="T275" s="207"/>
      <c r="Z275" s="308"/>
      <c r="AA275" s="308"/>
      <c r="AB275" s="158"/>
      <c r="AC275" s="160"/>
      <c r="AD275" s="162"/>
      <c r="AE275" s="288"/>
      <c r="AF275" s="333"/>
      <c r="AG275" s="324"/>
      <c r="AH275" s="324"/>
    </row>
    <row r="276" spans="1:35" ht="11.25" customHeight="1">
      <c r="A276" s="2"/>
      <c r="B276" s="166"/>
      <c r="C276" s="167"/>
      <c r="D276" s="167"/>
      <c r="E276" s="167"/>
      <c r="F276" s="167"/>
      <c r="G276" s="167"/>
      <c r="H276" s="167"/>
      <c r="I276" s="172"/>
      <c r="J276" s="137"/>
      <c r="K276" s="140"/>
      <c r="L276" s="185"/>
      <c r="M276" s="205"/>
      <c r="N276" s="317"/>
      <c r="O276" s="302" t="str">
        <f t="shared" ref="O276" si="177">IF(OR($P276=" ",$P276=""),"",$AF276)</f>
        <v/>
      </c>
      <c r="P276" s="303" t="str">
        <f>IFERROR(HLOOKUP(CONCATENATE($AF$11,$AF$12),$AF$185:$AH277,ROW()-184,FALSE),"")</f>
        <v/>
      </c>
      <c r="Q276" s="291" t="str">
        <f t="shared" si="155"/>
        <v/>
      </c>
      <c r="R276" s="329" t="s">
        <v>17</v>
      </c>
      <c r="S276" s="330"/>
      <c r="T276" s="207"/>
      <c r="Z276" s="308" t="str">
        <f t="shared" si="156"/>
        <v/>
      </c>
      <c r="AA276" s="308" t="str">
        <f>IFERROR(HLOOKUP($K$5,$AB$23:$AD277,ROW()-22,FALSE),"")</f>
        <v/>
      </c>
      <c r="AB276" s="157" t="s">
        <v>7</v>
      </c>
      <c r="AC276" s="159" t="s">
        <v>37</v>
      </c>
      <c r="AD276" s="161" t="s">
        <v>37</v>
      </c>
      <c r="AE276" s="287" t="s">
        <v>135</v>
      </c>
      <c r="AF276" s="333" t="s">
        <v>111</v>
      </c>
      <c r="AG276" s="315" t="s">
        <v>187</v>
      </c>
      <c r="AH276" s="315" t="s">
        <v>187</v>
      </c>
    </row>
    <row r="277" spans="1:35" ht="11.25" customHeight="1">
      <c r="A277" s="2"/>
      <c r="B277" s="166"/>
      <c r="C277" s="167"/>
      <c r="D277" s="167"/>
      <c r="E277" s="167"/>
      <c r="F277" s="167"/>
      <c r="G277" s="167"/>
      <c r="H277" s="167"/>
      <c r="I277" s="172"/>
      <c r="J277" s="137"/>
      <c r="K277" s="140"/>
      <c r="L277" s="185"/>
      <c r="M277" s="205"/>
      <c r="N277" s="318"/>
      <c r="O277" s="305"/>
      <c r="P277" s="306"/>
      <c r="Q277" s="292"/>
      <c r="R277" s="329"/>
      <c r="S277" s="330"/>
      <c r="T277" s="207"/>
      <c r="Z277" s="308"/>
      <c r="AA277" s="308"/>
      <c r="AB277" s="158"/>
      <c r="AC277" s="160"/>
      <c r="AD277" s="162"/>
      <c r="AE277" s="288"/>
      <c r="AF277" s="333"/>
      <c r="AG277" s="324"/>
      <c r="AH277" s="324"/>
    </row>
    <row r="278" spans="1:35" ht="15" customHeight="1">
      <c r="A278" s="2"/>
      <c r="B278" s="166"/>
      <c r="C278" s="167"/>
      <c r="D278" s="167"/>
      <c r="E278" s="167"/>
      <c r="F278" s="167"/>
      <c r="G278" s="167"/>
      <c r="H278" s="167"/>
      <c r="I278" s="172"/>
      <c r="J278" s="163" t="s">
        <v>197</v>
      </c>
      <c r="K278" s="164"/>
      <c r="L278" s="164"/>
      <c r="M278" s="164"/>
      <c r="N278" s="164"/>
      <c r="O278" s="136"/>
      <c r="P278" s="139"/>
      <c r="Q278" s="154" t="str">
        <f>IFERROR(HLOOKUP($K$5,$AB$143:$AD$363,ROW()-142,FALSE),"")</f>
        <v/>
      </c>
      <c r="R278" s="298" t="s">
        <v>62</v>
      </c>
      <c r="S278" s="299"/>
      <c r="T278" s="338"/>
      <c r="Z278" s="322"/>
      <c r="AA278" s="322"/>
      <c r="AB278" s="221" t="s">
        <v>7</v>
      </c>
      <c r="AC278" s="159" t="s">
        <v>6</v>
      </c>
      <c r="AD278" s="161" t="s">
        <v>6</v>
      </c>
      <c r="AE278" s="320"/>
      <c r="AG278" s="115"/>
      <c r="AH278" s="116"/>
      <c r="AI278" s="119"/>
    </row>
    <row r="279" spans="1:35" ht="15" customHeight="1">
      <c r="A279" s="2"/>
      <c r="B279" s="166"/>
      <c r="C279" s="167"/>
      <c r="D279" s="167"/>
      <c r="E279" s="167"/>
      <c r="F279" s="167"/>
      <c r="G279" s="167"/>
      <c r="H279" s="167"/>
      <c r="I279" s="172"/>
      <c r="J279" s="166"/>
      <c r="K279" s="167"/>
      <c r="L279" s="168"/>
      <c r="M279" s="168"/>
      <c r="N279" s="168"/>
      <c r="O279" s="142"/>
      <c r="P279" s="143"/>
      <c r="Q279" s="153"/>
      <c r="R279" s="298"/>
      <c r="S279" s="299"/>
      <c r="T279" s="339"/>
      <c r="Z279" s="322"/>
      <c r="AA279" s="322"/>
      <c r="AB279" s="222"/>
      <c r="AC279" s="160"/>
      <c r="AD279" s="162"/>
      <c r="AE279" s="321"/>
      <c r="AG279" s="99" t="s">
        <v>175</v>
      </c>
      <c r="AH279" s="99" t="s">
        <v>176</v>
      </c>
      <c r="AI279" s="53"/>
    </row>
    <row r="280" spans="1:35" ht="11.25" customHeight="1">
      <c r="A280" s="2"/>
      <c r="B280" s="166"/>
      <c r="C280" s="167"/>
      <c r="D280" s="167"/>
      <c r="E280" s="167"/>
      <c r="F280" s="167"/>
      <c r="G280" s="167"/>
      <c r="H280" s="167"/>
      <c r="I280" s="172"/>
      <c r="J280" s="185"/>
      <c r="K280" s="186"/>
      <c r="L280" s="203" t="s">
        <v>41</v>
      </c>
      <c r="M280" s="233"/>
      <c r="N280" s="293" t="str">
        <f>IF($K$5="機構加入者（証券会社）","MS01",IF($K$5="機構加入者（信託銀行）","MT01",""))</f>
        <v/>
      </c>
      <c r="O280" s="203" t="str">
        <f t="shared" ref="O280" si="178">IF(OR($P280=" ",$P280=""),"",$AF280)</f>
        <v/>
      </c>
      <c r="P280" s="279" t="str">
        <f>IFERROR(HLOOKUP(CONCATENATE($AF$11,$AF$12),$AF$279:$AH281,ROW()-278,FALSE),"")</f>
        <v/>
      </c>
      <c r="Q280" s="260" t="str">
        <f t="shared" ref="Q280:Q340" si="179">Z280</f>
        <v/>
      </c>
      <c r="R280" s="298" t="s">
        <v>62</v>
      </c>
      <c r="S280" s="299"/>
      <c r="T280" s="339"/>
      <c r="Z280" s="308" t="str">
        <f t="shared" ref="Z280:Z340" si="180">IF($AE280="〇","対象外",$AA280)</f>
        <v/>
      </c>
      <c r="AA280" s="308" t="str">
        <f>IFERROR(HLOOKUP($K$5,$AB$23:$AD281,ROW()-22,FALSE),"")</f>
        <v/>
      </c>
      <c r="AB280" s="157" t="s">
        <v>7</v>
      </c>
      <c r="AC280" s="159" t="s">
        <v>37</v>
      </c>
      <c r="AD280" s="161" t="s">
        <v>37</v>
      </c>
      <c r="AE280" s="287" t="s">
        <v>135</v>
      </c>
      <c r="AF280" s="333" t="s">
        <v>112</v>
      </c>
      <c r="AG280" s="315" t="s">
        <v>161</v>
      </c>
      <c r="AH280" s="324" t="s">
        <v>127</v>
      </c>
    </row>
    <row r="281" spans="1:35" ht="11.25" customHeight="1">
      <c r="A281" s="2"/>
      <c r="B281" s="166"/>
      <c r="C281" s="167"/>
      <c r="D281" s="167"/>
      <c r="E281" s="167"/>
      <c r="F281" s="167"/>
      <c r="G281" s="167"/>
      <c r="H281" s="167"/>
      <c r="I281" s="172"/>
      <c r="J281" s="185"/>
      <c r="K281" s="186"/>
      <c r="L281" s="185"/>
      <c r="M281" s="186"/>
      <c r="N281" s="334"/>
      <c r="O281" s="185"/>
      <c r="P281" s="280"/>
      <c r="Q281" s="154"/>
      <c r="R281" s="298"/>
      <c r="S281" s="299"/>
      <c r="T281" s="339"/>
      <c r="Z281" s="308"/>
      <c r="AA281" s="308"/>
      <c r="AB281" s="158"/>
      <c r="AC281" s="160"/>
      <c r="AD281" s="162"/>
      <c r="AE281" s="288"/>
      <c r="AF281" s="333"/>
      <c r="AG281" s="324"/>
      <c r="AH281" s="324"/>
    </row>
    <row r="282" spans="1:35" ht="11.25" customHeight="1">
      <c r="A282" s="2"/>
      <c r="B282" s="166"/>
      <c r="C282" s="167"/>
      <c r="D282" s="167"/>
      <c r="E282" s="167"/>
      <c r="F282" s="167"/>
      <c r="G282" s="167"/>
      <c r="H282" s="167"/>
      <c r="I282" s="172"/>
      <c r="J282" s="185"/>
      <c r="K282" s="186"/>
      <c r="L282" s="185"/>
      <c r="M282" s="186"/>
      <c r="N282" s="334"/>
      <c r="O282" s="185" t="str">
        <f t="shared" ref="O282:O348" si="181">IF(OR($P282=" ",$P282=""),"",$AF282)</f>
        <v/>
      </c>
      <c r="P282" s="280" t="str">
        <f>IFERROR(HLOOKUP(CONCATENATE($AF$11,$AF$12),$AF$279:$AH283,ROW()-278,FALSE),"")</f>
        <v/>
      </c>
      <c r="Q282" s="291" t="str">
        <f t="shared" si="179"/>
        <v/>
      </c>
      <c r="R282" s="298" t="s">
        <v>62</v>
      </c>
      <c r="S282" s="299"/>
      <c r="T282" s="339"/>
      <c r="Z282" s="308" t="str">
        <f t="shared" si="180"/>
        <v/>
      </c>
      <c r="AA282" s="308" t="str">
        <f>IFERROR(HLOOKUP($K$5,$AB$23:$AD283,ROW()-22,FALSE),"")</f>
        <v/>
      </c>
      <c r="AB282" s="157" t="s">
        <v>7</v>
      </c>
      <c r="AC282" s="159" t="s">
        <v>37</v>
      </c>
      <c r="AD282" s="161" t="s">
        <v>37</v>
      </c>
      <c r="AE282" s="287" t="s">
        <v>135</v>
      </c>
      <c r="AF282" s="333" t="s">
        <v>111</v>
      </c>
      <c r="AG282" s="315" t="s">
        <v>162</v>
      </c>
      <c r="AH282" s="315" t="s">
        <v>163</v>
      </c>
    </row>
    <row r="283" spans="1:35" ht="11.25" customHeight="1">
      <c r="A283" s="2"/>
      <c r="B283" s="166"/>
      <c r="C283" s="167"/>
      <c r="D283" s="167"/>
      <c r="E283" s="167"/>
      <c r="F283" s="167"/>
      <c r="G283" s="167"/>
      <c r="H283" s="167"/>
      <c r="I283" s="172"/>
      <c r="J283" s="185"/>
      <c r="K283" s="186"/>
      <c r="L283" s="185"/>
      <c r="M283" s="186"/>
      <c r="N283" s="334"/>
      <c r="O283" s="185"/>
      <c r="P283" s="280"/>
      <c r="Q283" s="291"/>
      <c r="R283" s="298"/>
      <c r="S283" s="299"/>
      <c r="T283" s="339"/>
      <c r="Z283" s="308"/>
      <c r="AA283" s="308"/>
      <c r="AB283" s="158"/>
      <c r="AC283" s="160"/>
      <c r="AD283" s="162"/>
      <c r="AE283" s="288"/>
      <c r="AF283" s="333"/>
      <c r="AG283" s="324"/>
      <c r="AH283" s="324"/>
    </row>
    <row r="284" spans="1:35" ht="11.25" customHeight="1">
      <c r="A284" s="2"/>
      <c r="B284" s="166"/>
      <c r="C284" s="167"/>
      <c r="D284" s="167"/>
      <c r="E284" s="167"/>
      <c r="F284" s="167"/>
      <c r="G284" s="167"/>
      <c r="H284" s="167"/>
      <c r="I284" s="172"/>
      <c r="J284" s="185"/>
      <c r="K284" s="186"/>
      <c r="L284" s="185"/>
      <c r="M284" s="186"/>
      <c r="N284" s="334"/>
      <c r="O284" s="185" t="str">
        <f t="shared" si="181"/>
        <v/>
      </c>
      <c r="P284" s="280" t="str">
        <f>IFERROR(HLOOKUP(CONCATENATE($AF$11,$AF$12),$AF$279:$AH285,ROW()-278,FALSE),"")</f>
        <v/>
      </c>
      <c r="Q284" s="291" t="str">
        <f t="shared" si="179"/>
        <v/>
      </c>
      <c r="R284" s="298" t="s">
        <v>62</v>
      </c>
      <c r="S284" s="299"/>
      <c r="T284" s="339"/>
      <c r="Z284" s="308" t="str">
        <f t="shared" si="180"/>
        <v/>
      </c>
      <c r="AA284" s="308" t="str">
        <f>IFERROR(HLOOKUP($K$5,$AB$23:$AD285,ROW()-22,FALSE),"")</f>
        <v/>
      </c>
      <c r="AB284" s="157" t="s">
        <v>7</v>
      </c>
      <c r="AC284" s="159" t="s">
        <v>37</v>
      </c>
      <c r="AD284" s="161" t="s">
        <v>37</v>
      </c>
      <c r="AE284" s="287" t="s">
        <v>135</v>
      </c>
      <c r="AF284" s="333" t="s">
        <v>112</v>
      </c>
      <c r="AG284" s="324" t="s">
        <v>127</v>
      </c>
      <c r="AH284" s="315" t="s">
        <v>164</v>
      </c>
    </row>
    <row r="285" spans="1:35" ht="11.25" customHeight="1">
      <c r="A285" s="2"/>
      <c r="B285" s="166"/>
      <c r="C285" s="167"/>
      <c r="D285" s="167"/>
      <c r="E285" s="167"/>
      <c r="F285" s="167"/>
      <c r="G285" s="167"/>
      <c r="H285" s="167"/>
      <c r="I285" s="172"/>
      <c r="J285" s="185"/>
      <c r="K285" s="186"/>
      <c r="L285" s="185"/>
      <c r="M285" s="186"/>
      <c r="N285" s="334"/>
      <c r="O285" s="185"/>
      <c r="P285" s="280"/>
      <c r="Q285" s="291"/>
      <c r="R285" s="298"/>
      <c r="S285" s="299"/>
      <c r="T285" s="339"/>
      <c r="Z285" s="308"/>
      <c r="AA285" s="308"/>
      <c r="AB285" s="158"/>
      <c r="AC285" s="160"/>
      <c r="AD285" s="162"/>
      <c r="AE285" s="288"/>
      <c r="AF285" s="333"/>
      <c r="AG285" s="324"/>
      <c r="AH285" s="324"/>
    </row>
    <row r="286" spans="1:35" ht="11.25" customHeight="1">
      <c r="A286" s="2"/>
      <c r="B286" s="166"/>
      <c r="C286" s="167"/>
      <c r="D286" s="167"/>
      <c r="E286" s="167"/>
      <c r="F286" s="167"/>
      <c r="G286" s="167"/>
      <c r="H286" s="167"/>
      <c r="I286" s="172"/>
      <c r="J286" s="185"/>
      <c r="K286" s="186"/>
      <c r="L286" s="185"/>
      <c r="M286" s="186"/>
      <c r="N286" s="334"/>
      <c r="O286" s="185" t="str">
        <f t="shared" si="181"/>
        <v/>
      </c>
      <c r="P286" s="280" t="str">
        <f>IFERROR(HLOOKUP(CONCATENATE($AF$11,$AF$12),$AF$279:$AH287,ROW()-278,FALSE),"")</f>
        <v/>
      </c>
      <c r="Q286" s="291" t="str">
        <f t="shared" si="179"/>
        <v/>
      </c>
      <c r="R286" s="298" t="s">
        <v>62</v>
      </c>
      <c r="S286" s="299"/>
      <c r="T286" s="339"/>
      <c r="Z286" s="308" t="str">
        <f t="shared" si="180"/>
        <v/>
      </c>
      <c r="AA286" s="308" t="str">
        <f>IFERROR(HLOOKUP($K$5,$AB$23:$AD287,ROW()-22,FALSE),"")</f>
        <v/>
      </c>
      <c r="AB286" s="157" t="s">
        <v>7</v>
      </c>
      <c r="AC286" s="159" t="s">
        <v>37</v>
      </c>
      <c r="AD286" s="161" t="s">
        <v>37</v>
      </c>
      <c r="AE286" s="287" t="s">
        <v>135</v>
      </c>
      <c r="AF286" s="333" t="s">
        <v>111</v>
      </c>
      <c r="AG286" s="315" t="s">
        <v>165</v>
      </c>
      <c r="AH286" s="315" t="s">
        <v>166</v>
      </c>
    </row>
    <row r="287" spans="1:35" ht="11.25" customHeight="1">
      <c r="A287" s="2"/>
      <c r="B287" s="166"/>
      <c r="C287" s="167"/>
      <c r="D287" s="167"/>
      <c r="E287" s="167"/>
      <c r="F287" s="167"/>
      <c r="G287" s="167"/>
      <c r="H287" s="167"/>
      <c r="I287" s="172"/>
      <c r="J287" s="185"/>
      <c r="K287" s="186"/>
      <c r="L287" s="185"/>
      <c r="M287" s="186"/>
      <c r="N287" s="334"/>
      <c r="O287" s="185"/>
      <c r="P287" s="280"/>
      <c r="Q287" s="291"/>
      <c r="R287" s="298"/>
      <c r="S287" s="299"/>
      <c r="T287" s="339"/>
      <c r="Z287" s="308"/>
      <c r="AA287" s="308"/>
      <c r="AB287" s="158"/>
      <c r="AC287" s="160"/>
      <c r="AD287" s="162"/>
      <c r="AE287" s="288"/>
      <c r="AF287" s="333"/>
      <c r="AG287" s="324"/>
      <c r="AH287" s="324"/>
    </row>
    <row r="288" spans="1:35" ht="11.25" customHeight="1">
      <c r="A288" s="2"/>
      <c r="B288" s="166"/>
      <c r="C288" s="167"/>
      <c r="D288" s="167"/>
      <c r="E288" s="167"/>
      <c r="F288" s="167"/>
      <c r="G288" s="167"/>
      <c r="H288" s="167"/>
      <c r="I288" s="172"/>
      <c r="J288" s="185"/>
      <c r="K288" s="186"/>
      <c r="L288" s="185"/>
      <c r="M288" s="186"/>
      <c r="N288" s="334"/>
      <c r="O288" s="185" t="str">
        <f t="shared" si="181"/>
        <v/>
      </c>
      <c r="P288" s="280" t="str">
        <f>IFERROR(HLOOKUP(CONCATENATE($AF$11,$AF$12),$AF$279:$AH289,ROW()-278,FALSE),"")</f>
        <v/>
      </c>
      <c r="Q288" s="291" t="str">
        <f t="shared" si="179"/>
        <v/>
      </c>
      <c r="R288" s="298" t="s">
        <v>62</v>
      </c>
      <c r="S288" s="299"/>
      <c r="T288" s="339"/>
      <c r="Z288" s="308" t="str">
        <f t="shared" si="180"/>
        <v/>
      </c>
      <c r="AA288" s="308" t="str">
        <f>IFERROR(HLOOKUP($K$5,$AB$23:$AD289,ROW()-22,FALSE),"")</f>
        <v/>
      </c>
      <c r="AB288" s="157" t="s">
        <v>7</v>
      </c>
      <c r="AC288" s="159" t="s">
        <v>37</v>
      </c>
      <c r="AD288" s="161" t="s">
        <v>37</v>
      </c>
      <c r="AE288" s="287" t="s">
        <v>135</v>
      </c>
      <c r="AF288" s="333" t="s">
        <v>111</v>
      </c>
      <c r="AG288" s="315" t="s">
        <v>174</v>
      </c>
      <c r="AH288" s="315" t="s">
        <v>174</v>
      </c>
    </row>
    <row r="289" spans="1:34" ht="11.25" customHeight="1">
      <c r="A289" s="2"/>
      <c r="B289" s="166"/>
      <c r="C289" s="167"/>
      <c r="D289" s="167"/>
      <c r="E289" s="167"/>
      <c r="F289" s="167"/>
      <c r="G289" s="167"/>
      <c r="H289" s="167"/>
      <c r="I289" s="172"/>
      <c r="J289" s="185"/>
      <c r="K289" s="186"/>
      <c r="L289" s="185"/>
      <c r="M289" s="186"/>
      <c r="N289" s="334"/>
      <c r="O289" s="185"/>
      <c r="P289" s="280"/>
      <c r="Q289" s="292"/>
      <c r="R289" s="298"/>
      <c r="S289" s="299"/>
      <c r="T289" s="339"/>
      <c r="Z289" s="308"/>
      <c r="AA289" s="308"/>
      <c r="AB289" s="158"/>
      <c r="AC289" s="160"/>
      <c r="AD289" s="162"/>
      <c r="AE289" s="288"/>
      <c r="AF289" s="333"/>
      <c r="AG289" s="324"/>
      <c r="AH289" s="324"/>
    </row>
    <row r="290" spans="1:34" ht="11.25" customHeight="1">
      <c r="A290" s="2"/>
      <c r="B290" s="166"/>
      <c r="C290" s="167"/>
      <c r="D290" s="167"/>
      <c r="E290" s="167"/>
      <c r="F290" s="167"/>
      <c r="G290" s="167"/>
      <c r="H290" s="167"/>
      <c r="I290" s="172"/>
      <c r="J290" s="185"/>
      <c r="K290" s="186"/>
      <c r="L290" s="185"/>
      <c r="M290" s="186"/>
      <c r="N290" s="334" t="str">
        <f>IF($K$5="機構加入者（証券会社）","MS02",IF($K$5="機構加入者（信託銀行）","MT02",""))</f>
        <v/>
      </c>
      <c r="O290" s="185" t="str">
        <f t="shared" ref="O290" si="182">IF(OR($P290=" ",$P290=""),"",$AF290)</f>
        <v/>
      </c>
      <c r="P290" s="280" t="str">
        <f>IFERROR(HLOOKUP(CONCATENATE($AF$11,$AF$12),$AF$279:$AH291,ROW()-278,FALSE),"")</f>
        <v/>
      </c>
      <c r="Q290" s="260" t="str">
        <f t="shared" si="179"/>
        <v/>
      </c>
      <c r="R290" s="298" t="s">
        <v>62</v>
      </c>
      <c r="S290" s="299"/>
      <c r="T290" s="339"/>
      <c r="Z290" s="308" t="str">
        <f t="shared" si="180"/>
        <v/>
      </c>
      <c r="AA290" s="308" t="str">
        <f>IFERROR(HLOOKUP($K$5,$AB$23:$AD291,ROW()-22,FALSE),"")</f>
        <v/>
      </c>
      <c r="AB290" s="157" t="s">
        <v>7</v>
      </c>
      <c r="AC290" s="159" t="s">
        <v>37</v>
      </c>
      <c r="AD290" s="161" t="s">
        <v>37</v>
      </c>
      <c r="AE290" s="287" t="s">
        <v>135</v>
      </c>
      <c r="AF290" s="333" t="s">
        <v>112</v>
      </c>
      <c r="AG290" s="315" t="s">
        <v>161</v>
      </c>
      <c r="AH290" s="324" t="s">
        <v>127</v>
      </c>
    </row>
    <row r="291" spans="1:34" ht="11.25" customHeight="1">
      <c r="A291" s="2"/>
      <c r="B291" s="166"/>
      <c r="C291" s="167"/>
      <c r="D291" s="167"/>
      <c r="E291" s="167"/>
      <c r="F291" s="167"/>
      <c r="G291" s="167"/>
      <c r="H291" s="167"/>
      <c r="I291" s="172"/>
      <c r="J291" s="185"/>
      <c r="K291" s="186"/>
      <c r="L291" s="185"/>
      <c r="M291" s="186"/>
      <c r="N291" s="334"/>
      <c r="O291" s="185"/>
      <c r="P291" s="280"/>
      <c r="Q291" s="154"/>
      <c r="R291" s="298"/>
      <c r="S291" s="299"/>
      <c r="T291" s="339"/>
      <c r="Z291" s="308"/>
      <c r="AA291" s="308"/>
      <c r="AB291" s="158"/>
      <c r="AC291" s="160"/>
      <c r="AD291" s="162"/>
      <c r="AE291" s="288"/>
      <c r="AF291" s="333"/>
      <c r="AG291" s="324"/>
      <c r="AH291" s="324"/>
    </row>
    <row r="292" spans="1:34" ht="11.25" customHeight="1">
      <c r="A292" s="2"/>
      <c r="B292" s="166"/>
      <c r="C292" s="167"/>
      <c r="D292" s="167"/>
      <c r="E292" s="167"/>
      <c r="F292" s="167"/>
      <c r="G292" s="167"/>
      <c r="H292" s="167"/>
      <c r="I292" s="172"/>
      <c r="J292" s="185"/>
      <c r="K292" s="186"/>
      <c r="L292" s="185"/>
      <c r="M292" s="186"/>
      <c r="N292" s="334"/>
      <c r="O292" s="185" t="str">
        <f t="shared" si="181"/>
        <v/>
      </c>
      <c r="P292" s="280" t="str">
        <f>IFERROR(HLOOKUP(CONCATENATE($AF$11,$AF$12),$AF$279:$AH293,ROW()-278,FALSE),"")</f>
        <v/>
      </c>
      <c r="Q292" s="291" t="str">
        <f t="shared" si="179"/>
        <v/>
      </c>
      <c r="R292" s="298" t="s">
        <v>62</v>
      </c>
      <c r="S292" s="299"/>
      <c r="T292" s="339"/>
      <c r="Z292" s="308" t="str">
        <f t="shared" si="180"/>
        <v/>
      </c>
      <c r="AA292" s="308" t="str">
        <f>IFERROR(HLOOKUP($K$5,$AB$23:$AD293,ROW()-22,FALSE),"")</f>
        <v/>
      </c>
      <c r="AB292" s="157" t="s">
        <v>7</v>
      </c>
      <c r="AC292" s="159" t="s">
        <v>37</v>
      </c>
      <c r="AD292" s="161" t="s">
        <v>37</v>
      </c>
      <c r="AE292" s="287" t="s">
        <v>135</v>
      </c>
      <c r="AF292" s="333" t="s">
        <v>111</v>
      </c>
      <c r="AG292" s="315" t="s">
        <v>162</v>
      </c>
      <c r="AH292" s="315" t="s">
        <v>163</v>
      </c>
    </row>
    <row r="293" spans="1:34" ht="11.25" customHeight="1">
      <c r="A293" s="2"/>
      <c r="B293" s="166"/>
      <c r="C293" s="167"/>
      <c r="D293" s="167"/>
      <c r="E293" s="167"/>
      <c r="F293" s="167"/>
      <c r="G293" s="167"/>
      <c r="H293" s="167"/>
      <c r="I293" s="172"/>
      <c r="J293" s="185"/>
      <c r="K293" s="186"/>
      <c r="L293" s="185"/>
      <c r="M293" s="186"/>
      <c r="N293" s="334"/>
      <c r="O293" s="185"/>
      <c r="P293" s="280"/>
      <c r="Q293" s="291"/>
      <c r="R293" s="298"/>
      <c r="S293" s="299"/>
      <c r="T293" s="339"/>
      <c r="Z293" s="308"/>
      <c r="AA293" s="308"/>
      <c r="AB293" s="158"/>
      <c r="AC293" s="160"/>
      <c r="AD293" s="162"/>
      <c r="AE293" s="288"/>
      <c r="AF293" s="333"/>
      <c r="AG293" s="324"/>
      <c r="AH293" s="324"/>
    </row>
    <row r="294" spans="1:34" ht="11.25" customHeight="1">
      <c r="A294" s="2"/>
      <c r="B294" s="166"/>
      <c r="C294" s="167"/>
      <c r="D294" s="167"/>
      <c r="E294" s="167"/>
      <c r="F294" s="167"/>
      <c r="G294" s="167"/>
      <c r="H294" s="167"/>
      <c r="I294" s="172"/>
      <c r="J294" s="185"/>
      <c r="K294" s="186"/>
      <c r="L294" s="185"/>
      <c r="M294" s="186"/>
      <c r="N294" s="334"/>
      <c r="O294" s="185" t="str">
        <f t="shared" si="181"/>
        <v/>
      </c>
      <c r="P294" s="280" t="str">
        <f>IFERROR(HLOOKUP(CONCATENATE($AF$11,$AF$12),$AF$279:$AH295,ROW()-278,FALSE),"")</f>
        <v/>
      </c>
      <c r="Q294" s="291" t="str">
        <f t="shared" si="179"/>
        <v/>
      </c>
      <c r="R294" s="298" t="s">
        <v>62</v>
      </c>
      <c r="S294" s="299"/>
      <c r="T294" s="339"/>
      <c r="Z294" s="308" t="str">
        <f t="shared" si="180"/>
        <v/>
      </c>
      <c r="AA294" s="308" t="str">
        <f>IFERROR(HLOOKUP($K$5,$AB$23:$AD295,ROW()-22,FALSE),"")</f>
        <v/>
      </c>
      <c r="AB294" s="157" t="s">
        <v>7</v>
      </c>
      <c r="AC294" s="159" t="s">
        <v>37</v>
      </c>
      <c r="AD294" s="161" t="s">
        <v>37</v>
      </c>
      <c r="AE294" s="287" t="s">
        <v>135</v>
      </c>
      <c r="AF294" s="333" t="s">
        <v>112</v>
      </c>
      <c r="AG294" s="324" t="s">
        <v>127</v>
      </c>
      <c r="AH294" s="315" t="s">
        <v>164</v>
      </c>
    </row>
    <row r="295" spans="1:34" ht="11.25" customHeight="1">
      <c r="A295" s="2"/>
      <c r="B295" s="166"/>
      <c r="C295" s="167"/>
      <c r="D295" s="167"/>
      <c r="E295" s="167"/>
      <c r="F295" s="167"/>
      <c r="G295" s="167"/>
      <c r="H295" s="167"/>
      <c r="I295" s="172"/>
      <c r="J295" s="185"/>
      <c r="K295" s="186"/>
      <c r="L295" s="185"/>
      <c r="M295" s="186"/>
      <c r="N295" s="334"/>
      <c r="O295" s="185"/>
      <c r="P295" s="280"/>
      <c r="Q295" s="291"/>
      <c r="R295" s="298"/>
      <c r="S295" s="299"/>
      <c r="T295" s="339"/>
      <c r="Z295" s="308"/>
      <c r="AA295" s="308"/>
      <c r="AB295" s="158"/>
      <c r="AC295" s="160"/>
      <c r="AD295" s="162"/>
      <c r="AE295" s="288"/>
      <c r="AF295" s="333"/>
      <c r="AG295" s="324"/>
      <c r="AH295" s="324"/>
    </row>
    <row r="296" spans="1:34" ht="11.25" customHeight="1">
      <c r="A296" s="2"/>
      <c r="B296" s="166"/>
      <c r="C296" s="167"/>
      <c r="D296" s="167"/>
      <c r="E296" s="167"/>
      <c r="F296" s="167"/>
      <c r="G296" s="167"/>
      <c r="H296" s="167"/>
      <c r="I296" s="172"/>
      <c r="J296" s="185"/>
      <c r="K296" s="186"/>
      <c r="L296" s="185"/>
      <c r="M296" s="186"/>
      <c r="N296" s="334"/>
      <c r="O296" s="185" t="str">
        <f t="shared" si="181"/>
        <v/>
      </c>
      <c r="P296" s="280" t="str">
        <f>IFERROR(HLOOKUP(CONCATENATE($AF$11,$AF$12),$AF$279:$AH297,ROW()-278,FALSE),"")</f>
        <v/>
      </c>
      <c r="Q296" s="291" t="str">
        <f t="shared" si="179"/>
        <v/>
      </c>
      <c r="R296" s="298" t="s">
        <v>62</v>
      </c>
      <c r="S296" s="299"/>
      <c r="T296" s="339"/>
      <c r="Z296" s="308" t="str">
        <f t="shared" si="180"/>
        <v/>
      </c>
      <c r="AA296" s="308" t="str">
        <f>IFERROR(HLOOKUP($K$5,$AB$23:$AD297,ROW()-22,FALSE),"")</f>
        <v/>
      </c>
      <c r="AB296" s="157" t="s">
        <v>7</v>
      </c>
      <c r="AC296" s="159" t="s">
        <v>37</v>
      </c>
      <c r="AD296" s="161" t="s">
        <v>37</v>
      </c>
      <c r="AE296" s="287" t="s">
        <v>135</v>
      </c>
      <c r="AF296" s="333" t="s">
        <v>111</v>
      </c>
      <c r="AG296" s="315" t="s">
        <v>165</v>
      </c>
      <c r="AH296" s="315" t="s">
        <v>166</v>
      </c>
    </row>
    <row r="297" spans="1:34" ht="11.25" customHeight="1">
      <c r="A297" s="2"/>
      <c r="B297" s="166"/>
      <c r="C297" s="167"/>
      <c r="D297" s="167"/>
      <c r="E297" s="167"/>
      <c r="F297" s="167"/>
      <c r="G297" s="167"/>
      <c r="H297" s="167"/>
      <c r="I297" s="172"/>
      <c r="J297" s="185"/>
      <c r="K297" s="186"/>
      <c r="L297" s="185"/>
      <c r="M297" s="186"/>
      <c r="N297" s="334"/>
      <c r="O297" s="185"/>
      <c r="P297" s="280"/>
      <c r="Q297" s="291"/>
      <c r="R297" s="298"/>
      <c r="S297" s="299"/>
      <c r="T297" s="339"/>
      <c r="Z297" s="308"/>
      <c r="AA297" s="308"/>
      <c r="AB297" s="158"/>
      <c r="AC297" s="160"/>
      <c r="AD297" s="162"/>
      <c r="AE297" s="288"/>
      <c r="AF297" s="333"/>
      <c r="AG297" s="324"/>
      <c r="AH297" s="324"/>
    </row>
    <row r="298" spans="1:34" ht="11.25" customHeight="1">
      <c r="A298" s="2"/>
      <c r="B298" s="166"/>
      <c r="C298" s="167"/>
      <c r="D298" s="167"/>
      <c r="E298" s="167"/>
      <c r="F298" s="167"/>
      <c r="G298" s="167"/>
      <c r="H298" s="167"/>
      <c r="I298" s="172"/>
      <c r="J298" s="185"/>
      <c r="K298" s="186"/>
      <c r="L298" s="185"/>
      <c r="M298" s="186"/>
      <c r="N298" s="334"/>
      <c r="O298" s="185" t="str">
        <f t="shared" si="181"/>
        <v/>
      </c>
      <c r="P298" s="280" t="str">
        <f>IFERROR(HLOOKUP(CONCATENATE($AF$11,$AF$12),$AF$279:$AH299,ROW()-278,FALSE),"")</f>
        <v/>
      </c>
      <c r="Q298" s="291" t="str">
        <f t="shared" si="179"/>
        <v/>
      </c>
      <c r="R298" s="298" t="s">
        <v>62</v>
      </c>
      <c r="S298" s="299"/>
      <c r="T298" s="339"/>
      <c r="Z298" s="308" t="str">
        <f t="shared" si="180"/>
        <v/>
      </c>
      <c r="AA298" s="308" t="str">
        <f>IFERROR(HLOOKUP($K$5,$AB$23:$AD299,ROW()-22,FALSE),"")</f>
        <v/>
      </c>
      <c r="AB298" s="157" t="s">
        <v>7</v>
      </c>
      <c r="AC298" s="159" t="s">
        <v>37</v>
      </c>
      <c r="AD298" s="161" t="s">
        <v>37</v>
      </c>
      <c r="AE298" s="287" t="s">
        <v>135</v>
      </c>
      <c r="AF298" s="333" t="s">
        <v>111</v>
      </c>
      <c r="AG298" s="315" t="s">
        <v>174</v>
      </c>
      <c r="AH298" s="315" t="s">
        <v>174</v>
      </c>
    </row>
    <row r="299" spans="1:34" ht="11.25" customHeight="1">
      <c r="A299" s="2"/>
      <c r="B299" s="166"/>
      <c r="C299" s="167"/>
      <c r="D299" s="167"/>
      <c r="E299" s="167"/>
      <c r="F299" s="167"/>
      <c r="G299" s="167"/>
      <c r="H299" s="167"/>
      <c r="I299" s="172"/>
      <c r="J299" s="185"/>
      <c r="K299" s="186"/>
      <c r="L299" s="185"/>
      <c r="M299" s="186"/>
      <c r="N299" s="334"/>
      <c r="O299" s="185"/>
      <c r="P299" s="280"/>
      <c r="Q299" s="292"/>
      <c r="R299" s="298"/>
      <c r="S299" s="299"/>
      <c r="T299" s="339"/>
      <c r="Z299" s="308"/>
      <c r="AA299" s="308"/>
      <c r="AB299" s="158"/>
      <c r="AC299" s="160"/>
      <c r="AD299" s="162"/>
      <c r="AE299" s="288"/>
      <c r="AF299" s="333"/>
      <c r="AG299" s="324"/>
      <c r="AH299" s="324"/>
    </row>
    <row r="300" spans="1:34" ht="11.25" customHeight="1">
      <c r="A300" s="2"/>
      <c r="B300" s="166"/>
      <c r="C300" s="167"/>
      <c r="D300" s="167"/>
      <c r="E300" s="167"/>
      <c r="F300" s="167"/>
      <c r="G300" s="167"/>
      <c r="H300" s="167"/>
      <c r="I300" s="172"/>
      <c r="J300" s="185"/>
      <c r="K300" s="186"/>
      <c r="L300" s="185"/>
      <c r="M300" s="186"/>
      <c r="N300" s="334" t="str">
        <f>IF($K$5="機構加入者（証券会社）","MS03",IF($K$5="機構加入者（信託銀行）","MT03",""))</f>
        <v/>
      </c>
      <c r="O300" s="185" t="str">
        <f t="shared" ref="O300" si="183">IF(OR($P300=" ",$P300=""),"",$AF300)</f>
        <v/>
      </c>
      <c r="P300" s="280" t="str">
        <f>IFERROR(HLOOKUP(CONCATENATE($AF$11,$AF$12),$AF$279:$AH301,ROW()-278,FALSE),"")</f>
        <v/>
      </c>
      <c r="Q300" s="260" t="str">
        <f t="shared" si="179"/>
        <v/>
      </c>
      <c r="R300" s="298" t="s">
        <v>62</v>
      </c>
      <c r="S300" s="299"/>
      <c r="T300" s="339"/>
      <c r="Z300" s="308" t="str">
        <f t="shared" si="180"/>
        <v/>
      </c>
      <c r="AA300" s="308" t="str">
        <f>IFERROR(HLOOKUP($K$5,$AB$23:$AD301,ROW()-22,FALSE),"")</f>
        <v/>
      </c>
      <c r="AB300" s="157" t="s">
        <v>7</v>
      </c>
      <c r="AC300" s="159" t="s">
        <v>37</v>
      </c>
      <c r="AD300" s="161" t="s">
        <v>37</v>
      </c>
      <c r="AE300" s="287" t="s">
        <v>135</v>
      </c>
      <c r="AF300" s="333" t="s">
        <v>112</v>
      </c>
      <c r="AG300" s="315" t="s">
        <v>167</v>
      </c>
      <c r="AH300" s="324" t="s">
        <v>127</v>
      </c>
    </row>
    <row r="301" spans="1:34" ht="11.25" customHeight="1">
      <c r="A301" s="2"/>
      <c r="B301" s="166"/>
      <c r="C301" s="167"/>
      <c r="D301" s="167"/>
      <c r="E301" s="167"/>
      <c r="F301" s="167"/>
      <c r="G301" s="167"/>
      <c r="H301" s="167"/>
      <c r="I301" s="172"/>
      <c r="J301" s="185"/>
      <c r="K301" s="186"/>
      <c r="L301" s="185"/>
      <c r="M301" s="186"/>
      <c r="N301" s="334"/>
      <c r="O301" s="185"/>
      <c r="P301" s="280"/>
      <c r="Q301" s="154"/>
      <c r="R301" s="298"/>
      <c r="S301" s="299"/>
      <c r="T301" s="339"/>
      <c r="Z301" s="308"/>
      <c r="AA301" s="308"/>
      <c r="AB301" s="158"/>
      <c r="AC301" s="160"/>
      <c r="AD301" s="162"/>
      <c r="AE301" s="288"/>
      <c r="AF301" s="333"/>
      <c r="AG301" s="324"/>
      <c r="AH301" s="324"/>
    </row>
    <row r="302" spans="1:34" ht="11.25" customHeight="1">
      <c r="A302" s="2"/>
      <c r="B302" s="166"/>
      <c r="C302" s="167"/>
      <c r="D302" s="167"/>
      <c r="E302" s="167"/>
      <c r="F302" s="167"/>
      <c r="G302" s="167"/>
      <c r="H302" s="167"/>
      <c r="I302" s="172"/>
      <c r="J302" s="185"/>
      <c r="K302" s="186"/>
      <c r="L302" s="185"/>
      <c r="M302" s="186"/>
      <c r="N302" s="334"/>
      <c r="O302" s="185" t="str">
        <f t="shared" si="181"/>
        <v/>
      </c>
      <c r="P302" s="280" t="str">
        <f>IFERROR(HLOOKUP(CONCATENATE($AF$11,$AF$12),$AF$279:$AH303,ROW()-278,FALSE),"")</f>
        <v/>
      </c>
      <c r="Q302" s="291" t="str">
        <f t="shared" si="179"/>
        <v/>
      </c>
      <c r="R302" s="298" t="s">
        <v>62</v>
      </c>
      <c r="S302" s="299"/>
      <c r="T302" s="339"/>
      <c r="Z302" s="308" t="str">
        <f t="shared" si="180"/>
        <v/>
      </c>
      <c r="AA302" s="308" t="str">
        <f>IFERROR(HLOOKUP($K$5,$AB$23:$AD303,ROW()-22,FALSE),"")</f>
        <v/>
      </c>
      <c r="AB302" s="157" t="s">
        <v>7</v>
      </c>
      <c r="AC302" s="159" t="s">
        <v>37</v>
      </c>
      <c r="AD302" s="161" t="s">
        <v>37</v>
      </c>
      <c r="AE302" s="287" t="s">
        <v>135</v>
      </c>
      <c r="AF302" s="333" t="s">
        <v>111</v>
      </c>
      <c r="AG302" s="315" t="s">
        <v>162</v>
      </c>
      <c r="AH302" s="315" t="s">
        <v>163</v>
      </c>
    </row>
    <row r="303" spans="1:34" ht="11.25" customHeight="1">
      <c r="A303" s="2"/>
      <c r="B303" s="166"/>
      <c r="C303" s="167"/>
      <c r="D303" s="167"/>
      <c r="E303" s="167"/>
      <c r="F303" s="167"/>
      <c r="G303" s="167"/>
      <c r="H303" s="167"/>
      <c r="I303" s="172"/>
      <c r="J303" s="185"/>
      <c r="K303" s="186"/>
      <c r="L303" s="185"/>
      <c r="M303" s="186"/>
      <c r="N303" s="334"/>
      <c r="O303" s="185"/>
      <c r="P303" s="280"/>
      <c r="Q303" s="291"/>
      <c r="R303" s="298"/>
      <c r="S303" s="299"/>
      <c r="T303" s="339"/>
      <c r="Z303" s="308"/>
      <c r="AA303" s="308"/>
      <c r="AB303" s="158"/>
      <c r="AC303" s="160"/>
      <c r="AD303" s="162"/>
      <c r="AE303" s="288"/>
      <c r="AF303" s="333"/>
      <c r="AG303" s="324"/>
      <c r="AH303" s="324"/>
    </row>
    <row r="304" spans="1:34" ht="11.25" customHeight="1">
      <c r="A304" s="2"/>
      <c r="B304" s="166"/>
      <c r="C304" s="167"/>
      <c r="D304" s="167"/>
      <c r="E304" s="167"/>
      <c r="F304" s="167"/>
      <c r="G304" s="167"/>
      <c r="H304" s="167"/>
      <c r="I304" s="172"/>
      <c r="J304" s="185"/>
      <c r="K304" s="186"/>
      <c r="L304" s="185"/>
      <c r="M304" s="186"/>
      <c r="N304" s="334"/>
      <c r="O304" s="185" t="str">
        <f t="shared" si="181"/>
        <v/>
      </c>
      <c r="P304" s="280" t="str">
        <f>IFERROR(HLOOKUP(CONCATENATE($AF$11,$AF$12),$AF$279:$AH305,ROW()-278,FALSE),"")</f>
        <v/>
      </c>
      <c r="Q304" s="291" t="str">
        <f t="shared" si="179"/>
        <v/>
      </c>
      <c r="R304" s="298" t="s">
        <v>62</v>
      </c>
      <c r="S304" s="299"/>
      <c r="T304" s="339"/>
      <c r="Z304" s="308" t="str">
        <f t="shared" si="180"/>
        <v/>
      </c>
      <c r="AA304" s="308" t="str">
        <f>IFERROR(HLOOKUP($K$5,$AB$23:$AD305,ROW()-22,FALSE),"")</f>
        <v/>
      </c>
      <c r="AB304" s="157" t="s">
        <v>7</v>
      </c>
      <c r="AC304" s="159" t="s">
        <v>37</v>
      </c>
      <c r="AD304" s="161" t="s">
        <v>37</v>
      </c>
      <c r="AE304" s="287" t="s">
        <v>135</v>
      </c>
      <c r="AF304" s="333" t="s">
        <v>112</v>
      </c>
      <c r="AG304" s="324" t="s">
        <v>127</v>
      </c>
      <c r="AH304" s="315" t="s">
        <v>164</v>
      </c>
    </row>
    <row r="305" spans="1:34" ht="11.25" customHeight="1">
      <c r="A305" s="2"/>
      <c r="B305" s="166"/>
      <c r="C305" s="167"/>
      <c r="D305" s="167"/>
      <c r="E305" s="167"/>
      <c r="F305" s="167"/>
      <c r="G305" s="167"/>
      <c r="H305" s="167"/>
      <c r="I305" s="172"/>
      <c r="J305" s="185"/>
      <c r="K305" s="186"/>
      <c r="L305" s="185"/>
      <c r="M305" s="186"/>
      <c r="N305" s="334"/>
      <c r="O305" s="185"/>
      <c r="P305" s="280"/>
      <c r="Q305" s="291"/>
      <c r="R305" s="298"/>
      <c r="S305" s="299"/>
      <c r="T305" s="339"/>
      <c r="Z305" s="308"/>
      <c r="AA305" s="308"/>
      <c r="AB305" s="158"/>
      <c r="AC305" s="160"/>
      <c r="AD305" s="162"/>
      <c r="AE305" s="288"/>
      <c r="AF305" s="333"/>
      <c r="AG305" s="324"/>
      <c r="AH305" s="324"/>
    </row>
    <row r="306" spans="1:34" ht="11.25" customHeight="1">
      <c r="A306" s="2"/>
      <c r="B306" s="166"/>
      <c r="C306" s="167"/>
      <c r="D306" s="167"/>
      <c r="E306" s="167"/>
      <c r="F306" s="167"/>
      <c r="G306" s="167"/>
      <c r="H306" s="167"/>
      <c r="I306" s="172"/>
      <c r="J306" s="185"/>
      <c r="K306" s="186"/>
      <c r="L306" s="185"/>
      <c r="M306" s="186"/>
      <c r="N306" s="334"/>
      <c r="O306" s="185" t="str">
        <f t="shared" si="181"/>
        <v/>
      </c>
      <c r="P306" s="280" t="str">
        <f>IFERROR(HLOOKUP(CONCATENATE($AF$11,$AF$12),$AF$279:$AH307,ROW()-278,FALSE),"")</f>
        <v/>
      </c>
      <c r="Q306" s="291" t="str">
        <f t="shared" si="179"/>
        <v/>
      </c>
      <c r="R306" s="298" t="s">
        <v>62</v>
      </c>
      <c r="S306" s="299"/>
      <c r="T306" s="339"/>
      <c r="Z306" s="308" t="str">
        <f t="shared" si="180"/>
        <v/>
      </c>
      <c r="AA306" s="308" t="str">
        <f>IFERROR(HLOOKUP($K$5,$AB$23:$AD307,ROW()-22,FALSE),"")</f>
        <v/>
      </c>
      <c r="AB306" s="157" t="s">
        <v>7</v>
      </c>
      <c r="AC306" s="159" t="s">
        <v>37</v>
      </c>
      <c r="AD306" s="161" t="s">
        <v>37</v>
      </c>
      <c r="AE306" s="287" t="s">
        <v>135</v>
      </c>
      <c r="AF306" s="333" t="s">
        <v>111</v>
      </c>
      <c r="AG306" s="315" t="s">
        <v>165</v>
      </c>
      <c r="AH306" s="315" t="s">
        <v>162</v>
      </c>
    </row>
    <row r="307" spans="1:34" ht="11.25" customHeight="1">
      <c r="A307" s="2"/>
      <c r="B307" s="166"/>
      <c r="C307" s="167"/>
      <c r="D307" s="167"/>
      <c r="E307" s="167"/>
      <c r="F307" s="167"/>
      <c r="G307" s="167"/>
      <c r="H307" s="167"/>
      <c r="I307" s="172"/>
      <c r="J307" s="185"/>
      <c r="K307" s="186"/>
      <c r="L307" s="185"/>
      <c r="M307" s="186"/>
      <c r="N307" s="334"/>
      <c r="O307" s="185"/>
      <c r="P307" s="280"/>
      <c r="Q307" s="291"/>
      <c r="R307" s="298"/>
      <c r="S307" s="299"/>
      <c r="T307" s="339"/>
      <c r="Z307" s="308"/>
      <c r="AA307" s="308"/>
      <c r="AB307" s="158"/>
      <c r="AC307" s="160"/>
      <c r="AD307" s="162"/>
      <c r="AE307" s="288"/>
      <c r="AF307" s="333"/>
      <c r="AG307" s="324"/>
      <c r="AH307" s="324"/>
    </row>
    <row r="308" spans="1:34" ht="11.25" customHeight="1">
      <c r="A308" s="2"/>
      <c r="B308" s="166"/>
      <c r="C308" s="167"/>
      <c r="D308" s="167"/>
      <c r="E308" s="167"/>
      <c r="F308" s="167"/>
      <c r="G308" s="167"/>
      <c r="H308" s="167"/>
      <c r="I308" s="172"/>
      <c r="J308" s="185"/>
      <c r="K308" s="186"/>
      <c r="L308" s="185"/>
      <c r="M308" s="186"/>
      <c r="N308" s="334"/>
      <c r="O308" s="185" t="str">
        <f t="shared" si="181"/>
        <v/>
      </c>
      <c r="P308" s="280" t="str">
        <f>IFERROR(HLOOKUP(CONCATENATE($AF$11,$AF$12),$AF$279:$AH309,ROW()-278,FALSE),"")</f>
        <v/>
      </c>
      <c r="Q308" s="291" t="str">
        <f t="shared" si="179"/>
        <v/>
      </c>
      <c r="R308" s="298" t="s">
        <v>62</v>
      </c>
      <c r="S308" s="299"/>
      <c r="T308" s="339"/>
      <c r="Z308" s="308" t="str">
        <f t="shared" si="180"/>
        <v/>
      </c>
      <c r="AA308" s="308" t="str">
        <f>IFERROR(HLOOKUP($K$5,$AB$23:$AD309,ROW()-22,FALSE),"")</f>
        <v/>
      </c>
      <c r="AB308" s="157" t="s">
        <v>7</v>
      </c>
      <c r="AC308" s="159" t="s">
        <v>37</v>
      </c>
      <c r="AD308" s="161" t="s">
        <v>37</v>
      </c>
      <c r="AE308" s="287" t="s">
        <v>135</v>
      </c>
      <c r="AF308" s="333" t="s">
        <v>111</v>
      </c>
      <c r="AG308" s="315" t="s">
        <v>174</v>
      </c>
      <c r="AH308" s="315" t="s">
        <v>174</v>
      </c>
    </row>
    <row r="309" spans="1:34" ht="11.25" customHeight="1">
      <c r="A309" s="2"/>
      <c r="B309" s="166"/>
      <c r="C309" s="167"/>
      <c r="D309" s="167"/>
      <c r="E309" s="167"/>
      <c r="F309" s="167"/>
      <c r="G309" s="167"/>
      <c r="H309" s="167"/>
      <c r="I309" s="172"/>
      <c r="J309" s="185"/>
      <c r="K309" s="186"/>
      <c r="L309" s="185"/>
      <c r="M309" s="186"/>
      <c r="N309" s="334"/>
      <c r="O309" s="185"/>
      <c r="P309" s="280"/>
      <c r="Q309" s="292"/>
      <c r="R309" s="298"/>
      <c r="S309" s="299"/>
      <c r="T309" s="339"/>
      <c r="Z309" s="308"/>
      <c r="AA309" s="308"/>
      <c r="AB309" s="158"/>
      <c r="AC309" s="160"/>
      <c r="AD309" s="162"/>
      <c r="AE309" s="288"/>
      <c r="AF309" s="333"/>
      <c r="AG309" s="324"/>
      <c r="AH309" s="324"/>
    </row>
    <row r="310" spans="1:34" ht="11.25" customHeight="1">
      <c r="A310" s="2"/>
      <c r="B310" s="166"/>
      <c r="C310" s="167"/>
      <c r="D310" s="167"/>
      <c r="E310" s="167"/>
      <c r="F310" s="167"/>
      <c r="G310" s="167"/>
      <c r="H310" s="167"/>
      <c r="I310" s="172"/>
      <c r="J310" s="185"/>
      <c r="K310" s="186"/>
      <c r="L310" s="185"/>
      <c r="M310" s="186"/>
      <c r="N310" s="334" t="str">
        <f>IF($K$5="機構加入者（証券会社）","MS04",IF($K$5="機構加入者（信託銀行）","MT04",""))</f>
        <v/>
      </c>
      <c r="O310" s="185" t="str">
        <f t="shared" ref="O310" si="184">IF(OR($P310=" ",$P310=""),"",$AF310)</f>
        <v/>
      </c>
      <c r="P310" s="280" t="str">
        <f>IFERROR(HLOOKUP(CONCATENATE($AF$11,$AF$12),$AF$279:$AH311,ROW()-278,FALSE),"")</f>
        <v/>
      </c>
      <c r="Q310" s="152" t="str">
        <f t="shared" si="179"/>
        <v/>
      </c>
      <c r="R310" s="298" t="s">
        <v>62</v>
      </c>
      <c r="S310" s="299"/>
      <c r="T310" s="339"/>
      <c r="Z310" s="308" t="str">
        <f t="shared" si="180"/>
        <v/>
      </c>
      <c r="AA310" s="308" t="str">
        <f>IFERROR(HLOOKUP($K$5,$AB$23:$AD311,ROW()-22,FALSE),"")</f>
        <v/>
      </c>
      <c r="AB310" s="157" t="s">
        <v>7</v>
      </c>
      <c r="AC310" s="159" t="s">
        <v>37</v>
      </c>
      <c r="AD310" s="161" t="s">
        <v>37</v>
      </c>
      <c r="AE310" s="287" t="s">
        <v>135</v>
      </c>
      <c r="AF310" s="333" t="s">
        <v>111</v>
      </c>
      <c r="AG310" s="315" t="s">
        <v>163</v>
      </c>
      <c r="AH310" s="315" t="s">
        <v>163</v>
      </c>
    </row>
    <row r="311" spans="1:34" ht="11.25" customHeight="1">
      <c r="A311" s="2"/>
      <c r="B311" s="166"/>
      <c r="C311" s="167"/>
      <c r="D311" s="167"/>
      <c r="E311" s="167"/>
      <c r="F311" s="167"/>
      <c r="G311" s="167"/>
      <c r="H311" s="167"/>
      <c r="I311" s="172"/>
      <c r="J311" s="185"/>
      <c r="K311" s="186"/>
      <c r="L311" s="185"/>
      <c r="M311" s="186"/>
      <c r="N311" s="334"/>
      <c r="O311" s="185"/>
      <c r="P311" s="280"/>
      <c r="Q311" s="152"/>
      <c r="R311" s="298"/>
      <c r="S311" s="299"/>
      <c r="T311" s="339"/>
      <c r="Z311" s="308"/>
      <c r="AA311" s="308"/>
      <c r="AB311" s="158"/>
      <c r="AC311" s="160"/>
      <c r="AD311" s="162"/>
      <c r="AE311" s="288"/>
      <c r="AF311" s="333"/>
      <c r="AG311" s="324"/>
      <c r="AH311" s="324"/>
    </row>
    <row r="312" spans="1:34" ht="11.25" customHeight="1">
      <c r="A312" s="2"/>
      <c r="B312" s="166"/>
      <c r="C312" s="167"/>
      <c r="D312" s="167"/>
      <c r="E312" s="167"/>
      <c r="F312" s="167"/>
      <c r="G312" s="167"/>
      <c r="H312" s="167"/>
      <c r="I312" s="172"/>
      <c r="J312" s="185"/>
      <c r="K312" s="186"/>
      <c r="L312" s="185"/>
      <c r="M312" s="186"/>
      <c r="N312" s="334"/>
      <c r="O312" s="185" t="str">
        <f t="shared" si="181"/>
        <v/>
      </c>
      <c r="P312" s="280" t="str">
        <f>IFERROR(HLOOKUP(CONCATENATE($AF$11,$AF$12),$AF$279:$AH313,ROW()-278,FALSE),"")</f>
        <v/>
      </c>
      <c r="Q312" s="291" t="str">
        <f t="shared" si="179"/>
        <v/>
      </c>
      <c r="R312" s="298" t="s">
        <v>62</v>
      </c>
      <c r="S312" s="299"/>
      <c r="T312" s="339"/>
      <c r="Z312" s="308" t="str">
        <f t="shared" si="180"/>
        <v/>
      </c>
      <c r="AA312" s="308" t="str">
        <f>IFERROR(HLOOKUP($K$5,$AB$23:$AD313,ROW()-22,FALSE),"")</f>
        <v/>
      </c>
      <c r="AB312" s="157" t="s">
        <v>7</v>
      </c>
      <c r="AC312" s="159" t="s">
        <v>37</v>
      </c>
      <c r="AD312" s="161" t="s">
        <v>37</v>
      </c>
      <c r="AE312" s="287" t="s">
        <v>135</v>
      </c>
      <c r="AF312" s="333" t="s">
        <v>112</v>
      </c>
      <c r="AG312" s="315" t="s">
        <v>164</v>
      </c>
      <c r="AH312" s="315" t="s">
        <v>164</v>
      </c>
    </row>
    <row r="313" spans="1:34" ht="11.25" customHeight="1">
      <c r="A313" s="2"/>
      <c r="B313" s="166"/>
      <c r="C313" s="167"/>
      <c r="D313" s="167"/>
      <c r="E313" s="167"/>
      <c r="F313" s="167"/>
      <c r="G313" s="167"/>
      <c r="H313" s="167"/>
      <c r="I313" s="172"/>
      <c r="J313" s="185"/>
      <c r="K313" s="186"/>
      <c r="L313" s="185"/>
      <c r="M313" s="186"/>
      <c r="N313" s="334"/>
      <c r="O313" s="185"/>
      <c r="P313" s="280"/>
      <c r="Q313" s="291"/>
      <c r="R313" s="298"/>
      <c r="S313" s="299"/>
      <c r="T313" s="339"/>
      <c r="Z313" s="308"/>
      <c r="AA313" s="308"/>
      <c r="AB313" s="158"/>
      <c r="AC313" s="160"/>
      <c r="AD313" s="162"/>
      <c r="AE313" s="288"/>
      <c r="AF313" s="333"/>
      <c r="AG313" s="324"/>
      <c r="AH313" s="324"/>
    </row>
    <row r="314" spans="1:34" ht="11.25" customHeight="1">
      <c r="A314" s="2"/>
      <c r="B314" s="166"/>
      <c r="C314" s="167"/>
      <c r="D314" s="167"/>
      <c r="E314" s="167"/>
      <c r="F314" s="167"/>
      <c r="G314" s="167"/>
      <c r="H314" s="167"/>
      <c r="I314" s="172"/>
      <c r="J314" s="185"/>
      <c r="K314" s="186"/>
      <c r="L314" s="185"/>
      <c r="M314" s="186"/>
      <c r="N314" s="334"/>
      <c r="O314" s="185" t="str">
        <f t="shared" si="181"/>
        <v/>
      </c>
      <c r="P314" s="280" t="str">
        <f>IFERROR(HLOOKUP(CONCATENATE($AF$11,$AF$12),$AF$279:$AH315,ROW()-278,FALSE),"")</f>
        <v/>
      </c>
      <c r="Q314" s="291" t="str">
        <f t="shared" si="179"/>
        <v/>
      </c>
      <c r="R314" s="298" t="s">
        <v>62</v>
      </c>
      <c r="S314" s="299"/>
      <c r="T314" s="339"/>
      <c r="Z314" s="308" t="str">
        <f t="shared" si="180"/>
        <v/>
      </c>
      <c r="AA314" s="308" t="str">
        <f>IFERROR(HLOOKUP($K$5,$AB$23:$AD315,ROW()-22,FALSE),"")</f>
        <v/>
      </c>
      <c r="AB314" s="157" t="s">
        <v>7</v>
      </c>
      <c r="AC314" s="159" t="s">
        <v>37</v>
      </c>
      <c r="AD314" s="161" t="s">
        <v>37</v>
      </c>
      <c r="AE314" s="287" t="s">
        <v>135</v>
      </c>
      <c r="AF314" s="333" t="s">
        <v>111</v>
      </c>
      <c r="AG314" s="315" t="s">
        <v>166</v>
      </c>
      <c r="AH314" s="315" t="s">
        <v>162</v>
      </c>
    </row>
    <row r="315" spans="1:34" ht="11.25" customHeight="1">
      <c r="A315" s="2"/>
      <c r="B315" s="166"/>
      <c r="C315" s="167"/>
      <c r="D315" s="167"/>
      <c r="E315" s="167"/>
      <c r="F315" s="167"/>
      <c r="G315" s="167"/>
      <c r="H315" s="167"/>
      <c r="I315" s="172"/>
      <c r="J315" s="185"/>
      <c r="K315" s="186"/>
      <c r="L315" s="185"/>
      <c r="M315" s="186"/>
      <c r="N315" s="334"/>
      <c r="O315" s="185"/>
      <c r="P315" s="280"/>
      <c r="Q315" s="291"/>
      <c r="R315" s="298"/>
      <c r="S315" s="299"/>
      <c r="T315" s="339"/>
      <c r="Z315" s="308"/>
      <c r="AA315" s="308"/>
      <c r="AB315" s="158"/>
      <c r="AC315" s="160"/>
      <c r="AD315" s="162"/>
      <c r="AE315" s="288"/>
      <c r="AF315" s="333"/>
      <c r="AG315" s="324"/>
      <c r="AH315" s="324"/>
    </row>
    <row r="316" spans="1:34" ht="11.25" customHeight="1">
      <c r="A316" s="2"/>
      <c r="B316" s="166"/>
      <c r="C316" s="167"/>
      <c r="D316" s="167"/>
      <c r="E316" s="167"/>
      <c r="F316" s="167"/>
      <c r="G316" s="167"/>
      <c r="H316" s="167"/>
      <c r="I316" s="172"/>
      <c r="J316" s="185"/>
      <c r="K316" s="186"/>
      <c r="L316" s="185"/>
      <c r="M316" s="186"/>
      <c r="N316" s="334"/>
      <c r="O316" s="185" t="str">
        <f t="shared" si="181"/>
        <v/>
      </c>
      <c r="P316" s="280" t="str">
        <f>IFERROR(HLOOKUP(CONCATENATE($AF$11,$AF$12),$AF$279:$AH317,ROW()-278,FALSE),"")</f>
        <v/>
      </c>
      <c r="Q316" s="291" t="str">
        <f t="shared" si="179"/>
        <v/>
      </c>
      <c r="R316" s="298" t="s">
        <v>62</v>
      </c>
      <c r="S316" s="299"/>
      <c r="T316" s="339"/>
      <c r="Z316" s="308" t="str">
        <f t="shared" si="180"/>
        <v/>
      </c>
      <c r="AA316" s="308" t="str">
        <f>IFERROR(HLOOKUP($K$5,$AB$23:$AD317,ROW()-22,FALSE),"")</f>
        <v/>
      </c>
      <c r="AB316" s="157" t="s">
        <v>7</v>
      </c>
      <c r="AC316" s="159" t="s">
        <v>37</v>
      </c>
      <c r="AD316" s="161" t="s">
        <v>37</v>
      </c>
      <c r="AE316" s="287" t="s">
        <v>135</v>
      </c>
      <c r="AF316" s="333" t="s">
        <v>111</v>
      </c>
      <c r="AG316" s="315" t="s">
        <v>174</v>
      </c>
      <c r="AH316" s="315" t="s">
        <v>174</v>
      </c>
    </row>
    <row r="317" spans="1:34" ht="11.25" customHeight="1">
      <c r="A317" s="2"/>
      <c r="B317" s="166"/>
      <c r="C317" s="167"/>
      <c r="D317" s="167"/>
      <c r="E317" s="167"/>
      <c r="F317" s="167"/>
      <c r="G317" s="167"/>
      <c r="H317" s="167"/>
      <c r="I317" s="172"/>
      <c r="J317" s="185"/>
      <c r="K317" s="186"/>
      <c r="L317" s="185"/>
      <c r="M317" s="186"/>
      <c r="N317" s="334"/>
      <c r="O317" s="185"/>
      <c r="P317" s="280"/>
      <c r="Q317" s="292"/>
      <c r="R317" s="298"/>
      <c r="S317" s="299"/>
      <c r="T317" s="339"/>
      <c r="Z317" s="308"/>
      <c r="AA317" s="308"/>
      <c r="AB317" s="158"/>
      <c r="AC317" s="160"/>
      <c r="AD317" s="162"/>
      <c r="AE317" s="288"/>
      <c r="AF317" s="333"/>
      <c r="AG317" s="324"/>
      <c r="AH317" s="324"/>
    </row>
    <row r="318" spans="1:34" ht="11.25" customHeight="1">
      <c r="A318" s="2"/>
      <c r="B318" s="166"/>
      <c r="C318" s="167"/>
      <c r="D318" s="167"/>
      <c r="E318" s="167"/>
      <c r="F318" s="167"/>
      <c r="G318" s="167"/>
      <c r="H318" s="167"/>
      <c r="I318" s="172"/>
      <c r="J318" s="185"/>
      <c r="K318" s="186"/>
      <c r="L318" s="185"/>
      <c r="M318" s="186"/>
      <c r="N318" s="334" t="str">
        <f>IF($K$5="機構加入者（証券会社）","MS05",IF($K$5="機構加入者（信託銀行）","MT05",""))</f>
        <v/>
      </c>
      <c r="O318" s="185" t="str">
        <f t="shared" ref="O318" si="185">IF(OR($P318=" ",$P318=""),"",$AF318)</f>
        <v/>
      </c>
      <c r="P318" s="280" t="str">
        <f>IFERROR(HLOOKUP(CONCATENATE($AF$11,$AF$12),$AF$279:$AH319,ROW()-278,FALSE),"")</f>
        <v/>
      </c>
      <c r="Q318" s="260" t="str">
        <f t="shared" si="179"/>
        <v/>
      </c>
      <c r="R318" s="298" t="s">
        <v>62</v>
      </c>
      <c r="S318" s="299"/>
      <c r="T318" s="339"/>
      <c r="Z318" s="308" t="str">
        <f t="shared" si="180"/>
        <v/>
      </c>
      <c r="AA318" s="308" t="str">
        <f>IFERROR(HLOOKUP($K$5,$AB$23:$AD319,ROW()-22,FALSE),"")</f>
        <v/>
      </c>
      <c r="AB318" s="157" t="s">
        <v>7</v>
      </c>
      <c r="AC318" s="159" t="s">
        <v>3</v>
      </c>
      <c r="AD318" s="161" t="s">
        <v>3</v>
      </c>
      <c r="AE318" s="287" t="s">
        <v>135</v>
      </c>
      <c r="AF318" s="333" t="s">
        <v>112</v>
      </c>
      <c r="AG318" s="315" t="s">
        <v>161</v>
      </c>
      <c r="AH318" s="324" t="s">
        <v>127</v>
      </c>
    </row>
    <row r="319" spans="1:34" ht="11.25" customHeight="1">
      <c r="A319" s="2"/>
      <c r="B319" s="166"/>
      <c r="C319" s="167"/>
      <c r="D319" s="167"/>
      <c r="E319" s="167"/>
      <c r="F319" s="167"/>
      <c r="G319" s="167"/>
      <c r="H319" s="167"/>
      <c r="I319" s="172"/>
      <c r="J319" s="185"/>
      <c r="K319" s="186"/>
      <c r="L319" s="185"/>
      <c r="M319" s="186"/>
      <c r="N319" s="334"/>
      <c r="O319" s="185"/>
      <c r="P319" s="280"/>
      <c r="Q319" s="154"/>
      <c r="R319" s="298"/>
      <c r="S319" s="299"/>
      <c r="T319" s="339"/>
      <c r="Z319" s="308"/>
      <c r="AA319" s="308"/>
      <c r="AB319" s="158"/>
      <c r="AC319" s="160"/>
      <c r="AD319" s="162"/>
      <c r="AE319" s="288"/>
      <c r="AF319" s="333"/>
      <c r="AG319" s="324"/>
      <c r="AH319" s="324"/>
    </row>
    <row r="320" spans="1:34" ht="11.25" customHeight="1">
      <c r="A320" s="2"/>
      <c r="B320" s="166"/>
      <c r="C320" s="167"/>
      <c r="D320" s="167"/>
      <c r="E320" s="167"/>
      <c r="F320" s="167"/>
      <c r="G320" s="167"/>
      <c r="H320" s="167"/>
      <c r="I320" s="172"/>
      <c r="J320" s="185"/>
      <c r="K320" s="186"/>
      <c r="L320" s="185"/>
      <c r="M320" s="186"/>
      <c r="N320" s="334"/>
      <c r="O320" s="185" t="str">
        <f t="shared" si="181"/>
        <v/>
      </c>
      <c r="P320" s="280" t="str">
        <f>IFERROR(HLOOKUP(CONCATENATE($AF$11,$AF$12),$AF$279:$AH321,ROW()-278,FALSE),"")</f>
        <v/>
      </c>
      <c r="Q320" s="291" t="str">
        <f t="shared" si="179"/>
        <v/>
      </c>
      <c r="R320" s="298" t="s">
        <v>62</v>
      </c>
      <c r="S320" s="299"/>
      <c r="T320" s="339"/>
      <c r="Z320" s="308" t="str">
        <f t="shared" si="180"/>
        <v/>
      </c>
      <c r="AA320" s="308" t="str">
        <f>IFERROR(HLOOKUP($K$5,$AB$23:$AD321,ROW()-22,FALSE),"")</f>
        <v/>
      </c>
      <c r="AB320" s="157" t="s">
        <v>7</v>
      </c>
      <c r="AC320" s="159" t="s">
        <v>3</v>
      </c>
      <c r="AD320" s="161" t="s">
        <v>3</v>
      </c>
      <c r="AE320" s="287" t="s">
        <v>135</v>
      </c>
      <c r="AF320" s="333" t="s">
        <v>111</v>
      </c>
      <c r="AG320" s="315" t="s">
        <v>162</v>
      </c>
      <c r="AH320" s="315" t="s">
        <v>163</v>
      </c>
    </row>
    <row r="321" spans="1:34" ht="11.25" customHeight="1">
      <c r="A321" s="2"/>
      <c r="B321" s="166"/>
      <c r="C321" s="167"/>
      <c r="D321" s="167"/>
      <c r="E321" s="167"/>
      <c r="F321" s="167"/>
      <c r="G321" s="167"/>
      <c r="H321" s="167"/>
      <c r="I321" s="172"/>
      <c r="J321" s="185"/>
      <c r="K321" s="186"/>
      <c r="L321" s="185"/>
      <c r="M321" s="186"/>
      <c r="N321" s="334"/>
      <c r="O321" s="185"/>
      <c r="P321" s="280"/>
      <c r="Q321" s="291"/>
      <c r="R321" s="298"/>
      <c r="S321" s="299"/>
      <c r="T321" s="339"/>
      <c r="Z321" s="308"/>
      <c r="AA321" s="308"/>
      <c r="AB321" s="158"/>
      <c r="AC321" s="160"/>
      <c r="AD321" s="162"/>
      <c r="AE321" s="288"/>
      <c r="AF321" s="333"/>
      <c r="AG321" s="324"/>
      <c r="AH321" s="324"/>
    </row>
    <row r="322" spans="1:34" ht="11.25" customHeight="1">
      <c r="A322" s="2"/>
      <c r="B322" s="166"/>
      <c r="C322" s="167"/>
      <c r="D322" s="167"/>
      <c r="E322" s="167"/>
      <c r="F322" s="167"/>
      <c r="G322" s="167"/>
      <c r="H322" s="167"/>
      <c r="I322" s="172"/>
      <c r="J322" s="185"/>
      <c r="K322" s="186"/>
      <c r="L322" s="185"/>
      <c r="M322" s="186"/>
      <c r="N322" s="334"/>
      <c r="O322" s="185" t="str">
        <f t="shared" si="181"/>
        <v/>
      </c>
      <c r="P322" s="280" t="str">
        <f>IFERROR(HLOOKUP(CONCATENATE($AF$11,$AF$12),$AF$279:$AH323,ROW()-278,FALSE),"")</f>
        <v/>
      </c>
      <c r="Q322" s="291" t="str">
        <f t="shared" si="179"/>
        <v/>
      </c>
      <c r="R322" s="298" t="s">
        <v>62</v>
      </c>
      <c r="S322" s="299"/>
      <c r="T322" s="339"/>
      <c r="Z322" s="308" t="str">
        <f t="shared" si="180"/>
        <v/>
      </c>
      <c r="AA322" s="308" t="str">
        <f>IFERROR(HLOOKUP($K$5,$AB$23:$AD323,ROW()-22,FALSE),"")</f>
        <v/>
      </c>
      <c r="AB322" s="157" t="s">
        <v>7</v>
      </c>
      <c r="AC322" s="159" t="s">
        <v>3</v>
      </c>
      <c r="AD322" s="161" t="s">
        <v>3</v>
      </c>
      <c r="AE322" s="287" t="s">
        <v>135</v>
      </c>
      <c r="AF322" s="333" t="s">
        <v>112</v>
      </c>
      <c r="AG322" s="324" t="s">
        <v>127</v>
      </c>
      <c r="AH322" s="315" t="s">
        <v>164</v>
      </c>
    </row>
    <row r="323" spans="1:34" ht="11.25" customHeight="1">
      <c r="A323" s="2"/>
      <c r="B323" s="166"/>
      <c r="C323" s="167"/>
      <c r="D323" s="167"/>
      <c r="E323" s="167"/>
      <c r="F323" s="167"/>
      <c r="G323" s="167"/>
      <c r="H323" s="167"/>
      <c r="I323" s="172"/>
      <c r="J323" s="185"/>
      <c r="K323" s="186"/>
      <c r="L323" s="185"/>
      <c r="M323" s="186"/>
      <c r="N323" s="334"/>
      <c r="O323" s="185"/>
      <c r="P323" s="280"/>
      <c r="Q323" s="291"/>
      <c r="R323" s="298"/>
      <c r="S323" s="299"/>
      <c r="T323" s="339"/>
      <c r="Z323" s="308"/>
      <c r="AA323" s="308"/>
      <c r="AB323" s="158"/>
      <c r="AC323" s="160"/>
      <c r="AD323" s="162"/>
      <c r="AE323" s="288"/>
      <c r="AF323" s="333"/>
      <c r="AG323" s="324"/>
      <c r="AH323" s="324"/>
    </row>
    <row r="324" spans="1:34" ht="11.25" customHeight="1">
      <c r="A324" s="2"/>
      <c r="B324" s="166"/>
      <c r="C324" s="167"/>
      <c r="D324" s="167"/>
      <c r="E324" s="167"/>
      <c r="F324" s="167"/>
      <c r="G324" s="167"/>
      <c r="H324" s="167"/>
      <c r="I324" s="172"/>
      <c r="J324" s="185"/>
      <c r="K324" s="186"/>
      <c r="L324" s="185"/>
      <c r="M324" s="186"/>
      <c r="N324" s="334"/>
      <c r="O324" s="185" t="str">
        <f t="shared" si="181"/>
        <v/>
      </c>
      <c r="P324" s="280" t="str">
        <f>IFERROR(HLOOKUP(CONCATENATE($AF$11,$AF$12),$AF$279:$AH325,ROW()-278,FALSE),"")</f>
        <v/>
      </c>
      <c r="Q324" s="291" t="str">
        <f t="shared" si="179"/>
        <v/>
      </c>
      <c r="R324" s="298" t="s">
        <v>62</v>
      </c>
      <c r="S324" s="299"/>
      <c r="T324" s="339"/>
      <c r="Z324" s="308" t="str">
        <f t="shared" si="180"/>
        <v/>
      </c>
      <c r="AA324" s="308" t="str">
        <f>IFERROR(HLOOKUP($K$5,$AB$23:$AD325,ROW()-22,FALSE),"")</f>
        <v/>
      </c>
      <c r="AB324" s="157" t="s">
        <v>7</v>
      </c>
      <c r="AC324" s="159" t="s">
        <v>3</v>
      </c>
      <c r="AD324" s="161" t="s">
        <v>3</v>
      </c>
      <c r="AE324" s="287" t="s">
        <v>135</v>
      </c>
      <c r="AF324" s="333" t="s">
        <v>111</v>
      </c>
      <c r="AG324" s="315" t="s">
        <v>165</v>
      </c>
      <c r="AH324" s="315" t="s">
        <v>162</v>
      </c>
    </row>
    <row r="325" spans="1:34" ht="11.25" customHeight="1">
      <c r="A325" s="2"/>
      <c r="B325" s="166"/>
      <c r="C325" s="167"/>
      <c r="D325" s="167"/>
      <c r="E325" s="167"/>
      <c r="F325" s="167"/>
      <c r="G325" s="167"/>
      <c r="H325" s="167"/>
      <c r="I325" s="172"/>
      <c r="J325" s="185"/>
      <c r="K325" s="186"/>
      <c r="L325" s="185"/>
      <c r="M325" s="186"/>
      <c r="N325" s="334"/>
      <c r="O325" s="185"/>
      <c r="P325" s="280"/>
      <c r="Q325" s="291"/>
      <c r="R325" s="298"/>
      <c r="S325" s="299"/>
      <c r="T325" s="339"/>
      <c r="Z325" s="308"/>
      <c r="AA325" s="308"/>
      <c r="AB325" s="158"/>
      <c r="AC325" s="160"/>
      <c r="AD325" s="162"/>
      <c r="AE325" s="288"/>
      <c r="AF325" s="333"/>
      <c r="AG325" s="324"/>
      <c r="AH325" s="324"/>
    </row>
    <row r="326" spans="1:34" ht="11.25" customHeight="1">
      <c r="A326" s="2"/>
      <c r="B326" s="166"/>
      <c r="C326" s="167"/>
      <c r="D326" s="167"/>
      <c r="E326" s="167"/>
      <c r="F326" s="167"/>
      <c r="G326" s="167"/>
      <c r="H326" s="167"/>
      <c r="I326" s="172"/>
      <c r="J326" s="185"/>
      <c r="K326" s="186"/>
      <c r="L326" s="185"/>
      <c r="M326" s="186"/>
      <c r="N326" s="334"/>
      <c r="O326" s="185" t="str">
        <f t="shared" si="181"/>
        <v/>
      </c>
      <c r="P326" s="280" t="str">
        <f>IFERROR(HLOOKUP(CONCATENATE($AF$11,$AF$12),$AF$279:$AH327,ROW()-278,FALSE),"")</f>
        <v/>
      </c>
      <c r="Q326" s="291" t="str">
        <f t="shared" si="179"/>
        <v/>
      </c>
      <c r="R326" s="298" t="s">
        <v>62</v>
      </c>
      <c r="S326" s="299"/>
      <c r="T326" s="339"/>
      <c r="Z326" s="308" t="str">
        <f t="shared" si="180"/>
        <v/>
      </c>
      <c r="AA326" s="308" t="str">
        <f>IFERROR(HLOOKUP($K$5,$AB$23:$AD327,ROW()-22,FALSE),"")</f>
        <v/>
      </c>
      <c r="AB326" s="157" t="s">
        <v>7</v>
      </c>
      <c r="AC326" s="159" t="s">
        <v>3</v>
      </c>
      <c r="AD326" s="161" t="s">
        <v>3</v>
      </c>
      <c r="AE326" s="287" t="s">
        <v>135</v>
      </c>
      <c r="AF326" s="333" t="s">
        <v>111</v>
      </c>
      <c r="AG326" s="315" t="s">
        <v>168</v>
      </c>
      <c r="AH326" s="315" t="s">
        <v>168</v>
      </c>
    </row>
    <row r="327" spans="1:34" ht="11.25" customHeight="1">
      <c r="A327" s="2"/>
      <c r="B327" s="166"/>
      <c r="C327" s="167"/>
      <c r="D327" s="167"/>
      <c r="E327" s="167"/>
      <c r="F327" s="167"/>
      <c r="G327" s="167"/>
      <c r="H327" s="167"/>
      <c r="I327" s="172"/>
      <c r="J327" s="185"/>
      <c r="K327" s="186"/>
      <c r="L327" s="185"/>
      <c r="M327" s="186"/>
      <c r="N327" s="334"/>
      <c r="O327" s="185"/>
      <c r="P327" s="280"/>
      <c r="Q327" s="291"/>
      <c r="R327" s="298"/>
      <c r="S327" s="299"/>
      <c r="T327" s="339"/>
      <c r="Z327" s="308"/>
      <c r="AA327" s="308"/>
      <c r="AB327" s="158"/>
      <c r="AC327" s="160"/>
      <c r="AD327" s="162"/>
      <c r="AE327" s="288"/>
      <c r="AF327" s="333"/>
      <c r="AG327" s="324"/>
      <c r="AH327" s="324"/>
    </row>
    <row r="328" spans="1:34" ht="11.25" customHeight="1">
      <c r="A328" s="2"/>
      <c r="B328" s="166"/>
      <c r="C328" s="167"/>
      <c r="D328" s="167"/>
      <c r="E328" s="167"/>
      <c r="F328" s="167"/>
      <c r="G328" s="167"/>
      <c r="H328" s="167"/>
      <c r="I328" s="172"/>
      <c r="J328" s="185"/>
      <c r="K328" s="186"/>
      <c r="L328" s="185"/>
      <c r="M328" s="186"/>
      <c r="N328" s="334"/>
      <c r="O328" s="185" t="str">
        <f t="shared" si="181"/>
        <v/>
      </c>
      <c r="P328" s="280" t="str">
        <f>IFERROR(HLOOKUP(CONCATENATE($AF$11,$AF$12),$AF$279:$AH329,ROW()-278,FALSE),"")</f>
        <v/>
      </c>
      <c r="Q328" s="291" t="str">
        <f t="shared" si="179"/>
        <v/>
      </c>
      <c r="R328" s="298" t="s">
        <v>62</v>
      </c>
      <c r="S328" s="299"/>
      <c r="T328" s="339"/>
      <c r="Z328" s="308" t="str">
        <f t="shared" si="180"/>
        <v/>
      </c>
      <c r="AA328" s="308" t="str">
        <f>IFERROR(HLOOKUP($K$5,$AB$23:$AD329,ROW()-22,FALSE),"")</f>
        <v/>
      </c>
      <c r="AB328" s="157" t="s">
        <v>7</v>
      </c>
      <c r="AC328" s="159" t="s">
        <v>3</v>
      </c>
      <c r="AD328" s="161" t="s">
        <v>3</v>
      </c>
      <c r="AE328" s="287" t="s">
        <v>135</v>
      </c>
      <c r="AF328" s="333" t="s">
        <v>111</v>
      </c>
      <c r="AG328" s="315" t="s">
        <v>138</v>
      </c>
      <c r="AH328" s="315" t="s">
        <v>138</v>
      </c>
    </row>
    <row r="329" spans="1:34" ht="11.25" customHeight="1">
      <c r="A329" s="2"/>
      <c r="B329" s="166"/>
      <c r="C329" s="167"/>
      <c r="D329" s="167"/>
      <c r="E329" s="167"/>
      <c r="F329" s="167"/>
      <c r="G329" s="167"/>
      <c r="H329" s="167"/>
      <c r="I329" s="172"/>
      <c r="J329" s="185"/>
      <c r="K329" s="186"/>
      <c r="L329" s="185"/>
      <c r="M329" s="186"/>
      <c r="N329" s="334"/>
      <c r="O329" s="185"/>
      <c r="P329" s="280"/>
      <c r="Q329" s="292"/>
      <c r="R329" s="298"/>
      <c r="S329" s="299"/>
      <c r="T329" s="339"/>
      <c r="Z329" s="308"/>
      <c r="AA329" s="308"/>
      <c r="AB329" s="158"/>
      <c r="AC329" s="160"/>
      <c r="AD329" s="162"/>
      <c r="AE329" s="288"/>
      <c r="AF329" s="333"/>
      <c r="AG329" s="324"/>
      <c r="AH329" s="324"/>
    </row>
    <row r="330" spans="1:34" ht="11.25" customHeight="1">
      <c r="A330" s="2"/>
      <c r="B330" s="166"/>
      <c r="C330" s="167"/>
      <c r="D330" s="167"/>
      <c r="E330" s="167"/>
      <c r="F330" s="167"/>
      <c r="G330" s="167"/>
      <c r="H330" s="167"/>
      <c r="I330" s="172"/>
      <c r="J330" s="185"/>
      <c r="K330" s="186"/>
      <c r="L330" s="185"/>
      <c r="M330" s="186"/>
      <c r="N330" s="334" t="str">
        <f>IF($K$5="機構加入者（証券会社）","MS06",IF($K$5="機構加入者（信託銀行）","MT06",""))</f>
        <v/>
      </c>
      <c r="O330" s="185" t="str">
        <f t="shared" ref="O330" si="186">IF(OR($P330=" ",$P330=""),"",$AF330)</f>
        <v/>
      </c>
      <c r="P330" s="280" t="str">
        <f>IFERROR(HLOOKUP(CONCATENATE($AF$11,$AF$12),$AF$279:$AH331,ROW()-278,FALSE),"")</f>
        <v/>
      </c>
      <c r="Q330" s="260" t="str">
        <f t="shared" si="179"/>
        <v/>
      </c>
      <c r="R330" s="298" t="s">
        <v>62</v>
      </c>
      <c r="S330" s="299"/>
      <c r="T330" s="339"/>
      <c r="Z330" s="308" t="str">
        <f t="shared" si="180"/>
        <v/>
      </c>
      <c r="AA330" s="308" t="str">
        <f>IFERROR(HLOOKUP($K$5,$AB$23:$AD331,ROW()-22,FALSE),"")</f>
        <v/>
      </c>
      <c r="AB330" s="157" t="s">
        <v>7</v>
      </c>
      <c r="AC330" s="159" t="s">
        <v>3</v>
      </c>
      <c r="AD330" s="161" t="s">
        <v>3</v>
      </c>
      <c r="AE330" s="287" t="s">
        <v>135</v>
      </c>
      <c r="AF330" s="333" t="s">
        <v>112</v>
      </c>
      <c r="AG330" s="315" t="s">
        <v>161</v>
      </c>
      <c r="AH330" s="324" t="s">
        <v>127</v>
      </c>
    </row>
    <row r="331" spans="1:34" ht="11.25" customHeight="1">
      <c r="A331" s="2"/>
      <c r="B331" s="166"/>
      <c r="C331" s="167"/>
      <c r="D331" s="167"/>
      <c r="E331" s="167"/>
      <c r="F331" s="167"/>
      <c r="G331" s="167"/>
      <c r="H331" s="167"/>
      <c r="I331" s="172"/>
      <c r="J331" s="185"/>
      <c r="K331" s="186"/>
      <c r="L331" s="185"/>
      <c r="M331" s="186"/>
      <c r="N331" s="334"/>
      <c r="O331" s="185"/>
      <c r="P331" s="280"/>
      <c r="Q331" s="154"/>
      <c r="R331" s="298"/>
      <c r="S331" s="299"/>
      <c r="T331" s="339"/>
      <c r="Z331" s="308"/>
      <c r="AA331" s="308"/>
      <c r="AB331" s="158"/>
      <c r="AC331" s="160"/>
      <c r="AD331" s="162"/>
      <c r="AE331" s="288"/>
      <c r="AF331" s="333"/>
      <c r="AG331" s="324"/>
      <c r="AH331" s="324"/>
    </row>
    <row r="332" spans="1:34" ht="11.25" customHeight="1">
      <c r="A332" s="2"/>
      <c r="B332" s="166"/>
      <c r="C332" s="167"/>
      <c r="D332" s="167"/>
      <c r="E332" s="167"/>
      <c r="F332" s="167"/>
      <c r="G332" s="167"/>
      <c r="H332" s="167"/>
      <c r="I332" s="172"/>
      <c r="J332" s="185"/>
      <c r="K332" s="186"/>
      <c r="L332" s="185"/>
      <c r="M332" s="186"/>
      <c r="N332" s="334"/>
      <c r="O332" s="185" t="str">
        <f t="shared" si="181"/>
        <v/>
      </c>
      <c r="P332" s="280" t="str">
        <f>IFERROR(HLOOKUP(CONCATENATE($AF$11,$AF$12),$AF$279:$AH333,ROW()-278,FALSE),"")</f>
        <v/>
      </c>
      <c r="Q332" s="291" t="str">
        <f t="shared" si="179"/>
        <v/>
      </c>
      <c r="R332" s="298" t="s">
        <v>62</v>
      </c>
      <c r="S332" s="299"/>
      <c r="T332" s="339"/>
      <c r="Z332" s="308" t="str">
        <f t="shared" si="180"/>
        <v/>
      </c>
      <c r="AA332" s="308" t="str">
        <f>IFERROR(HLOOKUP($K$5,$AB$23:$AD333,ROW()-22,FALSE),"")</f>
        <v/>
      </c>
      <c r="AB332" s="157" t="s">
        <v>7</v>
      </c>
      <c r="AC332" s="159" t="s">
        <v>3</v>
      </c>
      <c r="AD332" s="161" t="s">
        <v>3</v>
      </c>
      <c r="AE332" s="287" t="s">
        <v>135</v>
      </c>
      <c r="AF332" s="333" t="s">
        <v>111</v>
      </c>
      <c r="AG332" s="315" t="s">
        <v>162</v>
      </c>
      <c r="AH332" s="315" t="s">
        <v>163</v>
      </c>
    </row>
    <row r="333" spans="1:34" ht="11.25" customHeight="1">
      <c r="A333" s="2"/>
      <c r="B333" s="166"/>
      <c r="C333" s="167"/>
      <c r="D333" s="167"/>
      <c r="E333" s="167"/>
      <c r="F333" s="167"/>
      <c r="G333" s="167"/>
      <c r="H333" s="167"/>
      <c r="I333" s="172"/>
      <c r="J333" s="185"/>
      <c r="K333" s="186"/>
      <c r="L333" s="185"/>
      <c r="M333" s="186"/>
      <c r="N333" s="334"/>
      <c r="O333" s="185"/>
      <c r="P333" s="280"/>
      <c r="Q333" s="291"/>
      <c r="R333" s="298"/>
      <c r="S333" s="299"/>
      <c r="T333" s="339"/>
      <c r="Z333" s="308"/>
      <c r="AA333" s="308"/>
      <c r="AB333" s="158"/>
      <c r="AC333" s="160"/>
      <c r="AD333" s="162"/>
      <c r="AE333" s="288"/>
      <c r="AF333" s="333"/>
      <c r="AG333" s="324"/>
      <c r="AH333" s="324"/>
    </row>
    <row r="334" spans="1:34" ht="11.25" customHeight="1">
      <c r="A334" s="2"/>
      <c r="B334" s="166"/>
      <c r="C334" s="167"/>
      <c r="D334" s="167"/>
      <c r="E334" s="167"/>
      <c r="F334" s="167"/>
      <c r="G334" s="167"/>
      <c r="H334" s="167"/>
      <c r="I334" s="172"/>
      <c r="J334" s="185"/>
      <c r="K334" s="186"/>
      <c r="L334" s="185"/>
      <c r="M334" s="186"/>
      <c r="N334" s="334"/>
      <c r="O334" s="185" t="str">
        <f t="shared" si="181"/>
        <v/>
      </c>
      <c r="P334" s="280" t="str">
        <f>IFERROR(HLOOKUP(CONCATENATE($AF$11,$AF$12),$AF$279:$AH335,ROW()-278,FALSE),"")</f>
        <v/>
      </c>
      <c r="Q334" s="291" t="str">
        <f t="shared" si="179"/>
        <v/>
      </c>
      <c r="R334" s="298" t="s">
        <v>62</v>
      </c>
      <c r="S334" s="299"/>
      <c r="T334" s="339"/>
      <c r="Z334" s="308" t="str">
        <f t="shared" si="180"/>
        <v/>
      </c>
      <c r="AA334" s="308" t="str">
        <f>IFERROR(HLOOKUP($K$5,$AB$23:$AD335,ROW()-22,FALSE),"")</f>
        <v/>
      </c>
      <c r="AB334" s="157" t="s">
        <v>7</v>
      </c>
      <c r="AC334" s="159" t="s">
        <v>3</v>
      </c>
      <c r="AD334" s="161" t="s">
        <v>3</v>
      </c>
      <c r="AE334" s="287" t="s">
        <v>135</v>
      </c>
      <c r="AF334" s="333" t="s">
        <v>112</v>
      </c>
      <c r="AG334" s="324" t="s">
        <v>127</v>
      </c>
      <c r="AH334" s="315" t="s">
        <v>164</v>
      </c>
    </row>
    <row r="335" spans="1:34" ht="11.25" customHeight="1">
      <c r="A335" s="2"/>
      <c r="B335" s="166"/>
      <c r="C335" s="167"/>
      <c r="D335" s="167"/>
      <c r="E335" s="167"/>
      <c r="F335" s="167"/>
      <c r="G335" s="167"/>
      <c r="H335" s="167"/>
      <c r="I335" s="172"/>
      <c r="J335" s="185"/>
      <c r="K335" s="186"/>
      <c r="L335" s="185"/>
      <c r="M335" s="186"/>
      <c r="N335" s="334"/>
      <c r="O335" s="185"/>
      <c r="P335" s="280"/>
      <c r="Q335" s="291"/>
      <c r="R335" s="298"/>
      <c r="S335" s="299"/>
      <c r="T335" s="339"/>
      <c r="Z335" s="308"/>
      <c r="AA335" s="308"/>
      <c r="AB335" s="158"/>
      <c r="AC335" s="160"/>
      <c r="AD335" s="162"/>
      <c r="AE335" s="288"/>
      <c r="AF335" s="333"/>
      <c r="AG335" s="324"/>
      <c r="AH335" s="324"/>
    </row>
    <row r="336" spans="1:34" ht="11.25" customHeight="1">
      <c r="A336" s="2"/>
      <c r="B336" s="166"/>
      <c r="C336" s="167"/>
      <c r="D336" s="167"/>
      <c r="E336" s="167"/>
      <c r="F336" s="167"/>
      <c r="G336" s="167"/>
      <c r="H336" s="167"/>
      <c r="I336" s="172"/>
      <c r="J336" s="185"/>
      <c r="K336" s="186"/>
      <c r="L336" s="185"/>
      <c r="M336" s="186"/>
      <c r="N336" s="334"/>
      <c r="O336" s="185" t="str">
        <f t="shared" si="181"/>
        <v/>
      </c>
      <c r="P336" s="280" t="str">
        <f>IFERROR(HLOOKUP(CONCATENATE($AF$11,$AF$12),$AF$279:$AH337,ROW()-278,FALSE),"")</f>
        <v/>
      </c>
      <c r="Q336" s="291" t="str">
        <f t="shared" si="179"/>
        <v/>
      </c>
      <c r="R336" s="298" t="s">
        <v>62</v>
      </c>
      <c r="S336" s="299"/>
      <c r="T336" s="339"/>
      <c r="Z336" s="308" t="str">
        <f t="shared" si="180"/>
        <v/>
      </c>
      <c r="AA336" s="308" t="str">
        <f>IFERROR(HLOOKUP($K$5,$AB$23:$AD337,ROW()-22,FALSE),"")</f>
        <v/>
      </c>
      <c r="AB336" s="157" t="s">
        <v>7</v>
      </c>
      <c r="AC336" s="159" t="s">
        <v>3</v>
      </c>
      <c r="AD336" s="161" t="s">
        <v>3</v>
      </c>
      <c r="AE336" s="287" t="s">
        <v>135</v>
      </c>
      <c r="AF336" s="333" t="s">
        <v>111</v>
      </c>
      <c r="AG336" s="315" t="s">
        <v>165</v>
      </c>
      <c r="AH336" s="315" t="s">
        <v>166</v>
      </c>
    </row>
    <row r="337" spans="1:34" ht="11.25" customHeight="1">
      <c r="A337" s="2"/>
      <c r="B337" s="166"/>
      <c r="C337" s="167"/>
      <c r="D337" s="167"/>
      <c r="E337" s="167"/>
      <c r="F337" s="167"/>
      <c r="G337" s="167"/>
      <c r="H337" s="167"/>
      <c r="I337" s="172"/>
      <c r="J337" s="185"/>
      <c r="K337" s="186"/>
      <c r="L337" s="185"/>
      <c r="M337" s="186"/>
      <c r="N337" s="334"/>
      <c r="O337" s="185"/>
      <c r="P337" s="280"/>
      <c r="Q337" s="291"/>
      <c r="R337" s="298"/>
      <c r="S337" s="299"/>
      <c r="T337" s="339"/>
      <c r="Z337" s="308"/>
      <c r="AA337" s="308"/>
      <c r="AB337" s="158"/>
      <c r="AC337" s="160"/>
      <c r="AD337" s="162"/>
      <c r="AE337" s="288"/>
      <c r="AF337" s="333"/>
      <c r="AG337" s="324"/>
      <c r="AH337" s="324"/>
    </row>
    <row r="338" spans="1:34" ht="11.25" customHeight="1">
      <c r="A338" s="2"/>
      <c r="B338" s="166"/>
      <c r="C338" s="167"/>
      <c r="D338" s="167"/>
      <c r="E338" s="167"/>
      <c r="F338" s="167"/>
      <c r="G338" s="167"/>
      <c r="H338" s="167"/>
      <c r="I338" s="172"/>
      <c r="J338" s="185"/>
      <c r="K338" s="186"/>
      <c r="L338" s="185"/>
      <c r="M338" s="186"/>
      <c r="N338" s="334"/>
      <c r="O338" s="185" t="str">
        <f t="shared" si="181"/>
        <v/>
      </c>
      <c r="P338" s="280" t="str">
        <f>IFERROR(HLOOKUP(CONCATENATE($AF$11,$AF$12),$AF$279:$AH339,ROW()-278,FALSE),"")</f>
        <v/>
      </c>
      <c r="Q338" s="291" t="str">
        <f t="shared" si="179"/>
        <v/>
      </c>
      <c r="R338" s="298" t="s">
        <v>62</v>
      </c>
      <c r="S338" s="299"/>
      <c r="T338" s="339"/>
      <c r="Z338" s="308" t="str">
        <f t="shared" si="180"/>
        <v/>
      </c>
      <c r="AA338" s="308" t="str">
        <f>IFERROR(HLOOKUP($K$5,$AB$23:$AD339,ROW()-22,FALSE),"")</f>
        <v/>
      </c>
      <c r="AB338" s="157" t="s">
        <v>7</v>
      </c>
      <c r="AC338" s="159" t="s">
        <v>3</v>
      </c>
      <c r="AD338" s="161" t="s">
        <v>3</v>
      </c>
      <c r="AE338" s="287" t="s">
        <v>135</v>
      </c>
      <c r="AF338" s="333" t="s">
        <v>112</v>
      </c>
      <c r="AG338" s="315" t="s">
        <v>169</v>
      </c>
      <c r="AH338" s="324" t="s">
        <v>127</v>
      </c>
    </row>
    <row r="339" spans="1:34" ht="11.25" customHeight="1">
      <c r="A339" s="2"/>
      <c r="B339" s="166"/>
      <c r="C339" s="167"/>
      <c r="D339" s="167"/>
      <c r="E339" s="167"/>
      <c r="F339" s="167"/>
      <c r="G339" s="167"/>
      <c r="H339" s="167"/>
      <c r="I339" s="172"/>
      <c r="J339" s="185"/>
      <c r="K339" s="186"/>
      <c r="L339" s="185"/>
      <c r="M339" s="186"/>
      <c r="N339" s="334"/>
      <c r="O339" s="185"/>
      <c r="P339" s="280"/>
      <c r="Q339" s="291"/>
      <c r="R339" s="298"/>
      <c r="S339" s="299"/>
      <c r="T339" s="339"/>
      <c r="Z339" s="308"/>
      <c r="AA339" s="308"/>
      <c r="AB339" s="158"/>
      <c r="AC339" s="160"/>
      <c r="AD339" s="162"/>
      <c r="AE339" s="288"/>
      <c r="AF339" s="333"/>
      <c r="AG339" s="324"/>
      <c r="AH339" s="324"/>
    </row>
    <row r="340" spans="1:34" ht="11.25" customHeight="1">
      <c r="A340" s="2"/>
      <c r="B340" s="166"/>
      <c r="C340" s="167"/>
      <c r="D340" s="167"/>
      <c r="E340" s="167"/>
      <c r="F340" s="167"/>
      <c r="G340" s="167"/>
      <c r="H340" s="167"/>
      <c r="I340" s="172"/>
      <c r="J340" s="185"/>
      <c r="K340" s="186"/>
      <c r="L340" s="185"/>
      <c r="M340" s="186"/>
      <c r="N340" s="334"/>
      <c r="O340" s="185" t="str">
        <f t="shared" si="181"/>
        <v/>
      </c>
      <c r="P340" s="280" t="str">
        <f>IFERROR(HLOOKUP(CONCATENATE($AF$11,$AF$12),$AF$279:$AH341,ROW()-278,FALSE),"")</f>
        <v/>
      </c>
      <c r="Q340" s="291" t="str">
        <f t="shared" si="179"/>
        <v/>
      </c>
      <c r="R340" s="298" t="s">
        <v>62</v>
      </c>
      <c r="S340" s="299"/>
      <c r="T340" s="339"/>
      <c r="Z340" s="308" t="str">
        <f t="shared" si="180"/>
        <v/>
      </c>
      <c r="AA340" s="308" t="str">
        <f>IFERROR(HLOOKUP($K$5,$AB$23:$AD341,ROW()-22,FALSE),"")</f>
        <v/>
      </c>
      <c r="AB340" s="157" t="s">
        <v>7</v>
      </c>
      <c r="AC340" s="159" t="s">
        <v>3</v>
      </c>
      <c r="AD340" s="161" t="s">
        <v>3</v>
      </c>
      <c r="AE340" s="287" t="s">
        <v>135</v>
      </c>
      <c r="AF340" s="333" t="s">
        <v>111</v>
      </c>
      <c r="AG340" s="315" t="s">
        <v>170</v>
      </c>
      <c r="AH340" s="315" t="s">
        <v>171</v>
      </c>
    </row>
    <row r="341" spans="1:34" ht="11.25" customHeight="1">
      <c r="A341" s="2"/>
      <c r="B341" s="166"/>
      <c r="C341" s="167"/>
      <c r="D341" s="167"/>
      <c r="E341" s="167"/>
      <c r="F341" s="167"/>
      <c r="G341" s="167"/>
      <c r="H341" s="167"/>
      <c r="I341" s="172"/>
      <c r="J341" s="185"/>
      <c r="K341" s="186"/>
      <c r="L341" s="185"/>
      <c r="M341" s="186"/>
      <c r="N341" s="334"/>
      <c r="O341" s="185"/>
      <c r="P341" s="280"/>
      <c r="Q341" s="291"/>
      <c r="R341" s="298"/>
      <c r="S341" s="299"/>
      <c r="T341" s="339"/>
      <c r="Z341" s="308"/>
      <c r="AA341" s="308"/>
      <c r="AB341" s="158"/>
      <c r="AC341" s="160"/>
      <c r="AD341" s="162"/>
      <c r="AE341" s="288"/>
      <c r="AF341" s="333"/>
      <c r="AG341" s="324"/>
      <c r="AH341" s="324"/>
    </row>
    <row r="342" spans="1:34" ht="11.25" customHeight="1">
      <c r="A342" s="2"/>
      <c r="B342" s="166"/>
      <c r="C342" s="167"/>
      <c r="D342" s="167"/>
      <c r="E342" s="167"/>
      <c r="F342" s="167"/>
      <c r="G342" s="167"/>
      <c r="H342" s="167"/>
      <c r="I342" s="172"/>
      <c r="J342" s="185"/>
      <c r="K342" s="186"/>
      <c r="L342" s="185"/>
      <c r="M342" s="186"/>
      <c r="N342" s="334"/>
      <c r="O342" s="185" t="str">
        <f t="shared" si="181"/>
        <v/>
      </c>
      <c r="P342" s="280" t="str">
        <f>IFERROR(HLOOKUP(CONCATENATE($AF$11,$AF$12),$AF$279:$AH343,ROW()-278,FALSE),"")</f>
        <v/>
      </c>
      <c r="Q342" s="291" t="str">
        <f t="shared" ref="Q342:Q362" si="187">Z342</f>
        <v/>
      </c>
      <c r="R342" s="298" t="s">
        <v>62</v>
      </c>
      <c r="S342" s="299"/>
      <c r="T342" s="339"/>
      <c r="Z342" s="308" t="str">
        <f t="shared" ref="Z342:Z362" si="188">IF($AE342="〇","対象外",$AA342)</f>
        <v/>
      </c>
      <c r="AA342" s="308" t="str">
        <f>IFERROR(HLOOKUP($K$5,$AB$23:$AD343,ROW()-22,FALSE),"")</f>
        <v/>
      </c>
      <c r="AB342" s="157" t="s">
        <v>7</v>
      </c>
      <c r="AC342" s="159" t="s">
        <v>3</v>
      </c>
      <c r="AD342" s="161" t="s">
        <v>3</v>
      </c>
      <c r="AE342" s="287" t="s">
        <v>135</v>
      </c>
      <c r="AF342" s="333" t="s">
        <v>112</v>
      </c>
      <c r="AG342" s="324" t="s">
        <v>127</v>
      </c>
      <c r="AH342" s="315" t="s">
        <v>164</v>
      </c>
    </row>
    <row r="343" spans="1:34" ht="11.25" customHeight="1">
      <c r="A343" s="2"/>
      <c r="B343" s="166"/>
      <c r="C343" s="167"/>
      <c r="D343" s="167"/>
      <c r="E343" s="167"/>
      <c r="F343" s="167"/>
      <c r="G343" s="167"/>
      <c r="H343" s="167"/>
      <c r="I343" s="172"/>
      <c r="J343" s="185"/>
      <c r="K343" s="186"/>
      <c r="L343" s="185"/>
      <c r="M343" s="186"/>
      <c r="N343" s="334"/>
      <c r="O343" s="185"/>
      <c r="P343" s="280"/>
      <c r="Q343" s="291"/>
      <c r="R343" s="298"/>
      <c r="S343" s="299"/>
      <c r="T343" s="339"/>
      <c r="Z343" s="308"/>
      <c r="AA343" s="308"/>
      <c r="AB343" s="158"/>
      <c r="AC343" s="160"/>
      <c r="AD343" s="162"/>
      <c r="AE343" s="288"/>
      <c r="AF343" s="333"/>
      <c r="AG343" s="324"/>
      <c r="AH343" s="324"/>
    </row>
    <row r="344" spans="1:34" ht="11.25" customHeight="1">
      <c r="A344" s="2"/>
      <c r="B344" s="166"/>
      <c r="C344" s="167"/>
      <c r="D344" s="167"/>
      <c r="E344" s="167"/>
      <c r="F344" s="167"/>
      <c r="G344" s="167"/>
      <c r="H344" s="167"/>
      <c r="I344" s="172"/>
      <c r="J344" s="185"/>
      <c r="K344" s="186"/>
      <c r="L344" s="185"/>
      <c r="M344" s="186"/>
      <c r="N344" s="334"/>
      <c r="O344" s="185" t="str">
        <f t="shared" si="181"/>
        <v/>
      </c>
      <c r="P344" s="280" t="str">
        <f>IFERROR(HLOOKUP(CONCATENATE($AF$11,$AF$12),$AF$279:$AH345,ROW()-278,FALSE),"")</f>
        <v/>
      </c>
      <c r="Q344" s="291" t="str">
        <f t="shared" si="187"/>
        <v/>
      </c>
      <c r="R344" s="298" t="s">
        <v>62</v>
      </c>
      <c r="S344" s="299"/>
      <c r="T344" s="339"/>
      <c r="Z344" s="308" t="str">
        <f t="shared" si="188"/>
        <v/>
      </c>
      <c r="AA344" s="308" t="str">
        <f>IFERROR(HLOOKUP($K$5,$AB$23:$AD345,ROW()-22,FALSE),"")</f>
        <v/>
      </c>
      <c r="AB344" s="157" t="s">
        <v>7</v>
      </c>
      <c r="AC344" s="159" t="s">
        <v>3</v>
      </c>
      <c r="AD344" s="161" t="s">
        <v>3</v>
      </c>
      <c r="AE344" s="287" t="s">
        <v>135</v>
      </c>
      <c r="AF344" s="333" t="s">
        <v>111</v>
      </c>
      <c r="AG344" s="315" t="s">
        <v>172</v>
      </c>
      <c r="AH344" s="315" t="s">
        <v>166</v>
      </c>
    </row>
    <row r="345" spans="1:34" ht="11.25" customHeight="1">
      <c r="A345" s="2"/>
      <c r="B345" s="166"/>
      <c r="C345" s="167"/>
      <c r="D345" s="167"/>
      <c r="E345" s="167"/>
      <c r="F345" s="167"/>
      <c r="G345" s="167"/>
      <c r="H345" s="167"/>
      <c r="I345" s="172"/>
      <c r="J345" s="185"/>
      <c r="K345" s="186"/>
      <c r="L345" s="185"/>
      <c r="M345" s="186"/>
      <c r="N345" s="334"/>
      <c r="O345" s="185"/>
      <c r="P345" s="280"/>
      <c r="Q345" s="292"/>
      <c r="R345" s="298"/>
      <c r="S345" s="299"/>
      <c r="T345" s="339"/>
      <c r="Z345" s="308"/>
      <c r="AA345" s="308"/>
      <c r="AB345" s="158"/>
      <c r="AC345" s="160"/>
      <c r="AD345" s="162"/>
      <c r="AE345" s="288"/>
      <c r="AF345" s="333"/>
      <c r="AG345" s="324"/>
      <c r="AH345" s="324"/>
    </row>
    <row r="346" spans="1:34" ht="11.25" customHeight="1">
      <c r="A346" s="2"/>
      <c r="B346" s="166"/>
      <c r="C346" s="167"/>
      <c r="D346" s="167"/>
      <c r="E346" s="167"/>
      <c r="F346" s="167"/>
      <c r="G346" s="167"/>
      <c r="H346" s="167"/>
      <c r="I346" s="172"/>
      <c r="J346" s="185"/>
      <c r="K346" s="186"/>
      <c r="L346" s="185"/>
      <c r="M346" s="186"/>
      <c r="N346" s="334" t="str">
        <f>IF($K$5="機構加入者（証券会社）","MS07",IF($K$5="機構加入者（信託銀行）","MT07",""))</f>
        <v/>
      </c>
      <c r="O346" s="185" t="str">
        <f t="shared" ref="O346" si="189">IF(OR($P346=" ",$P346=""),"",$AF346)</f>
        <v/>
      </c>
      <c r="P346" s="280" t="str">
        <f>IFERROR(HLOOKUP(CONCATENATE($AF$11,$AF$12),$AF$279:$AH347,ROW()-278,FALSE),"")</f>
        <v/>
      </c>
      <c r="Q346" s="152" t="str">
        <f t="shared" si="187"/>
        <v/>
      </c>
      <c r="R346" s="298" t="s">
        <v>62</v>
      </c>
      <c r="S346" s="299"/>
      <c r="T346" s="339"/>
      <c r="Z346" s="308" t="str">
        <f t="shared" si="188"/>
        <v/>
      </c>
      <c r="AA346" s="308" t="str">
        <f>IFERROR(HLOOKUP($K$5,$AB$23:$AD347,ROW()-22,FALSE),"")</f>
        <v/>
      </c>
      <c r="AB346" s="157" t="s">
        <v>7</v>
      </c>
      <c r="AC346" s="159" t="s">
        <v>3</v>
      </c>
      <c r="AD346" s="161" t="s">
        <v>3</v>
      </c>
      <c r="AE346" s="287" t="s">
        <v>135</v>
      </c>
      <c r="AF346" s="333" t="s">
        <v>111</v>
      </c>
      <c r="AG346" s="315" t="s">
        <v>163</v>
      </c>
      <c r="AH346" s="315" t="s">
        <v>163</v>
      </c>
    </row>
    <row r="347" spans="1:34" ht="11.25" customHeight="1">
      <c r="A347" s="2"/>
      <c r="B347" s="166"/>
      <c r="C347" s="167"/>
      <c r="D347" s="167"/>
      <c r="E347" s="167"/>
      <c r="F347" s="167"/>
      <c r="G347" s="167"/>
      <c r="H347" s="167"/>
      <c r="I347" s="172"/>
      <c r="J347" s="185"/>
      <c r="K347" s="186"/>
      <c r="L347" s="185"/>
      <c r="M347" s="186"/>
      <c r="N347" s="334"/>
      <c r="O347" s="185"/>
      <c r="P347" s="280"/>
      <c r="Q347" s="152"/>
      <c r="R347" s="298"/>
      <c r="S347" s="299"/>
      <c r="T347" s="339"/>
      <c r="Z347" s="308"/>
      <c r="AA347" s="308"/>
      <c r="AB347" s="158"/>
      <c r="AC347" s="160"/>
      <c r="AD347" s="162"/>
      <c r="AE347" s="288"/>
      <c r="AF347" s="333"/>
      <c r="AG347" s="324"/>
      <c r="AH347" s="324"/>
    </row>
    <row r="348" spans="1:34" ht="11.25" customHeight="1">
      <c r="A348" s="2"/>
      <c r="B348" s="166"/>
      <c r="C348" s="167"/>
      <c r="D348" s="167"/>
      <c r="E348" s="167"/>
      <c r="F348" s="167"/>
      <c r="G348" s="167"/>
      <c r="H348" s="167"/>
      <c r="I348" s="172"/>
      <c r="J348" s="185"/>
      <c r="K348" s="186"/>
      <c r="L348" s="185"/>
      <c r="M348" s="186"/>
      <c r="N348" s="334"/>
      <c r="O348" s="185" t="str">
        <f t="shared" si="181"/>
        <v/>
      </c>
      <c r="P348" s="280" t="str">
        <f>IFERROR(HLOOKUP(CONCATENATE($AF$11,$AF$12),$AF$279:$AH349,ROW()-278,FALSE),"")</f>
        <v/>
      </c>
      <c r="Q348" s="291" t="str">
        <f t="shared" si="187"/>
        <v/>
      </c>
      <c r="R348" s="298" t="s">
        <v>62</v>
      </c>
      <c r="S348" s="299"/>
      <c r="T348" s="339"/>
      <c r="Z348" s="308" t="str">
        <f t="shared" si="188"/>
        <v/>
      </c>
      <c r="AA348" s="308" t="str">
        <f>IFERROR(HLOOKUP($K$5,$AB$23:$AD349,ROW()-22,FALSE),"")</f>
        <v/>
      </c>
      <c r="AB348" s="157" t="s">
        <v>7</v>
      </c>
      <c r="AC348" s="159" t="s">
        <v>3</v>
      </c>
      <c r="AD348" s="161" t="s">
        <v>3</v>
      </c>
      <c r="AE348" s="287" t="s">
        <v>135</v>
      </c>
      <c r="AF348" s="333" t="s">
        <v>112</v>
      </c>
      <c r="AG348" s="315" t="s">
        <v>164</v>
      </c>
      <c r="AH348" s="315" t="s">
        <v>164</v>
      </c>
    </row>
    <row r="349" spans="1:34" ht="11.25" customHeight="1">
      <c r="A349" s="2"/>
      <c r="B349" s="166"/>
      <c r="C349" s="167"/>
      <c r="D349" s="167"/>
      <c r="E349" s="167"/>
      <c r="F349" s="167"/>
      <c r="G349" s="167"/>
      <c r="H349" s="167"/>
      <c r="I349" s="172"/>
      <c r="J349" s="185"/>
      <c r="K349" s="186"/>
      <c r="L349" s="185"/>
      <c r="M349" s="186"/>
      <c r="N349" s="334"/>
      <c r="O349" s="185"/>
      <c r="P349" s="280"/>
      <c r="Q349" s="291"/>
      <c r="R349" s="298"/>
      <c r="S349" s="299"/>
      <c r="T349" s="339"/>
      <c r="Z349" s="308"/>
      <c r="AA349" s="308"/>
      <c r="AB349" s="158"/>
      <c r="AC349" s="160"/>
      <c r="AD349" s="162"/>
      <c r="AE349" s="288"/>
      <c r="AF349" s="333"/>
      <c r="AG349" s="324"/>
      <c r="AH349" s="324"/>
    </row>
    <row r="350" spans="1:34" ht="11.25" customHeight="1">
      <c r="A350" s="2"/>
      <c r="B350" s="166"/>
      <c r="C350" s="167"/>
      <c r="D350" s="167"/>
      <c r="E350" s="167"/>
      <c r="F350" s="167"/>
      <c r="G350" s="167"/>
      <c r="H350" s="167"/>
      <c r="I350" s="172"/>
      <c r="J350" s="185"/>
      <c r="K350" s="186"/>
      <c r="L350" s="185"/>
      <c r="M350" s="186"/>
      <c r="N350" s="334"/>
      <c r="O350" s="185" t="str">
        <f t="shared" ref="O350" si="190">IF(OR($P350=" ",$P350=""),"",$AF350)</f>
        <v/>
      </c>
      <c r="P350" s="280" t="str">
        <f>IFERROR(HLOOKUP(CONCATENATE($AF$11,$AF$12),$AF$279:$AH351,ROW()-278,FALSE),"")</f>
        <v/>
      </c>
      <c r="Q350" s="291" t="str">
        <f t="shared" si="187"/>
        <v/>
      </c>
      <c r="R350" s="298" t="s">
        <v>62</v>
      </c>
      <c r="S350" s="299"/>
      <c r="T350" s="339"/>
      <c r="Z350" s="308" t="str">
        <f t="shared" si="188"/>
        <v/>
      </c>
      <c r="AA350" s="308" t="str">
        <f>IFERROR(HLOOKUP($K$5,$AB$23:$AD351,ROW()-22,FALSE),"")</f>
        <v/>
      </c>
      <c r="AB350" s="157" t="s">
        <v>7</v>
      </c>
      <c r="AC350" s="159" t="s">
        <v>3</v>
      </c>
      <c r="AD350" s="161" t="s">
        <v>3</v>
      </c>
      <c r="AE350" s="287" t="s">
        <v>135</v>
      </c>
      <c r="AF350" s="333" t="s">
        <v>111</v>
      </c>
      <c r="AG350" s="315" t="s">
        <v>166</v>
      </c>
      <c r="AH350" s="315" t="s">
        <v>162</v>
      </c>
    </row>
    <row r="351" spans="1:34" ht="11.25" customHeight="1">
      <c r="A351" s="2"/>
      <c r="B351" s="166"/>
      <c r="C351" s="167"/>
      <c r="D351" s="167"/>
      <c r="E351" s="167"/>
      <c r="F351" s="167"/>
      <c r="G351" s="167"/>
      <c r="H351" s="167"/>
      <c r="I351" s="172"/>
      <c r="J351" s="185"/>
      <c r="K351" s="186"/>
      <c r="L351" s="185"/>
      <c r="M351" s="186"/>
      <c r="N351" s="334"/>
      <c r="O351" s="185"/>
      <c r="P351" s="280"/>
      <c r="Q351" s="292"/>
      <c r="R351" s="298"/>
      <c r="S351" s="299"/>
      <c r="T351" s="339"/>
      <c r="Z351" s="308"/>
      <c r="AA351" s="308"/>
      <c r="AB351" s="158"/>
      <c r="AC351" s="160"/>
      <c r="AD351" s="162"/>
      <c r="AE351" s="288"/>
      <c r="AF351" s="333"/>
      <c r="AG351" s="324"/>
      <c r="AH351" s="324"/>
    </row>
    <row r="352" spans="1:34" ht="11.25" customHeight="1">
      <c r="A352" s="2"/>
      <c r="B352" s="166"/>
      <c r="C352" s="167"/>
      <c r="D352" s="167"/>
      <c r="E352" s="167"/>
      <c r="F352" s="167"/>
      <c r="G352" s="167"/>
      <c r="H352" s="167"/>
      <c r="I352" s="172"/>
      <c r="J352" s="185"/>
      <c r="K352" s="186"/>
      <c r="L352" s="185"/>
      <c r="M352" s="186"/>
      <c r="N352" s="334" t="str">
        <f>IF($K$5="機構加入者（証券会社）","MS08",IF($K$5="機構加入者（信託銀行）","MT08",""))</f>
        <v/>
      </c>
      <c r="O352" s="185" t="str">
        <f t="shared" ref="O352" si="191">IF(OR($P352=" ",$P352=""),"",$AF352)</f>
        <v/>
      </c>
      <c r="P352" s="280" t="str">
        <f>IFERROR(HLOOKUP(CONCATENATE($AF$11,$AF$12),$AF$279:$AH353,ROW()-278,FALSE),"")</f>
        <v/>
      </c>
      <c r="Q352" s="260" t="str">
        <f t="shared" si="187"/>
        <v/>
      </c>
      <c r="R352" s="298" t="s">
        <v>62</v>
      </c>
      <c r="S352" s="299"/>
      <c r="T352" s="339"/>
      <c r="Z352" s="308" t="str">
        <f t="shared" si="188"/>
        <v/>
      </c>
      <c r="AA352" s="308" t="str">
        <f>IFERROR(HLOOKUP($K$5,$AB$23:$AD353,ROW()-22,FALSE),"")</f>
        <v/>
      </c>
      <c r="AB352" s="157" t="s">
        <v>7</v>
      </c>
      <c r="AC352" s="159" t="s">
        <v>3</v>
      </c>
      <c r="AD352" s="161" t="s">
        <v>3</v>
      </c>
      <c r="AE352" s="287" t="s">
        <v>135</v>
      </c>
      <c r="AF352" s="333" t="s">
        <v>112</v>
      </c>
      <c r="AG352" s="315" t="s">
        <v>161</v>
      </c>
      <c r="AH352" s="324" t="s">
        <v>127</v>
      </c>
    </row>
    <row r="353" spans="1:34" ht="11.25" customHeight="1">
      <c r="A353" s="2"/>
      <c r="B353" s="166"/>
      <c r="C353" s="167"/>
      <c r="D353" s="167"/>
      <c r="E353" s="167"/>
      <c r="F353" s="167"/>
      <c r="G353" s="167"/>
      <c r="H353" s="167"/>
      <c r="I353" s="172"/>
      <c r="J353" s="185"/>
      <c r="K353" s="186"/>
      <c r="L353" s="185"/>
      <c r="M353" s="186"/>
      <c r="N353" s="334"/>
      <c r="O353" s="185"/>
      <c r="P353" s="280"/>
      <c r="Q353" s="154"/>
      <c r="R353" s="298"/>
      <c r="S353" s="299"/>
      <c r="T353" s="339"/>
      <c r="Z353" s="308"/>
      <c r="AA353" s="308"/>
      <c r="AB353" s="158"/>
      <c r="AC353" s="160"/>
      <c r="AD353" s="162"/>
      <c r="AE353" s="288"/>
      <c r="AF353" s="333"/>
      <c r="AG353" s="324"/>
      <c r="AH353" s="324"/>
    </row>
    <row r="354" spans="1:34" ht="11.25" customHeight="1">
      <c r="A354" s="2"/>
      <c r="B354" s="166"/>
      <c r="C354" s="167"/>
      <c r="D354" s="167"/>
      <c r="E354" s="167"/>
      <c r="F354" s="167"/>
      <c r="G354" s="167"/>
      <c r="H354" s="167"/>
      <c r="I354" s="172"/>
      <c r="J354" s="185"/>
      <c r="K354" s="186"/>
      <c r="L354" s="185"/>
      <c r="M354" s="186"/>
      <c r="N354" s="334"/>
      <c r="O354" s="185" t="str">
        <f t="shared" ref="O354" si="192">IF(OR($P354=" ",$P354=""),"",$AF354)</f>
        <v/>
      </c>
      <c r="P354" s="280" t="str">
        <f>IFERROR(HLOOKUP(CONCATENATE($AF$11,$AF$12),$AF$279:$AH355,ROW()-278,FALSE),"")</f>
        <v/>
      </c>
      <c r="Q354" s="291" t="str">
        <f t="shared" si="187"/>
        <v/>
      </c>
      <c r="R354" s="298" t="s">
        <v>62</v>
      </c>
      <c r="S354" s="299"/>
      <c r="T354" s="339"/>
      <c r="Z354" s="308" t="str">
        <f t="shared" si="188"/>
        <v/>
      </c>
      <c r="AA354" s="308" t="str">
        <f>IFERROR(HLOOKUP($K$5,$AB$23:$AD355,ROW()-22,FALSE),"")</f>
        <v/>
      </c>
      <c r="AB354" s="157" t="s">
        <v>7</v>
      </c>
      <c r="AC354" s="159" t="s">
        <v>3</v>
      </c>
      <c r="AD354" s="161" t="s">
        <v>3</v>
      </c>
      <c r="AE354" s="287" t="s">
        <v>135</v>
      </c>
      <c r="AF354" s="333" t="s">
        <v>111</v>
      </c>
      <c r="AG354" s="315" t="s">
        <v>162</v>
      </c>
      <c r="AH354" s="315" t="s">
        <v>163</v>
      </c>
    </row>
    <row r="355" spans="1:34" ht="11.25" customHeight="1">
      <c r="A355" s="2"/>
      <c r="B355" s="166"/>
      <c r="C355" s="167"/>
      <c r="D355" s="167"/>
      <c r="E355" s="167"/>
      <c r="F355" s="167"/>
      <c r="G355" s="167"/>
      <c r="H355" s="167"/>
      <c r="I355" s="172"/>
      <c r="J355" s="185"/>
      <c r="K355" s="186"/>
      <c r="L355" s="185"/>
      <c r="M355" s="186"/>
      <c r="N355" s="334"/>
      <c r="O355" s="185"/>
      <c r="P355" s="280"/>
      <c r="Q355" s="291"/>
      <c r="R355" s="298"/>
      <c r="S355" s="299"/>
      <c r="T355" s="339"/>
      <c r="Z355" s="308"/>
      <c r="AA355" s="308"/>
      <c r="AB355" s="158"/>
      <c r="AC355" s="160"/>
      <c r="AD355" s="162"/>
      <c r="AE355" s="288"/>
      <c r="AF355" s="333"/>
      <c r="AG355" s="324"/>
      <c r="AH355" s="324"/>
    </row>
    <row r="356" spans="1:34" ht="11.25" customHeight="1">
      <c r="A356" s="2"/>
      <c r="B356" s="166"/>
      <c r="C356" s="167"/>
      <c r="D356" s="167"/>
      <c r="E356" s="167"/>
      <c r="F356" s="167"/>
      <c r="G356" s="167"/>
      <c r="H356" s="167"/>
      <c r="I356" s="172"/>
      <c r="J356" s="185"/>
      <c r="K356" s="186"/>
      <c r="L356" s="185"/>
      <c r="M356" s="186"/>
      <c r="N356" s="334"/>
      <c r="O356" s="185" t="str">
        <f t="shared" ref="O356" si="193">IF(OR($P356=" ",$P356=""),"",$AF356)</f>
        <v/>
      </c>
      <c r="P356" s="280" t="str">
        <f>IFERROR(HLOOKUP(CONCATENATE($AF$11,$AF$12),$AF$279:$AH357,ROW()-278,FALSE),"")</f>
        <v/>
      </c>
      <c r="Q356" s="291" t="str">
        <f t="shared" ref="Q356" si="194">Z356</f>
        <v/>
      </c>
      <c r="R356" s="298" t="s">
        <v>62</v>
      </c>
      <c r="S356" s="299"/>
      <c r="T356" s="339"/>
      <c r="Z356" s="308" t="str">
        <f t="shared" si="188"/>
        <v/>
      </c>
      <c r="AA356" s="308" t="str">
        <f>IFERROR(HLOOKUP($K$5,$AB$23:$AD357,ROW()-22,FALSE),"")</f>
        <v/>
      </c>
      <c r="AB356" s="157" t="s">
        <v>7</v>
      </c>
      <c r="AC356" s="159" t="s">
        <v>3</v>
      </c>
      <c r="AD356" s="161" t="s">
        <v>3</v>
      </c>
      <c r="AE356" s="287" t="s">
        <v>135</v>
      </c>
      <c r="AF356" s="333" t="s">
        <v>112</v>
      </c>
      <c r="AG356" s="315" t="s">
        <v>169</v>
      </c>
      <c r="AH356" s="324" t="s">
        <v>127</v>
      </c>
    </row>
    <row r="357" spans="1:34" ht="11.25" customHeight="1">
      <c r="A357" s="2"/>
      <c r="B357" s="166"/>
      <c r="C357" s="167"/>
      <c r="D357" s="167"/>
      <c r="E357" s="167"/>
      <c r="F357" s="167"/>
      <c r="G357" s="167"/>
      <c r="H357" s="167"/>
      <c r="I357" s="172"/>
      <c r="J357" s="185"/>
      <c r="K357" s="186"/>
      <c r="L357" s="185"/>
      <c r="M357" s="186"/>
      <c r="N357" s="334"/>
      <c r="O357" s="185"/>
      <c r="P357" s="280"/>
      <c r="Q357" s="291"/>
      <c r="R357" s="298"/>
      <c r="S357" s="299"/>
      <c r="T357" s="339"/>
      <c r="Z357" s="308"/>
      <c r="AA357" s="308"/>
      <c r="AB357" s="158"/>
      <c r="AC357" s="160"/>
      <c r="AD357" s="162"/>
      <c r="AE357" s="288"/>
      <c r="AF357" s="333"/>
      <c r="AG357" s="324"/>
      <c r="AH357" s="324"/>
    </row>
    <row r="358" spans="1:34" ht="11.25" customHeight="1">
      <c r="A358" s="2"/>
      <c r="B358" s="166"/>
      <c r="C358" s="167"/>
      <c r="D358" s="167"/>
      <c r="E358" s="167"/>
      <c r="F358" s="167"/>
      <c r="G358" s="167"/>
      <c r="H358" s="167"/>
      <c r="I358" s="172"/>
      <c r="J358" s="185"/>
      <c r="K358" s="186"/>
      <c r="L358" s="185"/>
      <c r="M358" s="186"/>
      <c r="N358" s="334"/>
      <c r="O358" s="185" t="str">
        <f t="shared" ref="O358" si="195">IF(OR($P358=" ",$P358=""),"",$AF358)</f>
        <v/>
      </c>
      <c r="P358" s="280" t="str">
        <f>IFERROR(HLOOKUP(CONCATENATE($AF$11,$AF$12),$AF$279:$AH359,ROW()-278,FALSE),"")</f>
        <v/>
      </c>
      <c r="Q358" s="291" t="str">
        <f t="shared" ref="Q358" si="196">Z358</f>
        <v/>
      </c>
      <c r="R358" s="298" t="s">
        <v>62</v>
      </c>
      <c r="S358" s="299"/>
      <c r="T358" s="339"/>
      <c r="Z358" s="308" t="str">
        <f t="shared" si="188"/>
        <v/>
      </c>
      <c r="AA358" s="308" t="str">
        <f>IFERROR(HLOOKUP($K$5,$AB$23:$AD359,ROW()-22,FALSE),"")</f>
        <v/>
      </c>
      <c r="AB358" s="157" t="s">
        <v>7</v>
      </c>
      <c r="AC358" s="159" t="s">
        <v>3</v>
      </c>
      <c r="AD358" s="161" t="s">
        <v>3</v>
      </c>
      <c r="AE358" s="287" t="s">
        <v>135</v>
      </c>
      <c r="AF358" s="333" t="s">
        <v>111</v>
      </c>
      <c r="AG358" s="315" t="s">
        <v>173</v>
      </c>
      <c r="AH358" s="315" t="s">
        <v>171</v>
      </c>
    </row>
    <row r="359" spans="1:34" ht="11.25" customHeight="1">
      <c r="A359" s="2"/>
      <c r="B359" s="166"/>
      <c r="C359" s="167"/>
      <c r="D359" s="167"/>
      <c r="E359" s="167"/>
      <c r="F359" s="167"/>
      <c r="G359" s="167"/>
      <c r="H359" s="167"/>
      <c r="I359" s="172"/>
      <c r="J359" s="185"/>
      <c r="K359" s="186"/>
      <c r="L359" s="185"/>
      <c r="M359" s="186"/>
      <c r="N359" s="334"/>
      <c r="O359" s="185"/>
      <c r="P359" s="280"/>
      <c r="Q359" s="292"/>
      <c r="R359" s="298"/>
      <c r="S359" s="299"/>
      <c r="T359" s="339"/>
      <c r="Z359" s="308"/>
      <c r="AA359" s="308"/>
      <c r="AB359" s="158"/>
      <c r="AC359" s="160"/>
      <c r="AD359" s="162"/>
      <c r="AE359" s="288"/>
      <c r="AF359" s="333"/>
      <c r="AG359" s="324"/>
      <c r="AH359" s="324"/>
    </row>
    <row r="360" spans="1:34" ht="11.25" customHeight="1">
      <c r="A360" s="2"/>
      <c r="B360" s="166"/>
      <c r="C360" s="167"/>
      <c r="D360" s="167"/>
      <c r="E360" s="167"/>
      <c r="F360" s="167"/>
      <c r="G360" s="167"/>
      <c r="H360" s="167"/>
      <c r="I360" s="172"/>
      <c r="J360" s="185"/>
      <c r="K360" s="186"/>
      <c r="L360" s="185"/>
      <c r="M360" s="186"/>
      <c r="N360" s="335" t="str">
        <f>IF($K$5="機構加入者（証券会社）","MS09",IF($K$5="機構加入者（信託銀行）","MT09",""))</f>
        <v/>
      </c>
      <c r="O360" s="337" t="str">
        <f t="shared" ref="O360" si="197">IF(OR($P360=" ",$P360=""),"",$AF360)</f>
        <v/>
      </c>
      <c r="P360" s="303" t="str">
        <f>IFERROR(HLOOKUP(CONCATENATE($AF$11,$AF$12),$AF$279:$AH361,ROW()-278,FALSE),"")</f>
        <v/>
      </c>
      <c r="Q360" s="327" t="str">
        <f t="shared" si="187"/>
        <v/>
      </c>
      <c r="R360" s="329" t="s">
        <v>17</v>
      </c>
      <c r="S360" s="330"/>
      <c r="T360" s="339"/>
      <c r="Z360" s="308" t="str">
        <f t="shared" si="188"/>
        <v/>
      </c>
      <c r="AA360" s="308" t="str">
        <f>IFERROR(HLOOKUP($K$5,$AB$23:$AD361,ROW()-22,FALSE),"")</f>
        <v/>
      </c>
      <c r="AB360" s="157" t="s">
        <v>7</v>
      </c>
      <c r="AC360" s="159" t="s">
        <v>191</v>
      </c>
      <c r="AD360" s="161" t="s">
        <v>191</v>
      </c>
      <c r="AE360" s="287" t="s">
        <v>135</v>
      </c>
      <c r="AF360" s="333" t="s">
        <v>111</v>
      </c>
      <c r="AG360" s="315" t="s">
        <v>186</v>
      </c>
      <c r="AH360" s="315" t="s">
        <v>186</v>
      </c>
    </row>
    <row r="361" spans="1:34" ht="11.25" customHeight="1">
      <c r="A361" s="2"/>
      <c r="B361" s="166"/>
      <c r="C361" s="167"/>
      <c r="D361" s="167"/>
      <c r="E361" s="167"/>
      <c r="F361" s="167"/>
      <c r="G361" s="167"/>
      <c r="H361" s="167"/>
      <c r="I361" s="172"/>
      <c r="J361" s="185"/>
      <c r="K361" s="186"/>
      <c r="L361" s="185"/>
      <c r="M361" s="186"/>
      <c r="N361" s="335"/>
      <c r="O361" s="337"/>
      <c r="P361" s="303"/>
      <c r="Q361" s="327"/>
      <c r="R361" s="329"/>
      <c r="S361" s="330"/>
      <c r="T361" s="339"/>
      <c r="Z361" s="308"/>
      <c r="AA361" s="308"/>
      <c r="AB361" s="158"/>
      <c r="AC361" s="160"/>
      <c r="AD361" s="162"/>
      <c r="AE361" s="288"/>
      <c r="AF361" s="333"/>
      <c r="AG361" s="324"/>
      <c r="AH361" s="324"/>
    </row>
    <row r="362" spans="1:34" ht="11.25" customHeight="1">
      <c r="A362" s="2"/>
      <c r="B362" s="166"/>
      <c r="C362" s="167"/>
      <c r="D362" s="167"/>
      <c r="E362" s="167"/>
      <c r="F362" s="167"/>
      <c r="G362" s="167"/>
      <c r="H362" s="167"/>
      <c r="I362" s="172"/>
      <c r="J362" s="185"/>
      <c r="K362" s="186"/>
      <c r="L362" s="185"/>
      <c r="M362" s="186"/>
      <c r="N362" s="335"/>
      <c r="O362" s="337" t="str">
        <f t="shared" ref="O362" si="198">IF(OR($P362=" ",$P362=""),"",$AF362)</f>
        <v/>
      </c>
      <c r="P362" s="303" t="str">
        <f>IFERROR(HLOOKUP(CONCATENATE($AF$11,$AF$12),$AF$279:$AH363,ROW()-278,FALSE),"")</f>
        <v/>
      </c>
      <c r="Q362" s="291" t="str">
        <f t="shared" si="187"/>
        <v/>
      </c>
      <c r="R362" s="329" t="s">
        <v>17</v>
      </c>
      <c r="S362" s="330"/>
      <c r="T362" s="339"/>
      <c r="Z362" s="308" t="str">
        <f t="shared" si="188"/>
        <v/>
      </c>
      <c r="AA362" s="308" t="str">
        <f>IFERROR(HLOOKUP($K$5,$AB$23:$AD363,ROW()-22,FALSE),"")</f>
        <v/>
      </c>
      <c r="AB362" s="157" t="s">
        <v>7</v>
      </c>
      <c r="AC362" s="159" t="s">
        <v>191</v>
      </c>
      <c r="AD362" s="161" t="s">
        <v>191</v>
      </c>
      <c r="AE362" s="287" t="s">
        <v>135</v>
      </c>
      <c r="AF362" s="333" t="s">
        <v>111</v>
      </c>
      <c r="AG362" s="315" t="s">
        <v>187</v>
      </c>
      <c r="AH362" s="315" t="s">
        <v>187</v>
      </c>
    </row>
    <row r="363" spans="1:34" ht="11.25" customHeight="1">
      <c r="A363" s="2"/>
      <c r="B363" s="166"/>
      <c r="C363" s="167"/>
      <c r="D363" s="167"/>
      <c r="E363" s="167"/>
      <c r="F363" s="167"/>
      <c r="G363" s="167"/>
      <c r="H363" s="167"/>
      <c r="I363" s="172"/>
      <c r="J363" s="185"/>
      <c r="K363" s="186"/>
      <c r="L363" s="187"/>
      <c r="M363" s="188"/>
      <c r="N363" s="336"/>
      <c r="O363" s="352"/>
      <c r="P363" s="306"/>
      <c r="Q363" s="292"/>
      <c r="R363" s="329"/>
      <c r="S363" s="330"/>
      <c r="T363" s="340"/>
      <c r="Z363" s="308"/>
      <c r="AA363" s="308"/>
      <c r="AB363" s="158"/>
      <c r="AC363" s="160"/>
      <c r="AD363" s="162"/>
      <c r="AE363" s="288"/>
      <c r="AF363" s="333"/>
      <c r="AG363" s="324"/>
      <c r="AH363" s="324"/>
    </row>
    <row r="364" spans="1:34" ht="15" customHeight="1">
      <c r="A364" s="2"/>
      <c r="B364" s="58"/>
      <c r="C364" s="58"/>
      <c r="D364" s="58"/>
      <c r="E364" s="58"/>
      <c r="F364" s="58"/>
      <c r="G364" s="58"/>
      <c r="H364" s="58"/>
      <c r="I364" s="58"/>
      <c r="J364" s="58"/>
      <c r="K364" s="58"/>
      <c r="L364" s="2"/>
      <c r="M364" s="2"/>
      <c r="N364" s="2"/>
      <c r="O364" s="2"/>
      <c r="P364" s="2"/>
      <c r="Q364" s="2"/>
      <c r="R364" s="2"/>
      <c r="S364" s="2"/>
      <c r="T364" s="2"/>
      <c r="U364" s="2"/>
      <c r="Z364" s="5"/>
      <c r="AA364" s="5"/>
      <c r="AB364" s="33"/>
    </row>
    <row r="365" spans="1:34" ht="15" customHeight="1">
      <c r="A365" s="2"/>
      <c r="B365" s="2" t="s">
        <v>178</v>
      </c>
      <c r="C365" s="2"/>
      <c r="D365" s="2"/>
      <c r="E365" s="2"/>
      <c r="F365" s="2"/>
      <c r="G365" s="2"/>
      <c r="H365" s="2"/>
      <c r="I365" s="2"/>
      <c r="J365" s="2"/>
      <c r="K365" s="2"/>
      <c r="L365" s="2"/>
      <c r="M365" s="2"/>
      <c r="N365" s="2"/>
      <c r="O365" s="2"/>
      <c r="P365" s="2"/>
      <c r="Q365" s="2"/>
      <c r="R365" s="2"/>
      <c r="S365" s="2"/>
      <c r="T365" s="2"/>
      <c r="U365" s="2"/>
      <c r="Z365" s="5"/>
      <c r="AA365" s="5"/>
    </row>
    <row r="366" spans="1:34" ht="15" customHeight="1">
      <c r="A366" s="2"/>
      <c r="B366" s="2" t="s">
        <v>11</v>
      </c>
      <c r="C366" s="2"/>
      <c r="D366" s="2"/>
      <c r="E366" s="2"/>
      <c r="F366" s="2"/>
      <c r="G366" s="2"/>
      <c r="H366" s="2"/>
      <c r="I366" s="2"/>
      <c r="J366" s="2"/>
      <c r="K366" s="2"/>
      <c r="L366" s="2"/>
      <c r="M366" s="2"/>
      <c r="N366" s="2"/>
      <c r="O366" s="2"/>
      <c r="P366" s="2"/>
      <c r="Q366" s="2"/>
      <c r="R366" s="2"/>
      <c r="S366" s="2"/>
      <c r="T366" s="2"/>
      <c r="U366" s="2"/>
      <c r="Z366" s="5"/>
      <c r="AA366" s="5"/>
    </row>
    <row r="367" spans="1:34" ht="15" customHeight="1">
      <c r="A367" s="2"/>
      <c r="B367" s="2"/>
      <c r="C367" s="2"/>
      <c r="D367" s="2"/>
      <c r="E367" s="2"/>
      <c r="F367" s="2"/>
      <c r="G367" s="2"/>
      <c r="H367" s="2"/>
      <c r="I367" s="2"/>
      <c r="J367" s="2"/>
      <c r="K367" s="2"/>
      <c r="L367" s="2"/>
      <c r="M367" s="2"/>
      <c r="N367" s="2"/>
      <c r="O367" s="2"/>
      <c r="P367" s="2"/>
      <c r="Q367" s="2"/>
      <c r="R367" s="2"/>
      <c r="S367" s="2"/>
      <c r="T367" s="2"/>
      <c r="U367" s="2"/>
      <c r="Z367" s="5"/>
      <c r="AA367" s="5"/>
    </row>
    <row r="368" spans="1:34" ht="15" customHeight="1">
      <c r="A368" s="2"/>
      <c r="B368" s="2" t="s">
        <v>76</v>
      </c>
      <c r="C368" s="2"/>
      <c r="D368" s="2"/>
      <c r="E368" s="2"/>
      <c r="F368" s="2"/>
      <c r="G368" s="2"/>
      <c r="H368" s="2"/>
      <c r="I368" s="2"/>
      <c r="J368" s="2"/>
      <c r="K368" s="2"/>
      <c r="L368" s="2"/>
      <c r="M368" s="2"/>
      <c r="N368" s="2"/>
      <c r="O368" s="2"/>
      <c r="P368" s="2"/>
      <c r="Q368" s="2"/>
      <c r="R368" s="2"/>
      <c r="S368" s="2"/>
      <c r="T368" s="2"/>
      <c r="U368" s="2"/>
      <c r="Z368" s="5"/>
      <c r="AA368" s="5"/>
    </row>
    <row r="369" spans="1:27" ht="15" customHeight="1">
      <c r="A369" s="2"/>
      <c r="B369" s="2" t="s">
        <v>74</v>
      </c>
      <c r="C369" s="2"/>
      <c r="D369" s="2"/>
      <c r="E369" s="2"/>
      <c r="F369" s="2"/>
      <c r="G369" s="2"/>
      <c r="H369" s="2"/>
      <c r="I369" s="2"/>
      <c r="J369" s="2"/>
      <c r="K369" s="2"/>
      <c r="L369" s="2"/>
      <c r="M369" s="2"/>
      <c r="N369" s="2"/>
      <c r="O369" s="2"/>
      <c r="P369" s="2"/>
      <c r="Q369" s="2"/>
      <c r="R369" s="2"/>
      <c r="S369" s="2"/>
      <c r="T369" s="2"/>
      <c r="U369" s="2"/>
      <c r="Z369" s="5"/>
      <c r="AA369" s="5"/>
    </row>
    <row r="370" spans="1:27" ht="15" customHeight="1">
      <c r="A370" s="2"/>
      <c r="B370" s="2" t="s">
        <v>20</v>
      </c>
      <c r="C370" s="2"/>
      <c r="D370" s="2"/>
      <c r="E370" s="2"/>
      <c r="F370" s="2"/>
      <c r="G370" s="2"/>
      <c r="H370" s="2"/>
      <c r="I370" s="2"/>
      <c r="J370" s="2"/>
      <c r="K370" s="2"/>
      <c r="L370" s="2"/>
      <c r="M370" s="2"/>
      <c r="N370" s="2"/>
      <c r="O370" s="2"/>
      <c r="P370" s="2"/>
      <c r="Q370" s="2"/>
      <c r="R370" s="2"/>
      <c r="S370" s="2"/>
      <c r="T370" s="2"/>
      <c r="U370" s="2"/>
      <c r="Z370" s="5"/>
      <c r="AA370" s="5"/>
    </row>
    <row r="371" spans="1:27" ht="15" customHeight="1">
      <c r="A371" s="2"/>
      <c r="B371" s="2"/>
      <c r="C371" s="2"/>
      <c r="D371" s="2"/>
      <c r="E371" s="2"/>
      <c r="F371" s="2"/>
      <c r="G371" s="2"/>
      <c r="H371" s="2"/>
      <c r="I371" s="2"/>
      <c r="J371" s="2"/>
      <c r="K371" s="2"/>
      <c r="L371" s="2"/>
      <c r="M371" s="2"/>
      <c r="N371" s="2"/>
      <c r="O371" s="2"/>
      <c r="P371" s="2"/>
      <c r="Q371" s="2"/>
      <c r="R371" s="2"/>
      <c r="S371" s="2"/>
      <c r="T371" s="2"/>
      <c r="U371" s="2"/>
      <c r="Z371" s="5"/>
      <c r="AA371" s="5"/>
    </row>
    <row r="372" spans="1:27" ht="15" customHeight="1">
      <c r="A372" s="2"/>
      <c r="B372" s="2" t="s">
        <v>75</v>
      </c>
      <c r="C372" s="2"/>
      <c r="D372" s="2"/>
      <c r="E372" s="2"/>
      <c r="F372" s="2"/>
      <c r="G372" s="2"/>
      <c r="H372" s="2"/>
      <c r="I372" s="2"/>
      <c r="J372" s="2"/>
      <c r="K372" s="2"/>
      <c r="L372" s="2"/>
      <c r="M372" s="2"/>
      <c r="N372" s="2"/>
      <c r="O372" s="2"/>
      <c r="P372" s="2"/>
      <c r="Q372" s="2"/>
      <c r="R372" s="2"/>
      <c r="S372" s="2"/>
      <c r="T372" s="2"/>
      <c r="U372" s="2"/>
      <c r="Z372" s="5"/>
      <c r="AA372" s="5"/>
    </row>
    <row r="373" spans="1:27" ht="15" customHeight="1">
      <c r="A373" s="2"/>
      <c r="B373" s="2" t="s">
        <v>21</v>
      </c>
      <c r="C373" s="2"/>
      <c r="D373" s="2"/>
      <c r="E373" s="2"/>
      <c r="F373" s="2"/>
      <c r="G373" s="2"/>
      <c r="H373" s="2"/>
      <c r="I373" s="2"/>
      <c r="J373" s="2"/>
      <c r="K373" s="2"/>
      <c r="L373" s="2"/>
      <c r="M373" s="2"/>
      <c r="N373" s="2"/>
      <c r="O373" s="2"/>
      <c r="P373" s="2"/>
      <c r="Q373" s="2"/>
      <c r="R373" s="2"/>
      <c r="S373" s="2"/>
      <c r="T373" s="2"/>
      <c r="U373" s="2"/>
      <c r="Z373" s="5"/>
      <c r="AA373" s="5"/>
    </row>
    <row r="374" spans="1:27" ht="15" customHeight="1">
      <c r="A374" s="2"/>
      <c r="B374" s="2" t="s">
        <v>22</v>
      </c>
      <c r="C374" s="2"/>
      <c r="D374" s="2"/>
      <c r="E374" s="2"/>
      <c r="F374" s="2"/>
      <c r="G374" s="2"/>
      <c r="H374" s="2"/>
      <c r="I374" s="2"/>
      <c r="J374" s="2"/>
      <c r="K374" s="2"/>
      <c r="L374" s="2"/>
      <c r="M374" s="2"/>
      <c r="N374" s="2"/>
      <c r="O374" s="2"/>
      <c r="P374" s="2"/>
      <c r="Q374" s="2"/>
      <c r="R374" s="2"/>
      <c r="S374" s="2"/>
      <c r="T374" s="2"/>
      <c r="U374" s="2"/>
      <c r="Z374" s="5"/>
      <c r="AA374" s="5"/>
    </row>
    <row r="375" spans="1:27" ht="15" customHeight="1">
      <c r="A375" s="2"/>
      <c r="B375" s="2"/>
      <c r="C375" s="2"/>
      <c r="D375" s="2"/>
      <c r="E375" s="2"/>
      <c r="F375" s="2"/>
      <c r="G375" s="2"/>
      <c r="H375" s="2"/>
      <c r="I375" s="2"/>
      <c r="J375" s="2"/>
      <c r="K375" s="2"/>
      <c r="L375" s="2"/>
      <c r="M375" s="2"/>
      <c r="N375" s="2"/>
      <c r="O375" s="2"/>
      <c r="P375" s="2"/>
      <c r="Q375" s="2"/>
      <c r="R375" s="2"/>
      <c r="S375" s="2"/>
      <c r="T375" s="2"/>
      <c r="U375" s="2"/>
      <c r="Z375" s="5"/>
      <c r="AA375" s="5"/>
    </row>
    <row r="376" spans="1:27" ht="15" customHeight="1">
      <c r="A376" s="2"/>
      <c r="B376" s="2" t="s">
        <v>198</v>
      </c>
      <c r="C376" s="2"/>
      <c r="D376" s="2"/>
      <c r="E376" s="2"/>
      <c r="F376" s="2"/>
      <c r="G376" s="2"/>
      <c r="H376" s="2"/>
      <c r="I376" s="2"/>
      <c r="J376" s="2"/>
      <c r="K376" s="2"/>
      <c r="L376" s="2"/>
      <c r="M376" s="2"/>
      <c r="N376" s="2"/>
      <c r="O376" s="2"/>
      <c r="P376" s="2"/>
      <c r="Q376" s="2"/>
      <c r="R376" s="2"/>
      <c r="S376" s="2"/>
      <c r="T376" s="2"/>
      <c r="U376" s="2"/>
    </row>
    <row r="377" spans="1:27" ht="15" customHeight="1">
      <c r="A377" s="2"/>
      <c r="B377" s="2"/>
      <c r="C377" s="2"/>
      <c r="D377" s="2"/>
      <c r="E377" s="2"/>
      <c r="F377" s="2"/>
      <c r="G377" s="2"/>
      <c r="H377" s="2"/>
      <c r="I377" s="2"/>
      <c r="J377" s="2"/>
      <c r="K377" s="2"/>
      <c r="L377" s="2"/>
      <c r="M377" s="2"/>
      <c r="N377" s="2"/>
      <c r="O377" s="2"/>
      <c r="P377" s="2"/>
      <c r="Q377" s="2"/>
      <c r="R377" s="2"/>
      <c r="S377" s="2"/>
      <c r="T377" s="2"/>
      <c r="U377" s="2"/>
    </row>
    <row r="378" spans="1:27" ht="15" customHeight="1">
      <c r="A378" s="2"/>
      <c r="B378" s="2" t="s">
        <v>199</v>
      </c>
      <c r="C378" s="2"/>
      <c r="D378" s="2"/>
      <c r="E378" s="2"/>
      <c r="F378" s="2"/>
      <c r="G378" s="2"/>
      <c r="H378" s="2"/>
      <c r="I378" s="2"/>
      <c r="J378" s="2"/>
      <c r="K378" s="2"/>
      <c r="L378" s="2"/>
      <c r="M378" s="2"/>
      <c r="N378" s="2"/>
      <c r="O378" s="2"/>
      <c r="P378" s="2"/>
      <c r="Q378" s="2"/>
      <c r="R378" s="2"/>
      <c r="S378" s="2"/>
      <c r="T378" s="2"/>
      <c r="U378" s="2"/>
      <c r="V378" s="66"/>
      <c r="W378" s="66" t="s">
        <v>5</v>
      </c>
    </row>
    <row r="379" spans="1:27" ht="15" customHeight="1">
      <c r="A379" s="2"/>
      <c r="B379" s="2"/>
      <c r="C379" s="2"/>
      <c r="D379" s="2"/>
      <c r="E379" s="2"/>
      <c r="F379" s="2"/>
      <c r="G379" s="2"/>
      <c r="H379" s="2"/>
      <c r="I379" s="2"/>
      <c r="J379" s="2"/>
      <c r="K379" s="2"/>
      <c r="L379" s="2"/>
      <c r="M379" s="2"/>
      <c r="N379" s="2"/>
      <c r="O379" s="2"/>
      <c r="P379" s="2"/>
      <c r="Q379" s="2"/>
      <c r="R379" s="2"/>
      <c r="S379" s="2"/>
      <c r="T379" s="2"/>
      <c r="U379" s="2"/>
      <c r="V379" s="66"/>
      <c r="W379" s="66"/>
    </row>
  </sheetData>
  <sheetProtection password="DD76" sheet="1" selectLockedCells="1"/>
  <dataConsolidate/>
  <mergeCells count="2540">
    <mergeCell ref="R94:S95"/>
    <mergeCell ref="R96:S97"/>
    <mergeCell ref="R166:S167"/>
    <mergeCell ref="R168:S169"/>
    <mergeCell ref="R170:S171"/>
    <mergeCell ref="R172:S173"/>
    <mergeCell ref="R174:S175"/>
    <mergeCell ref="R176:S177"/>
    <mergeCell ref="R156:S157"/>
    <mergeCell ref="R154:S155"/>
    <mergeCell ref="R158:S159"/>
    <mergeCell ref="R160:S161"/>
    <mergeCell ref="R162:S163"/>
    <mergeCell ref="R164:S165"/>
    <mergeCell ref="R130:S131"/>
    <mergeCell ref="R132:S133"/>
    <mergeCell ref="R134:S135"/>
    <mergeCell ref="R136:S137"/>
    <mergeCell ref="R138:S139"/>
    <mergeCell ref="R116:S117"/>
    <mergeCell ref="R118:S119"/>
    <mergeCell ref="R120:S121"/>
    <mergeCell ref="R122:S123"/>
    <mergeCell ref="R124:S125"/>
    <mergeCell ref="R126:S127"/>
    <mergeCell ref="R104:S105"/>
    <mergeCell ref="R106:S107"/>
    <mergeCell ref="R108:S109"/>
    <mergeCell ref="R110:S111"/>
    <mergeCell ref="R114:S115"/>
    <mergeCell ref="R112:S113"/>
    <mergeCell ref="R358:S359"/>
    <mergeCell ref="R360:S361"/>
    <mergeCell ref="R362:S363"/>
    <mergeCell ref="S143:T143"/>
    <mergeCell ref="S144:T145"/>
    <mergeCell ref="L146:T147"/>
    <mergeCell ref="T148:T183"/>
    <mergeCell ref="R148:S149"/>
    <mergeCell ref="R150:S151"/>
    <mergeCell ref="R152:S153"/>
    <mergeCell ref="R346:S347"/>
    <mergeCell ref="R348:S349"/>
    <mergeCell ref="R350:S351"/>
    <mergeCell ref="R352:S353"/>
    <mergeCell ref="R354:S355"/>
    <mergeCell ref="R356:S357"/>
    <mergeCell ref="R334:S335"/>
    <mergeCell ref="R336:S337"/>
    <mergeCell ref="R338:S339"/>
    <mergeCell ref="R340:S341"/>
    <mergeCell ref="R342:S343"/>
    <mergeCell ref="R344:S345"/>
    <mergeCell ref="R320:S321"/>
    <mergeCell ref="R322:S323"/>
    <mergeCell ref="R324:S325"/>
    <mergeCell ref="R326:S327"/>
    <mergeCell ref="R328:S329"/>
    <mergeCell ref="R330:S331"/>
    <mergeCell ref="R308:S309"/>
    <mergeCell ref="R310:S311"/>
    <mergeCell ref="R312:S313"/>
    <mergeCell ref="R314:S315"/>
    <mergeCell ref="R316:S317"/>
    <mergeCell ref="R318:S319"/>
    <mergeCell ref="R296:S297"/>
    <mergeCell ref="R298:S299"/>
    <mergeCell ref="R300:S301"/>
    <mergeCell ref="R302:S303"/>
    <mergeCell ref="R304:S305"/>
    <mergeCell ref="R306:S307"/>
    <mergeCell ref="R284:S285"/>
    <mergeCell ref="R286:S287"/>
    <mergeCell ref="R288:S289"/>
    <mergeCell ref="R290:S291"/>
    <mergeCell ref="R292:S293"/>
    <mergeCell ref="R294:S295"/>
    <mergeCell ref="R266:S267"/>
    <mergeCell ref="R268:S269"/>
    <mergeCell ref="R270:S271"/>
    <mergeCell ref="R272:S273"/>
    <mergeCell ref="R274:S275"/>
    <mergeCell ref="R276:S277"/>
    <mergeCell ref="R206:S207"/>
    <mergeCell ref="R208:S209"/>
    <mergeCell ref="R210:S211"/>
    <mergeCell ref="R212:S213"/>
    <mergeCell ref="R214:S215"/>
    <mergeCell ref="R80:S81"/>
    <mergeCell ref="R82:S83"/>
    <mergeCell ref="R84:S85"/>
    <mergeCell ref="S184:T185"/>
    <mergeCell ref="T186:T277"/>
    <mergeCell ref="R186:S187"/>
    <mergeCell ref="R188:S189"/>
    <mergeCell ref="R190:S191"/>
    <mergeCell ref="R192:S193"/>
    <mergeCell ref="R194:S195"/>
    <mergeCell ref="R254:S255"/>
    <mergeCell ref="R256:S257"/>
    <mergeCell ref="R258:S259"/>
    <mergeCell ref="R260:S261"/>
    <mergeCell ref="R262:S263"/>
    <mergeCell ref="R264:S265"/>
    <mergeCell ref="R242:S243"/>
    <mergeCell ref="R244:S245"/>
    <mergeCell ref="R246:S247"/>
    <mergeCell ref="R248:S249"/>
    <mergeCell ref="R250:S251"/>
    <mergeCell ref="R252:S253"/>
    <mergeCell ref="R230:S231"/>
    <mergeCell ref="R232:S233"/>
    <mergeCell ref="R234:S235"/>
    <mergeCell ref="R236:S237"/>
    <mergeCell ref="R238:S239"/>
    <mergeCell ref="AG362:AG363"/>
    <mergeCell ref="AH362:AH363"/>
    <mergeCell ref="S23:T23"/>
    <mergeCell ref="S24:T25"/>
    <mergeCell ref="L26:T27"/>
    <mergeCell ref="T28:T85"/>
    <mergeCell ref="R28:S29"/>
    <mergeCell ref="AG360:AG361"/>
    <mergeCell ref="AH360:AH361"/>
    <mergeCell ref="O362:O363"/>
    <mergeCell ref="P362:P363"/>
    <mergeCell ref="Q362:Q363"/>
    <mergeCell ref="Z362:Z363"/>
    <mergeCell ref="AA362:AA363"/>
    <mergeCell ref="AB362:AB363"/>
    <mergeCell ref="AC362:AC363"/>
    <mergeCell ref="AA360:AA361"/>
    <mergeCell ref="AB360:AB361"/>
    <mergeCell ref="AC360:AC361"/>
    <mergeCell ref="AD360:AD361"/>
    <mergeCell ref="AE360:AE361"/>
    <mergeCell ref="AF360:AF361"/>
    <mergeCell ref="AE358:AE359"/>
    <mergeCell ref="R68:S69"/>
    <mergeCell ref="R70:S71"/>
    <mergeCell ref="R72:S73"/>
    <mergeCell ref="R74:S75"/>
    <mergeCell ref="R76:S77"/>
    <mergeCell ref="R78:S79"/>
    <mergeCell ref="R54:S55"/>
    <mergeCell ref="R56:S57"/>
    <mergeCell ref="R58:S59"/>
    <mergeCell ref="P356:P357"/>
    <mergeCell ref="Q356:Q357"/>
    <mergeCell ref="Z356:Z357"/>
    <mergeCell ref="AA356:AA357"/>
    <mergeCell ref="T278:T363"/>
    <mergeCell ref="R278:S279"/>
    <mergeCell ref="R280:S281"/>
    <mergeCell ref="R282:S283"/>
    <mergeCell ref="R30:S31"/>
    <mergeCell ref="R32:S33"/>
    <mergeCell ref="R34:S35"/>
    <mergeCell ref="R36:S37"/>
    <mergeCell ref="R38:S39"/>
    <mergeCell ref="R40:S41"/>
    <mergeCell ref="AD362:AD363"/>
    <mergeCell ref="AE362:AE363"/>
    <mergeCell ref="AF362:AF363"/>
    <mergeCell ref="R60:S61"/>
    <mergeCell ref="R62:S63"/>
    <mergeCell ref="R64:S65"/>
    <mergeCell ref="R42:S43"/>
    <mergeCell ref="R44:S45"/>
    <mergeCell ref="R46:S47"/>
    <mergeCell ref="R48:S49"/>
    <mergeCell ref="R50:S51"/>
    <mergeCell ref="R52:S53"/>
    <mergeCell ref="R216:S217"/>
    <mergeCell ref="R218:S219"/>
    <mergeCell ref="R220:S221"/>
    <mergeCell ref="R222:S223"/>
    <mergeCell ref="R224:S225"/>
    <mergeCell ref="R226:S227"/>
    <mergeCell ref="AA354:AA355"/>
    <mergeCell ref="AB354:AB355"/>
    <mergeCell ref="Z352:Z353"/>
    <mergeCell ref="AA352:AA353"/>
    <mergeCell ref="AB352:AB353"/>
    <mergeCell ref="AC352:AC353"/>
    <mergeCell ref="AD352:AD353"/>
    <mergeCell ref="AE352:AE353"/>
    <mergeCell ref="AF358:AF359"/>
    <mergeCell ref="AG358:AG359"/>
    <mergeCell ref="AH358:AH359"/>
    <mergeCell ref="N360:N363"/>
    <mergeCell ref="O360:O361"/>
    <mergeCell ref="P360:P361"/>
    <mergeCell ref="Q360:Q361"/>
    <mergeCell ref="Z360:Z361"/>
    <mergeCell ref="AH356:AH357"/>
    <mergeCell ref="O358:O359"/>
    <mergeCell ref="P358:P359"/>
    <mergeCell ref="Q358:Q359"/>
    <mergeCell ref="Z358:Z359"/>
    <mergeCell ref="AA358:AA359"/>
    <mergeCell ref="AB358:AB359"/>
    <mergeCell ref="AC358:AC359"/>
    <mergeCell ref="AD358:AD359"/>
    <mergeCell ref="AB356:AB357"/>
    <mergeCell ref="AC356:AC357"/>
    <mergeCell ref="AD356:AD357"/>
    <mergeCell ref="AE356:AE357"/>
    <mergeCell ref="AF356:AF357"/>
    <mergeCell ref="AG356:AG357"/>
    <mergeCell ref="O356:O357"/>
    <mergeCell ref="N352:N359"/>
    <mergeCell ref="O352:O353"/>
    <mergeCell ref="P352:P353"/>
    <mergeCell ref="Q352:Q353"/>
    <mergeCell ref="AG348:AG349"/>
    <mergeCell ref="AH348:AH349"/>
    <mergeCell ref="O350:O351"/>
    <mergeCell ref="P350:P351"/>
    <mergeCell ref="Q350:Q351"/>
    <mergeCell ref="Z350:Z351"/>
    <mergeCell ref="AA350:AA351"/>
    <mergeCell ref="AB350:AB351"/>
    <mergeCell ref="AC350:AC351"/>
    <mergeCell ref="AA348:AA349"/>
    <mergeCell ref="AB348:AB349"/>
    <mergeCell ref="AC348:AC349"/>
    <mergeCell ref="AD348:AD349"/>
    <mergeCell ref="AE348:AE349"/>
    <mergeCell ref="AF348:AF349"/>
    <mergeCell ref="AC354:AC355"/>
    <mergeCell ref="AD354:AD355"/>
    <mergeCell ref="AE354:AE355"/>
    <mergeCell ref="AF354:AF355"/>
    <mergeCell ref="AG354:AG355"/>
    <mergeCell ref="AH354:AH355"/>
    <mergeCell ref="AF352:AF353"/>
    <mergeCell ref="AG352:AG353"/>
    <mergeCell ref="AH352:AH353"/>
    <mergeCell ref="O354:O355"/>
    <mergeCell ref="P354:P355"/>
    <mergeCell ref="Q354:Q355"/>
    <mergeCell ref="Z354:Z355"/>
    <mergeCell ref="AD346:AD347"/>
    <mergeCell ref="AE346:AE347"/>
    <mergeCell ref="AF346:AF347"/>
    <mergeCell ref="AG346:AG347"/>
    <mergeCell ref="AH346:AH347"/>
    <mergeCell ref="O348:O349"/>
    <mergeCell ref="P348:P349"/>
    <mergeCell ref="Q348:Q349"/>
    <mergeCell ref="Z348:Z349"/>
    <mergeCell ref="AH344:AH345"/>
    <mergeCell ref="N346:N351"/>
    <mergeCell ref="O346:O347"/>
    <mergeCell ref="P346:P347"/>
    <mergeCell ref="Q346:Q347"/>
    <mergeCell ref="Z346:Z347"/>
    <mergeCell ref="AA346:AA347"/>
    <mergeCell ref="AB346:AB347"/>
    <mergeCell ref="AC346:AC347"/>
    <mergeCell ref="AB344:AB345"/>
    <mergeCell ref="AC344:AC345"/>
    <mergeCell ref="AD344:AD345"/>
    <mergeCell ref="AE344:AE345"/>
    <mergeCell ref="AF344:AF345"/>
    <mergeCell ref="AG344:AG345"/>
    <mergeCell ref="AD350:AD351"/>
    <mergeCell ref="AE350:AE351"/>
    <mergeCell ref="AF350:AF351"/>
    <mergeCell ref="AG350:AG351"/>
    <mergeCell ref="AH350:AH351"/>
    <mergeCell ref="AE342:AE343"/>
    <mergeCell ref="AF342:AF343"/>
    <mergeCell ref="AG342:AG343"/>
    <mergeCell ref="AH342:AH343"/>
    <mergeCell ref="O344:O345"/>
    <mergeCell ref="P344:P345"/>
    <mergeCell ref="Q344:Q345"/>
    <mergeCell ref="Z344:Z345"/>
    <mergeCell ref="AA344:AA345"/>
    <mergeCell ref="AH340:AH341"/>
    <mergeCell ref="O342:O343"/>
    <mergeCell ref="P342:P343"/>
    <mergeCell ref="Q342:Q343"/>
    <mergeCell ref="Z342:Z343"/>
    <mergeCell ref="AA342:AA343"/>
    <mergeCell ref="AB342:AB343"/>
    <mergeCell ref="AC342:AC343"/>
    <mergeCell ref="AD342:AD343"/>
    <mergeCell ref="AB340:AB341"/>
    <mergeCell ref="AC340:AC341"/>
    <mergeCell ref="AD340:AD341"/>
    <mergeCell ref="AE340:AE341"/>
    <mergeCell ref="AF340:AF341"/>
    <mergeCell ref="AG340:AG341"/>
    <mergeCell ref="AE338:AE339"/>
    <mergeCell ref="AF338:AF339"/>
    <mergeCell ref="AG338:AG339"/>
    <mergeCell ref="AH338:AH339"/>
    <mergeCell ref="O340:O341"/>
    <mergeCell ref="P340:P341"/>
    <mergeCell ref="Q340:Q341"/>
    <mergeCell ref="Z340:Z341"/>
    <mergeCell ref="AA340:AA341"/>
    <mergeCell ref="AH336:AH337"/>
    <mergeCell ref="O338:O339"/>
    <mergeCell ref="P338:P339"/>
    <mergeCell ref="Q338:Q339"/>
    <mergeCell ref="Z338:Z339"/>
    <mergeCell ref="AA338:AA339"/>
    <mergeCell ref="AB338:AB339"/>
    <mergeCell ref="AC338:AC339"/>
    <mergeCell ref="AD338:AD339"/>
    <mergeCell ref="AB336:AB337"/>
    <mergeCell ref="AC336:AC337"/>
    <mergeCell ref="AD336:AD337"/>
    <mergeCell ref="AE336:AE337"/>
    <mergeCell ref="AF336:AF337"/>
    <mergeCell ref="AG336:AG337"/>
    <mergeCell ref="P334:P335"/>
    <mergeCell ref="Q334:Q335"/>
    <mergeCell ref="Z334:Z335"/>
    <mergeCell ref="AA334:AA335"/>
    <mergeCell ref="AB334:AB335"/>
    <mergeCell ref="AC334:AC335"/>
    <mergeCell ref="AD334:AD335"/>
    <mergeCell ref="AB332:AB333"/>
    <mergeCell ref="AC332:AC333"/>
    <mergeCell ref="AD332:AD333"/>
    <mergeCell ref="AE332:AE333"/>
    <mergeCell ref="AF332:AF333"/>
    <mergeCell ref="AG332:AG333"/>
    <mergeCell ref="O332:O333"/>
    <mergeCell ref="P332:P333"/>
    <mergeCell ref="Q332:Q333"/>
    <mergeCell ref="Z332:Z333"/>
    <mergeCell ref="AA332:AA333"/>
    <mergeCell ref="R332:S333"/>
    <mergeCell ref="AC330:AC331"/>
    <mergeCell ref="AD330:AD331"/>
    <mergeCell ref="AE330:AE331"/>
    <mergeCell ref="AF330:AF331"/>
    <mergeCell ref="AG330:AG331"/>
    <mergeCell ref="AH330:AH331"/>
    <mergeCell ref="AG328:AG329"/>
    <mergeCell ref="AH328:AH329"/>
    <mergeCell ref="N330:N345"/>
    <mergeCell ref="O330:O331"/>
    <mergeCell ref="P330:P331"/>
    <mergeCell ref="Q330:Q331"/>
    <mergeCell ref="Z330:Z331"/>
    <mergeCell ref="AA330:AA331"/>
    <mergeCell ref="AB330:AB331"/>
    <mergeCell ref="AA328:AA329"/>
    <mergeCell ref="AB328:AB329"/>
    <mergeCell ref="AC328:AC329"/>
    <mergeCell ref="AD328:AD329"/>
    <mergeCell ref="AE328:AE329"/>
    <mergeCell ref="AF328:AF329"/>
    <mergeCell ref="AE334:AE335"/>
    <mergeCell ref="AF334:AF335"/>
    <mergeCell ref="AG334:AG335"/>
    <mergeCell ref="AH334:AH335"/>
    <mergeCell ref="O336:O337"/>
    <mergeCell ref="P336:P337"/>
    <mergeCell ref="Q336:Q337"/>
    <mergeCell ref="Z336:Z337"/>
    <mergeCell ref="AA336:AA337"/>
    <mergeCell ref="AH332:AH333"/>
    <mergeCell ref="O334:O335"/>
    <mergeCell ref="O328:O329"/>
    <mergeCell ref="P328:P329"/>
    <mergeCell ref="Q328:Q329"/>
    <mergeCell ref="Z328:Z329"/>
    <mergeCell ref="AG324:AG325"/>
    <mergeCell ref="AH324:AH325"/>
    <mergeCell ref="O326:O327"/>
    <mergeCell ref="P326:P327"/>
    <mergeCell ref="Q326:Q327"/>
    <mergeCell ref="Z326:Z327"/>
    <mergeCell ref="AA326:AA327"/>
    <mergeCell ref="AB326:AB327"/>
    <mergeCell ref="AC326:AC327"/>
    <mergeCell ref="AA324:AA325"/>
    <mergeCell ref="AB324:AB325"/>
    <mergeCell ref="AC324:AC325"/>
    <mergeCell ref="AD324:AD325"/>
    <mergeCell ref="AE324:AE325"/>
    <mergeCell ref="AF324:AF325"/>
    <mergeCell ref="Z324:Z325"/>
    <mergeCell ref="AG320:AG321"/>
    <mergeCell ref="AH320:AH321"/>
    <mergeCell ref="O322:O323"/>
    <mergeCell ref="P322:P323"/>
    <mergeCell ref="Q322:Q323"/>
    <mergeCell ref="Z322:Z323"/>
    <mergeCell ref="AA322:AA323"/>
    <mergeCell ref="AB322:AB323"/>
    <mergeCell ref="AC322:AC323"/>
    <mergeCell ref="AA320:AA321"/>
    <mergeCell ref="AB320:AB321"/>
    <mergeCell ref="AC320:AC321"/>
    <mergeCell ref="AD320:AD321"/>
    <mergeCell ref="AE320:AE321"/>
    <mergeCell ref="AF320:AF321"/>
    <mergeCell ref="AD326:AD327"/>
    <mergeCell ref="AE326:AE327"/>
    <mergeCell ref="AF326:AF327"/>
    <mergeCell ref="AG326:AG327"/>
    <mergeCell ref="AH326:AH327"/>
    <mergeCell ref="AD318:AD319"/>
    <mergeCell ref="AE318:AE319"/>
    <mergeCell ref="AF318:AF319"/>
    <mergeCell ref="AG318:AG319"/>
    <mergeCell ref="AH318:AH319"/>
    <mergeCell ref="O320:O321"/>
    <mergeCell ref="P320:P321"/>
    <mergeCell ref="Q320:Q321"/>
    <mergeCell ref="Z320:Z321"/>
    <mergeCell ref="AH316:AH317"/>
    <mergeCell ref="N318:N329"/>
    <mergeCell ref="O318:O319"/>
    <mergeCell ref="P318:P319"/>
    <mergeCell ref="Q318:Q319"/>
    <mergeCell ref="Z318:Z319"/>
    <mergeCell ref="AA318:AA319"/>
    <mergeCell ref="AB318:AB319"/>
    <mergeCell ref="AC318:AC319"/>
    <mergeCell ref="AB316:AB317"/>
    <mergeCell ref="AC316:AC317"/>
    <mergeCell ref="AD316:AD317"/>
    <mergeCell ref="AE316:AE317"/>
    <mergeCell ref="AF316:AF317"/>
    <mergeCell ref="AG316:AG317"/>
    <mergeCell ref="AD322:AD323"/>
    <mergeCell ref="AE322:AE323"/>
    <mergeCell ref="AF322:AF323"/>
    <mergeCell ref="AG322:AG323"/>
    <mergeCell ref="AH322:AH323"/>
    <mergeCell ref="O324:O325"/>
    <mergeCell ref="P324:P325"/>
    <mergeCell ref="Q324:Q325"/>
    <mergeCell ref="P314:P315"/>
    <mergeCell ref="Q314:Q315"/>
    <mergeCell ref="Z314:Z315"/>
    <mergeCell ref="AA314:AA315"/>
    <mergeCell ref="AB314:AB315"/>
    <mergeCell ref="AC314:AC315"/>
    <mergeCell ref="AD314:AD315"/>
    <mergeCell ref="AB312:AB313"/>
    <mergeCell ref="AC312:AC313"/>
    <mergeCell ref="AD312:AD313"/>
    <mergeCell ref="AE312:AE313"/>
    <mergeCell ref="AF312:AF313"/>
    <mergeCell ref="AG312:AG313"/>
    <mergeCell ref="O312:O313"/>
    <mergeCell ref="P312:P313"/>
    <mergeCell ref="Q312:Q313"/>
    <mergeCell ref="Z312:Z313"/>
    <mergeCell ref="AA312:AA313"/>
    <mergeCell ref="AC310:AC311"/>
    <mergeCell ref="AD310:AD311"/>
    <mergeCell ref="AE310:AE311"/>
    <mergeCell ref="AF310:AF311"/>
    <mergeCell ref="AG310:AG311"/>
    <mergeCell ref="AH310:AH311"/>
    <mergeCell ref="AG308:AG309"/>
    <mergeCell ref="AH308:AH309"/>
    <mergeCell ref="N310:N317"/>
    <mergeCell ref="O310:O311"/>
    <mergeCell ref="P310:P311"/>
    <mergeCell ref="Q310:Q311"/>
    <mergeCell ref="Z310:Z311"/>
    <mergeCell ref="AA310:AA311"/>
    <mergeCell ref="AB310:AB311"/>
    <mergeCell ref="AA308:AA309"/>
    <mergeCell ref="AB308:AB309"/>
    <mergeCell ref="AC308:AC309"/>
    <mergeCell ref="AD308:AD309"/>
    <mergeCell ref="AE308:AE309"/>
    <mergeCell ref="AF308:AF309"/>
    <mergeCell ref="AE314:AE315"/>
    <mergeCell ref="AF314:AF315"/>
    <mergeCell ref="AG314:AG315"/>
    <mergeCell ref="AH314:AH315"/>
    <mergeCell ref="O316:O317"/>
    <mergeCell ref="P316:P317"/>
    <mergeCell ref="Q316:Q317"/>
    <mergeCell ref="Z316:Z317"/>
    <mergeCell ref="AA316:AA317"/>
    <mergeCell ref="AH312:AH313"/>
    <mergeCell ref="O314:O315"/>
    <mergeCell ref="O308:O309"/>
    <mergeCell ref="P308:P309"/>
    <mergeCell ref="Q308:Q309"/>
    <mergeCell ref="Z308:Z309"/>
    <mergeCell ref="AG304:AG305"/>
    <mergeCell ref="AH304:AH305"/>
    <mergeCell ref="O306:O307"/>
    <mergeCell ref="P306:P307"/>
    <mergeCell ref="Q306:Q307"/>
    <mergeCell ref="Z306:Z307"/>
    <mergeCell ref="AA306:AA307"/>
    <mergeCell ref="AB306:AB307"/>
    <mergeCell ref="AC306:AC307"/>
    <mergeCell ref="AA304:AA305"/>
    <mergeCell ref="AB304:AB305"/>
    <mergeCell ref="AC304:AC305"/>
    <mergeCell ref="AD304:AD305"/>
    <mergeCell ref="AE304:AE305"/>
    <mergeCell ref="AF304:AF305"/>
    <mergeCell ref="Z304:Z305"/>
    <mergeCell ref="AG300:AG301"/>
    <mergeCell ref="AH300:AH301"/>
    <mergeCell ref="O302:O303"/>
    <mergeCell ref="P302:P303"/>
    <mergeCell ref="Q302:Q303"/>
    <mergeCell ref="Z302:Z303"/>
    <mergeCell ref="AA302:AA303"/>
    <mergeCell ref="AB302:AB303"/>
    <mergeCell ref="AC302:AC303"/>
    <mergeCell ref="AA300:AA301"/>
    <mergeCell ref="AB300:AB301"/>
    <mergeCell ref="AC300:AC301"/>
    <mergeCell ref="AD300:AD301"/>
    <mergeCell ref="AE300:AE301"/>
    <mergeCell ref="AF300:AF301"/>
    <mergeCell ref="AD306:AD307"/>
    <mergeCell ref="AE306:AE307"/>
    <mergeCell ref="AF306:AF307"/>
    <mergeCell ref="AG306:AG307"/>
    <mergeCell ref="AH306:AH307"/>
    <mergeCell ref="AE298:AE299"/>
    <mergeCell ref="AF298:AF299"/>
    <mergeCell ref="AG298:AG299"/>
    <mergeCell ref="AH298:AH299"/>
    <mergeCell ref="N300:N309"/>
    <mergeCell ref="O300:O301"/>
    <mergeCell ref="P300:P301"/>
    <mergeCell ref="Q300:Q301"/>
    <mergeCell ref="Z300:Z301"/>
    <mergeCell ref="AH296:AH297"/>
    <mergeCell ref="O298:O299"/>
    <mergeCell ref="P298:P299"/>
    <mergeCell ref="Q298:Q299"/>
    <mergeCell ref="Z298:Z299"/>
    <mergeCell ref="AA298:AA299"/>
    <mergeCell ref="AB298:AB299"/>
    <mergeCell ref="AC298:AC299"/>
    <mergeCell ref="AD298:AD299"/>
    <mergeCell ref="AB296:AB297"/>
    <mergeCell ref="AC296:AC297"/>
    <mergeCell ref="AD296:AD297"/>
    <mergeCell ref="AE296:AE297"/>
    <mergeCell ref="AF296:AF297"/>
    <mergeCell ref="AG296:AG297"/>
    <mergeCell ref="AD302:AD303"/>
    <mergeCell ref="AE302:AE303"/>
    <mergeCell ref="AF302:AF303"/>
    <mergeCell ref="AG302:AG303"/>
    <mergeCell ref="AH302:AH303"/>
    <mergeCell ref="O304:O305"/>
    <mergeCell ref="P304:P305"/>
    <mergeCell ref="Q304:Q305"/>
    <mergeCell ref="P294:P295"/>
    <mergeCell ref="Q294:Q295"/>
    <mergeCell ref="Z294:Z295"/>
    <mergeCell ref="AA294:AA295"/>
    <mergeCell ref="AB294:AB295"/>
    <mergeCell ref="AC294:AC295"/>
    <mergeCell ref="AD294:AD295"/>
    <mergeCell ref="AB292:AB293"/>
    <mergeCell ref="AC292:AC293"/>
    <mergeCell ref="AD292:AD293"/>
    <mergeCell ref="AE292:AE293"/>
    <mergeCell ref="AF292:AF293"/>
    <mergeCell ref="AG292:AG293"/>
    <mergeCell ref="O292:O293"/>
    <mergeCell ref="P292:P293"/>
    <mergeCell ref="Q292:Q293"/>
    <mergeCell ref="Z292:Z293"/>
    <mergeCell ref="AA292:AA293"/>
    <mergeCell ref="AC290:AC291"/>
    <mergeCell ref="AD290:AD291"/>
    <mergeCell ref="AE290:AE291"/>
    <mergeCell ref="AF290:AF291"/>
    <mergeCell ref="AG290:AG291"/>
    <mergeCell ref="AH290:AH291"/>
    <mergeCell ref="AG288:AG289"/>
    <mergeCell ref="AH288:AH289"/>
    <mergeCell ref="N290:N299"/>
    <mergeCell ref="O290:O291"/>
    <mergeCell ref="P290:P291"/>
    <mergeCell ref="Q290:Q291"/>
    <mergeCell ref="Z290:Z291"/>
    <mergeCell ref="AA290:AA291"/>
    <mergeCell ref="AB290:AB291"/>
    <mergeCell ref="AA288:AA289"/>
    <mergeCell ref="AB288:AB289"/>
    <mergeCell ref="AC288:AC289"/>
    <mergeCell ref="AD288:AD289"/>
    <mergeCell ref="AE288:AE289"/>
    <mergeCell ref="AF288:AF289"/>
    <mergeCell ref="AE294:AE295"/>
    <mergeCell ref="AF294:AF295"/>
    <mergeCell ref="AG294:AG295"/>
    <mergeCell ref="AH294:AH295"/>
    <mergeCell ref="O296:O297"/>
    <mergeCell ref="P296:P297"/>
    <mergeCell ref="Q296:Q297"/>
    <mergeCell ref="Z296:Z297"/>
    <mergeCell ref="AA296:AA297"/>
    <mergeCell ref="AH292:AH293"/>
    <mergeCell ref="O294:O295"/>
    <mergeCell ref="AD286:AD287"/>
    <mergeCell ref="AE286:AE287"/>
    <mergeCell ref="AF286:AF287"/>
    <mergeCell ref="AG286:AG287"/>
    <mergeCell ref="AH286:AH287"/>
    <mergeCell ref="O288:O289"/>
    <mergeCell ref="P288:P289"/>
    <mergeCell ref="Q288:Q289"/>
    <mergeCell ref="Z288:Z289"/>
    <mergeCell ref="AG284:AG285"/>
    <mergeCell ref="AH284:AH285"/>
    <mergeCell ref="O286:O287"/>
    <mergeCell ref="P286:P287"/>
    <mergeCell ref="Q286:Q287"/>
    <mergeCell ref="Z286:Z287"/>
    <mergeCell ref="AA286:AA287"/>
    <mergeCell ref="AB286:AB287"/>
    <mergeCell ref="AC286:AC287"/>
    <mergeCell ref="AA284:AA285"/>
    <mergeCell ref="AB284:AB285"/>
    <mergeCell ref="AC284:AC285"/>
    <mergeCell ref="AD284:AD285"/>
    <mergeCell ref="AE284:AE285"/>
    <mergeCell ref="AF284:AF285"/>
    <mergeCell ref="AD282:AD283"/>
    <mergeCell ref="AE282:AE283"/>
    <mergeCell ref="AF282:AF283"/>
    <mergeCell ref="AG282:AG283"/>
    <mergeCell ref="AH282:AH283"/>
    <mergeCell ref="O284:O285"/>
    <mergeCell ref="P284:P285"/>
    <mergeCell ref="Q284:Q285"/>
    <mergeCell ref="Z284:Z285"/>
    <mergeCell ref="AG280:AG281"/>
    <mergeCell ref="AH280:AH281"/>
    <mergeCell ref="O282:O283"/>
    <mergeCell ref="P282:P283"/>
    <mergeCell ref="Q282:Q283"/>
    <mergeCell ref="Z282:Z283"/>
    <mergeCell ref="AA282:AA283"/>
    <mergeCell ref="AB282:AB283"/>
    <mergeCell ref="AC282:AC283"/>
    <mergeCell ref="AA280:AA281"/>
    <mergeCell ref="AB280:AB281"/>
    <mergeCell ref="AC280:AC281"/>
    <mergeCell ref="AD280:AD281"/>
    <mergeCell ref="AE280:AE281"/>
    <mergeCell ref="AF280:AF281"/>
    <mergeCell ref="N274:N277"/>
    <mergeCell ref="O274:O275"/>
    <mergeCell ref="P274:P275"/>
    <mergeCell ref="Q274:Q275"/>
    <mergeCell ref="Z274:Z275"/>
    <mergeCell ref="AA274:AA275"/>
    <mergeCell ref="AB274:AB275"/>
    <mergeCell ref="AC274:AC275"/>
    <mergeCell ref="AB272:AB273"/>
    <mergeCell ref="AC272:AC273"/>
    <mergeCell ref="AD272:AD273"/>
    <mergeCell ref="AE272:AE273"/>
    <mergeCell ref="AF272:AF273"/>
    <mergeCell ref="AG272:AG273"/>
    <mergeCell ref="AD278:AD279"/>
    <mergeCell ref="AE278:AE279"/>
    <mergeCell ref="J280:K363"/>
    <mergeCell ref="L280:M363"/>
    <mergeCell ref="N280:N289"/>
    <mergeCell ref="O280:O281"/>
    <mergeCell ref="P280:P281"/>
    <mergeCell ref="Q280:Q281"/>
    <mergeCell ref="Z280:Z281"/>
    <mergeCell ref="AG276:AG277"/>
    <mergeCell ref="J278:N279"/>
    <mergeCell ref="Q278:Q279"/>
    <mergeCell ref="Z278:Z279"/>
    <mergeCell ref="AA278:AA279"/>
    <mergeCell ref="AB278:AB279"/>
    <mergeCell ref="AC278:AC279"/>
    <mergeCell ref="AA276:AA277"/>
    <mergeCell ref="AB276:AB277"/>
    <mergeCell ref="AC268:AC269"/>
    <mergeCell ref="AD268:AD269"/>
    <mergeCell ref="AE268:AE269"/>
    <mergeCell ref="AF268:AF269"/>
    <mergeCell ref="AG268:AG269"/>
    <mergeCell ref="O268:O269"/>
    <mergeCell ref="P268:P269"/>
    <mergeCell ref="Q268:Q269"/>
    <mergeCell ref="Z268:Z269"/>
    <mergeCell ref="AA268:AA269"/>
    <mergeCell ref="AD274:AD275"/>
    <mergeCell ref="AE274:AE275"/>
    <mergeCell ref="AF274:AF275"/>
    <mergeCell ref="AG274:AG275"/>
    <mergeCell ref="AH274:AH275"/>
    <mergeCell ref="O276:O277"/>
    <mergeCell ref="P276:P277"/>
    <mergeCell ref="Q276:Q277"/>
    <mergeCell ref="Z276:Z277"/>
    <mergeCell ref="AH272:AH273"/>
    <mergeCell ref="AH276:AH277"/>
    <mergeCell ref="AC276:AC277"/>
    <mergeCell ref="AD276:AD277"/>
    <mergeCell ref="AE276:AE277"/>
    <mergeCell ref="AF276:AF277"/>
    <mergeCell ref="N266:N273"/>
    <mergeCell ref="O266:O267"/>
    <mergeCell ref="P266:P267"/>
    <mergeCell ref="Q266:Q267"/>
    <mergeCell ref="Z266:Z267"/>
    <mergeCell ref="AA266:AA267"/>
    <mergeCell ref="AB266:AB267"/>
    <mergeCell ref="AA264:AA265"/>
    <mergeCell ref="AB264:AB265"/>
    <mergeCell ref="AC264:AC265"/>
    <mergeCell ref="AD264:AD265"/>
    <mergeCell ref="AE264:AE265"/>
    <mergeCell ref="AF264:AF265"/>
    <mergeCell ref="AE270:AE271"/>
    <mergeCell ref="AF270:AF271"/>
    <mergeCell ref="AG270:AG271"/>
    <mergeCell ref="AH270:AH271"/>
    <mergeCell ref="O272:O273"/>
    <mergeCell ref="P272:P273"/>
    <mergeCell ref="Q272:Q273"/>
    <mergeCell ref="Z272:Z273"/>
    <mergeCell ref="AA272:AA273"/>
    <mergeCell ref="AH268:AH269"/>
    <mergeCell ref="O270:O271"/>
    <mergeCell ref="P270:P271"/>
    <mergeCell ref="Q270:Q271"/>
    <mergeCell ref="Z270:Z271"/>
    <mergeCell ref="AA270:AA271"/>
    <mergeCell ref="AB270:AB271"/>
    <mergeCell ref="AC270:AC271"/>
    <mergeCell ref="AD270:AD271"/>
    <mergeCell ref="AB268:AB269"/>
    <mergeCell ref="Z264:Z265"/>
    <mergeCell ref="AG260:AG261"/>
    <mergeCell ref="AH260:AH261"/>
    <mergeCell ref="O262:O263"/>
    <mergeCell ref="P262:P263"/>
    <mergeCell ref="Q262:Q263"/>
    <mergeCell ref="Z262:Z263"/>
    <mergeCell ref="AA262:AA263"/>
    <mergeCell ref="AB262:AB263"/>
    <mergeCell ref="AC262:AC263"/>
    <mergeCell ref="AA260:AA261"/>
    <mergeCell ref="AB260:AB261"/>
    <mergeCell ref="AC260:AC261"/>
    <mergeCell ref="AD260:AD261"/>
    <mergeCell ref="AE260:AE261"/>
    <mergeCell ref="AF260:AF261"/>
    <mergeCell ref="AC266:AC267"/>
    <mergeCell ref="AD266:AD267"/>
    <mergeCell ref="AE266:AE267"/>
    <mergeCell ref="AF266:AF267"/>
    <mergeCell ref="AG266:AG267"/>
    <mergeCell ref="AH266:AH267"/>
    <mergeCell ref="AG264:AG265"/>
    <mergeCell ref="AH264:AH265"/>
    <mergeCell ref="AE258:AE259"/>
    <mergeCell ref="AF258:AF259"/>
    <mergeCell ref="AG258:AG259"/>
    <mergeCell ref="AH258:AH259"/>
    <mergeCell ref="N260:N265"/>
    <mergeCell ref="O260:O261"/>
    <mergeCell ref="P260:P261"/>
    <mergeCell ref="Q260:Q261"/>
    <mergeCell ref="Z260:Z261"/>
    <mergeCell ref="AH256:AH257"/>
    <mergeCell ref="O258:O259"/>
    <mergeCell ref="P258:P259"/>
    <mergeCell ref="Q258:Q259"/>
    <mergeCell ref="Z258:Z259"/>
    <mergeCell ref="AA258:AA259"/>
    <mergeCell ref="AB258:AB259"/>
    <mergeCell ref="AC258:AC259"/>
    <mergeCell ref="AD258:AD259"/>
    <mergeCell ref="AB256:AB257"/>
    <mergeCell ref="AC256:AC257"/>
    <mergeCell ref="AD256:AD257"/>
    <mergeCell ref="AE256:AE257"/>
    <mergeCell ref="AF256:AF257"/>
    <mergeCell ref="AG256:AG257"/>
    <mergeCell ref="AD262:AD263"/>
    <mergeCell ref="AE262:AE263"/>
    <mergeCell ref="AF262:AF263"/>
    <mergeCell ref="AG262:AG263"/>
    <mergeCell ref="AH262:AH263"/>
    <mergeCell ref="O264:O265"/>
    <mergeCell ref="P264:P265"/>
    <mergeCell ref="Q264:Q265"/>
    <mergeCell ref="AE254:AE255"/>
    <mergeCell ref="AF254:AF255"/>
    <mergeCell ref="AG254:AG255"/>
    <mergeCell ref="AH254:AH255"/>
    <mergeCell ref="O256:O257"/>
    <mergeCell ref="P256:P257"/>
    <mergeCell ref="Q256:Q257"/>
    <mergeCell ref="Z256:Z257"/>
    <mergeCell ref="AA256:AA257"/>
    <mergeCell ref="AH252:AH253"/>
    <mergeCell ref="O254:O255"/>
    <mergeCell ref="P254:P255"/>
    <mergeCell ref="Q254:Q255"/>
    <mergeCell ref="Z254:Z255"/>
    <mergeCell ref="AA254:AA255"/>
    <mergeCell ref="AB254:AB255"/>
    <mergeCell ref="AC254:AC255"/>
    <mergeCell ref="AD254:AD255"/>
    <mergeCell ref="AB252:AB253"/>
    <mergeCell ref="AC252:AC253"/>
    <mergeCell ref="AD252:AD253"/>
    <mergeCell ref="AE252:AE253"/>
    <mergeCell ref="AF252:AF253"/>
    <mergeCell ref="AG252:AG253"/>
    <mergeCell ref="P250:P251"/>
    <mergeCell ref="Q250:Q251"/>
    <mergeCell ref="Z250:Z251"/>
    <mergeCell ref="AA250:AA251"/>
    <mergeCell ref="AB250:AB251"/>
    <mergeCell ref="AC250:AC251"/>
    <mergeCell ref="AD250:AD251"/>
    <mergeCell ref="AB248:AB249"/>
    <mergeCell ref="AC248:AC249"/>
    <mergeCell ref="AD248:AD249"/>
    <mergeCell ref="AE248:AE249"/>
    <mergeCell ref="AF248:AF249"/>
    <mergeCell ref="AG248:AG249"/>
    <mergeCell ref="O248:O249"/>
    <mergeCell ref="P248:P249"/>
    <mergeCell ref="Q248:Q249"/>
    <mergeCell ref="Z248:Z249"/>
    <mergeCell ref="AA248:AA249"/>
    <mergeCell ref="AC246:AC247"/>
    <mergeCell ref="AD246:AD247"/>
    <mergeCell ref="AE246:AE247"/>
    <mergeCell ref="AF246:AF247"/>
    <mergeCell ref="AG246:AG247"/>
    <mergeCell ref="AH246:AH247"/>
    <mergeCell ref="AG244:AG245"/>
    <mergeCell ref="AH244:AH245"/>
    <mergeCell ref="N246:N259"/>
    <mergeCell ref="O246:O247"/>
    <mergeCell ref="P246:P247"/>
    <mergeCell ref="Q246:Q247"/>
    <mergeCell ref="Z246:Z247"/>
    <mergeCell ref="AA246:AA247"/>
    <mergeCell ref="AB246:AB247"/>
    <mergeCell ref="AA244:AA245"/>
    <mergeCell ref="AB244:AB245"/>
    <mergeCell ref="AC244:AC245"/>
    <mergeCell ref="AD244:AD245"/>
    <mergeCell ref="AE244:AE245"/>
    <mergeCell ref="AF244:AF245"/>
    <mergeCell ref="AE250:AE251"/>
    <mergeCell ref="AF250:AF251"/>
    <mergeCell ref="AG250:AG251"/>
    <mergeCell ref="AH250:AH251"/>
    <mergeCell ref="O252:O253"/>
    <mergeCell ref="P252:P253"/>
    <mergeCell ref="Q252:Q253"/>
    <mergeCell ref="Z252:Z253"/>
    <mergeCell ref="AA252:AA253"/>
    <mergeCell ref="AH248:AH249"/>
    <mergeCell ref="O250:O251"/>
    <mergeCell ref="O244:O245"/>
    <mergeCell ref="P244:P245"/>
    <mergeCell ref="Q244:Q245"/>
    <mergeCell ref="Z244:Z245"/>
    <mergeCell ref="AG240:AG241"/>
    <mergeCell ref="AH240:AH241"/>
    <mergeCell ref="O242:O243"/>
    <mergeCell ref="P242:P243"/>
    <mergeCell ref="Q242:Q243"/>
    <mergeCell ref="Z242:Z243"/>
    <mergeCell ref="AA242:AA243"/>
    <mergeCell ref="AB242:AB243"/>
    <mergeCell ref="AC242:AC243"/>
    <mergeCell ref="AA240:AA241"/>
    <mergeCell ref="AB240:AB241"/>
    <mergeCell ref="AC240:AC241"/>
    <mergeCell ref="AD240:AD241"/>
    <mergeCell ref="AE240:AE241"/>
    <mergeCell ref="AF240:AF241"/>
    <mergeCell ref="R240:S241"/>
    <mergeCell ref="Z240:Z241"/>
    <mergeCell ref="AG236:AG237"/>
    <mergeCell ref="AH236:AH237"/>
    <mergeCell ref="O238:O239"/>
    <mergeCell ref="P238:P239"/>
    <mergeCell ref="Q238:Q239"/>
    <mergeCell ref="Z238:Z239"/>
    <mergeCell ref="AA238:AA239"/>
    <mergeCell ref="AB238:AB239"/>
    <mergeCell ref="AC238:AC239"/>
    <mergeCell ref="AA236:AA237"/>
    <mergeCell ref="AB236:AB237"/>
    <mergeCell ref="AC236:AC237"/>
    <mergeCell ref="AD236:AD237"/>
    <mergeCell ref="AE236:AE237"/>
    <mergeCell ref="AF236:AF237"/>
    <mergeCell ref="AD242:AD243"/>
    <mergeCell ref="AE242:AE243"/>
    <mergeCell ref="AF242:AF243"/>
    <mergeCell ref="AG242:AG243"/>
    <mergeCell ref="AH242:AH243"/>
    <mergeCell ref="AE234:AE235"/>
    <mergeCell ref="AF234:AF235"/>
    <mergeCell ref="AG234:AG235"/>
    <mergeCell ref="AH234:AH235"/>
    <mergeCell ref="N236:N245"/>
    <mergeCell ref="O236:O237"/>
    <mergeCell ref="P236:P237"/>
    <mergeCell ref="Q236:Q237"/>
    <mergeCell ref="Z236:Z237"/>
    <mergeCell ref="AH232:AH233"/>
    <mergeCell ref="O234:O235"/>
    <mergeCell ref="P234:P235"/>
    <mergeCell ref="Q234:Q235"/>
    <mergeCell ref="Z234:Z235"/>
    <mergeCell ref="AA234:AA235"/>
    <mergeCell ref="AB234:AB235"/>
    <mergeCell ref="AC234:AC235"/>
    <mergeCell ref="AD234:AD235"/>
    <mergeCell ref="AB232:AB233"/>
    <mergeCell ref="AC232:AC233"/>
    <mergeCell ref="AD232:AD233"/>
    <mergeCell ref="AE232:AE233"/>
    <mergeCell ref="AF232:AF233"/>
    <mergeCell ref="AG232:AG233"/>
    <mergeCell ref="AD238:AD239"/>
    <mergeCell ref="AE238:AE239"/>
    <mergeCell ref="AF238:AF239"/>
    <mergeCell ref="AG238:AG239"/>
    <mergeCell ref="AH238:AH239"/>
    <mergeCell ref="O240:O241"/>
    <mergeCell ref="P240:P241"/>
    <mergeCell ref="Q240:Q241"/>
    <mergeCell ref="P230:P231"/>
    <mergeCell ref="Q230:Q231"/>
    <mergeCell ref="Z230:Z231"/>
    <mergeCell ref="AA230:AA231"/>
    <mergeCell ref="AB230:AB231"/>
    <mergeCell ref="AC230:AC231"/>
    <mergeCell ref="AD230:AD231"/>
    <mergeCell ref="AB228:AB229"/>
    <mergeCell ref="AC228:AC229"/>
    <mergeCell ref="AD228:AD229"/>
    <mergeCell ref="AE228:AE229"/>
    <mergeCell ref="AF228:AF229"/>
    <mergeCell ref="AG228:AG229"/>
    <mergeCell ref="O228:O229"/>
    <mergeCell ref="P228:P229"/>
    <mergeCell ref="Q228:Q229"/>
    <mergeCell ref="Z228:Z229"/>
    <mergeCell ref="AA228:AA229"/>
    <mergeCell ref="R228:S229"/>
    <mergeCell ref="AC226:AC227"/>
    <mergeCell ref="AD226:AD227"/>
    <mergeCell ref="AE226:AE227"/>
    <mergeCell ref="AF226:AF227"/>
    <mergeCell ref="AG226:AG227"/>
    <mergeCell ref="AH226:AH227"/>
    <mergeCell ref="AG224:AG225"/>
    <mergeCell ref="AH224:AH225"/>
    <mergeCell ref="N226:N235"/>
    <mergeCell ref="O226:O227"/>
    <mergeCell ref="P226:P227"/>
    <mergeCell ref="Q226:Q227"/>
    <mergeCell ref="Z226:Z227"/>
    <mergeCell ref="AA226:AA227"/>
    <mergeCell ref="AB226:AB227"/>
    <mergeCell ref="AA224:AA225"/>
    <mergeCell ref="AB224:AB225"/>
    <mergeCell ref="AC224:AC225"/>
    <mergeCell ref="AD224:AD225"/>
    <mergeCell ref="AE224:AE225"/>
    <mergeCell ref="AF224:AF225"/>
    <mergeCell ref="AE230:AE231"/>
    <mergeCell ref="AF230:AF231"/>
    <mergeCell ref="AG230:AG231"/>
    <mergeCell ref="AH230:AH231"/>
    <mergeCell ref="O232:O233"/>
    <mergeCell ref="P232:P233"/>
    <mergeCell ref="Q232:Q233"/>
    <mergeCell ref="Z232:Z233"/>
    <mergeCell ref="AA232:AA233"/>
    <mergeCell ref="AH228:AH229"/>
    <mergeCell ref="O230:O231"/>
    <mergeCell ref="O224:O225"/>
    <mergeCell ref="P224:P225"/>
    <mergeCell ref="Q224:Q225"/>
    <mergeCell ref="Z224:Z225"/>
    <mergeCell ref="AG220:AG221"/>
    <mergeCell ref="AH220:AH221"/>
    <mergeCell ref="O222:O223"/>
    <mergeCell ref="P222:P223"/>
    <mergeCell ref="Q222:Q223"/>
    <mergeCell ref="Z222:Z223"/>
    <mergeCell ref="AA222:AA223"/>
    <mergeCell ref="AB222:AB223"/>
    <mergeCell ref="AC222:AC223"/>
    <mergeCell ref="AA220:AA221"/>
    <mergeCell ref="AB220:AB221"/>
    <mergeCell ref="AC220:AC221"/>
    <mergeCell ref="AD220:AD221"/>
    <mergeCell ref="AE220:AE221"/>
    <mergeCell ref="AF220:AF221"/>
    <mergeCell ref="Z220:Z221"/>
    <mergeCell ref="AG216:AG217"/>
    <mergeCell ref="AH216:AH217"/>
    <mergeCell ref="O218:O219"/>
    <mergeCell ref="P218:P219"/>
    <mergeCell ref="Q218:Q219"/>
    <mergeCell ref="Z218:Z219"/>
    <mergeCell ref="AA218:AA219"/>
    <mergeCell ref="AB218:AB219"/>
    <mergeCell ref="AC218:AC219"/>
    <mergeCell ref="AA216:AA217"/>
    <mergeCell ref="AB216:AB217"/>
    <mergeCell ref="AC216:AC217"/>
    <mergeCell ref="AD216:AD217"/>
    <mergeCell ref="AE216:AE217"/>
    <mergeCell ref="AF216:AF217"/>
    <mergeCell ref="AD222:AD223"/>
    <mergeCell ref="AE222:AE223"/>
    <mergeCell ref="AF222:AF223"/>
    <mergeCell ref="AG222:AG223"/>
    <mergeCell ref="AH222:AH223"/>
    <mergeCell ref="AE214:AE215"/>
    <mergeCell ref="AF214:AF215"/>
    <mergeCell ref="AG214:AG215"/>
    <mergeCell ref="AH214:AH215"/>
    <mergeCell ref="N216:N225"/>
    <mergeCell ref="O216:O217"/>
    <mergeCell ref="P216:P217"/>
    <mergeCell ref="Q216:Q217"/>
    <mergeCell ref="Z216:Z217"/>
    <mergeCell ref="AH212:AH213"/>
    <mergeCell ref="O214:O215"/>
    <mergeCell ref="P214:P215"/>
    <mergeCell ref="Q214:Q215"/>
    <mergeCell ref="Z214:Z215"/>
    <mergeCell ref="AA214:AA215"/>
    <mergeCell ref="AB214:AB215"/>
    <mergeCell ref="AC214:AC215"/>
    <mergeCell ref="AD214:AD215"/>
    <mergeCell ref="AB212:AB213"/>
    <mergeCell ref="AC212:AC213"/>
    <mergeCell ref="AD212:AD213"/>
    <mergeCell ref="AE212:AE213"/>
    <mergeCell ref="AF212:AF213"/>
    <mergeCell ref="AG212:AG213"/>
    <mergeCell ref="AD218:AD219"/>
    <mergeCell ref="AE218:AE219"/>
    <mergeCell ref="AF218:AF219"/>
    <mergeCell ref="AG218:AG219"/>
    <mergeCell ref="AH218:AH219"/>
    <mergeCell ref="O220:O221"/>
    <mergeCell ref="P220:P221"/>
    <mergeCell ref="Q220:Q221"/>
    <mergeCell ref="O210:O211"/>
    <mergeCell ref="P210:P211"/>
    <mergeCell ref="Q210:Q211"/>
    <mergeCell ref="Z210:Z211"/>
    <mergeCell ref="AA210:AA211"/>
    <mergeCell ref="AB210:AB211"/>
    <mergeCell ref="AC210:AC211"/>
    <mergeCell ref="AD210:AD211"/>
    <mergeCell ref="AB208:AB209"/>
    <mergeCell ref="AC208:AC209"/>
    <mergeCell ref="AD208:AD209"/>
    <mergeCell ref="AE208:AE209"/>
    <mergeCell ref="AF208:AF209"/>
    <mergeCell ref="AG208:AG209"/>
    <mergeCell ref="O208:O209"/>
    <mergeCell ref="P208:P209"/>
    <mergeCell ref="Q208:Q209"/>
    <mergeCell ref="Z208:Z209"/>
    <mergeCell ref="AA208:AA209"/>
    <mergeCell ref="AC206:AC207"/>
    <mergeCell ref="AD206:AD207"/>
    <mergeCell ref="AE206:AE207"/>
    <mergeCell ref="AF206:AF207"/>
    <mergeCell ref="AG206:AG207"/>
    <mergeCell ref="AH206:AH207"/>
    <mergeCell ref="AG204:AG205"/>
    <mergeCell ref="AH204:AH205"/>
    <mergeCell ref="N206:N215"/>
    <mergeCell ref="O206:O207"/>
    <mergeCell ref="P206:P207"/>
    <mergeCell ref="Q206:Q207"/>
    <mergeCell ref="Z206:Z207"/>
    <mergeCell ref="AA206:AA207"/>
    <mergeCell ref="AB206:AB207"/>
    <mergeCell ref="AA204:AA205"/>
    <mergeCell ref="AB204:AB205"/>
    <mergeCell ref="AC204:AC205"/>
    <mergeCell ref="AD204:AD205"/>
    <mergeCell ref="AE204:AE205"/>
    <mergeCell ref="AF204:AF205"/>
    <mergeCell ref="N196:N205"/>
    <mergeCell ref="AE210:AE211"/>
    <mergeCell ref="AF210:AF211"/>
    <mergeCell ref="AG210:AG211"/>
    <mergeCell ref="AH210:AH211"/>
    <mergeCell ref="O212:O213"/>
    <mergeCell ref="P212:P213"/>
    <mergeCell ref="Q212:Q213"/>
    <mergeCell ref="Z212:Z213"/>
    <mergeCell ref="AA212:AA213"/>
    <mergeCell ref="AH208:AH209"/>
    <mergeCell ref="AD202:AD203"/>
    <mergeCell ref="AE202:AE203"/>
    <mergeCell ref="AF202:AF203"/>
    <mergeCell ref="AG202:AG203"/>
    <mergeCell ref="AH202:AH203"/>
    <mergeCell ref="O204:O205"/>
    <mergeCell ref="P204:P205"/>
    <mergeCell ref="Q204:Q205"/>
    <mergeCell ref="Z204:Z205"/>
    <mergeCell ref="AG200:AG201"/>
    <mergeCell ref="AH200:AH201"/>
    <mergeCell ref="O202:O203"/>
    <mergeCell ref="P202:P203"/>
    <mergeCell ref="Q202:Q203"/>
    <mergeCell ref="Z202:Z203"/>
    <mergeCell ref="AA202:AA203"/>
    <mergeCell ref="AB202:AB203"/>
    <mergeCell ref="AC202:AC203"/>
    <mergeCell ref="AA200:AA201"/>
    <mergeCell ref="AB200:AB201"/>
    <mergeCell ref="AC200:AC201"/>
    <mergeCell ref="AD200:AD201"/>
    <mergeCell ref="AE200:AE201"/>
    <mergeCell ref="AF200:AF201"/>
    <mergeCell ref="R202:S203"/>
    <mergeCell ref="R204:S205"/>
    <mergeCell ref="AD198:AD199"/>
    <mergeCell ref="AE198:AE199"/>
    <mergeCell ref="AF198:AF199"/>
    <mergeCell ref="AG198:AG199"/>
    <mergeCell ref="AH198:AH199"/>
    <mergeCell ref="O200:O201"/>
    <mergeCell ref="P200:P201"/>
    <mergeCell ref="Q200:Q201"/>
    <mergeCell ref="Z200:Z201"/>
    <mergeCell ref="AG196:AG197"/>
    <mergeCell ref="AH196:AH197"/>
    <mergeCell ref="O198:O199"/>
    <mergeCell ref="P198:P199"/>
    <mergeCell ref="Q198:Q199"/>
    <mergeCell ref="Z198:Z199"/>
    <mergeCell ref="AA198:AA199"/>
    <mergeCell ref="AB198:AB199"/>
    <mergeCell ref="AC198:AC199"/>
    <mergeCell ref="AA196:AA197"/>
    <mergeCell ref="AB196:AB197"/>
    <mergeCell ref="AC196:AC197"/>
    <mergeCell ref="AD196:AD197"/>
    <mergeCell ref="AE196:AE197"/>
    <mergeCell ref="AF196:AF197"/>
    <mergeCell ref="O196:O197"/>
    <mergeCell ref="P196:P197"/>
    <mergeCell ref="Q196:Q197"/>
    <mergeCell ref="Z196:Z197"/>
    <mergeCell ref="R196:S197"/>
    <mergeCell ref="R198:S199"/>
    <mergeCell ref="R200:S201"/>
    <mergeCell ref="AC194:AC195"/>
    <mergeCell ref="AD194:AD195"/>
    <mergeCell ref="AE194:AE195"/>
    <mergeCell ref="AF194:AF195"/>
    <mergeCell ref="AG194:AG195"/>
    <mergeCell ref="AH194:AH195"/>
    <mergeCell ref="AF192:AF193"/>
    <mergeCell ref="AG192:AG193"/>
    <mergeCell ref="AH192:AH193"/>
    <mergeCell ref="O194:O195"/>
    <mergeCell ref="P194:P195"/>
    <mergeCell ref="Q194:Q195"/>
    <mergeCell ref="Z194:Z195"/>
    <mergeCell ref="AA194:AA195"/>
    <mergeCell ref="AB194:AB195"/>
    <mergeCell ref="Z192:Z193"/>
    <mergeCell ref="AA192:AA193"/>
    <mergeCell ref="AB192:AB193"/>
    <mergeCell ref="AC192:AC193"/>
    <mergeCell ref="AD192:AD193"/>
    <mergeCell ref="AE192:AE193"/>
    <mergeCell ref="AD190:AD191"/>
    <mergeCell ref="AE190:AE191"/>
    <mergeCell ref="AF190:AF191"/>
    <mergeCell ref="AG190:AG191"/>
    <mergeCell ref="AH190:AH191"/>
    <mergeCell ref="AE188:AE189"/>
    <mergeCell ref="AF188:AF189"/>
    <mergeCell ref="AG188:AG189"/>
    <mergeCell ref="AH188:AH189"/>
    <mergeCell ref="O190:O191"/>
    <mergeCell ref="P190:P191"/>
    <mergeCell ref="Q190:Q191"/>
    <mergeCell ref="Z190:Z191"/>
    <mergeCell ref="AA190:AA191"/>
    <mergeCell ref="AE186:AE187"/>
    <mergeCell ref="AF186:AF187"/>
    <mergeCell ref="AG186:AG187"/>
    <mergeCell ref="AH186:AH187"/>
    <mergeCell ref="O188:O189"/>
    <mergeCell ref="P188:P189"/>
    <mergeCell ref="Q188:Q189"/>
    <mergeCell ref="Z188:Z189"/>
    <mergeCell ref="AA188:AA189"/>
    <mergeCell ref="Z186:Z187"/>
    <mergeCell ref="AA186:AA187"/>
    <mergeCell ref="AB186:AB187"/>
    <mergeCell ref="AC186:AC187"/>
    <mergeCell ref="AD186:AD187"/>
    <mergeCell ref="AB188:AB189"/>
    <mergeCell ref="AC188:AC189"/>
    <mergeCell ref="AD188:AD189"/>
    <mergeCell ref="AB190:AB191"/>
    <mergeCell ref="L186:M277"/>
    <mergeCell ref="N186:N195"/>
    <mergeCell ref="O186:O187"/>
    <mergeCell ref="P186:P187"/>
    <mergeCell ref="Q186:Q187"/>
    <mergeCell ref="O192:O193"/>
    <mergeCell ref="P192:P193"/>
    <mergeCell ref="Q192:Q193"/>
    <mergeCell ref="AO182:AO183"/>
    <mergeCell ref="J184:P185"/>
    <mergeCell ref="Q184:Q185"/>
    <mergeCell ref="R184:R185"/>
    <mergeCell ref="Z184:Z185"/>
    <mergeCell ref="AA184:AA185"/>
    <mergeCell ref="AB184:AB185"/>
    <mergeCell ref="AC184:AC185"/>
    <mergeCell ref="AD184:AD185"/>
    <mergeCell ref="AI182:AI183"/>
    <mergeCell ref="AJ182:AJ183"/>
    <mergeCell ref="AK182:AK183"/>
    <mergeCell ref="AL182:AL183"/>
    <mergeCell ref="AM182:AM183"/>
    <mergeCell ref="AN182:AN183"/>
    <mergeCell ref="AC182:AC183"/>
    <mergeCell ref="AD182:AD183"/>
    <mergeCell ref="AE182:AE183"/>
    <mergeCell ref="AF182:AF183"/>
    <mergeCell ref="AG182:AG183"/>
    <mergeCell ref="AH182:AH183"/>
    <mergeCell ref="N180:N183"/>
    <mergeCell ref="AC190:AC191"/>
    <mergeCell ref="AM180:AM181"/>
    <mergeCell ref="AN180:AN181"/>
    <mergeCell ref="AO180:AO181"/>
    <mergeCell ref="O182:O183"/>
    <mergeCell ref="P182:P183"/>
    <mergeCell ref="Q182:Q183"/>
    <mergeCell ref="Z182:Z183"/>
    <mergeCell ref="AA182:AA183"/>
    <mergeCell ref="AB182:AB183"/>
    <mergeCell ref="AG180:AG181"/>
    <mergeCell ref="AH180:AH181"/>
    <mergeCell ref="AI180:AI181"/>
    <mergeCell ref="AJ180:AJ181"/>
    <mergeCell ref="AK180:AK181"/>
    <mergeCell ref="AL180:AL181"/>
    <mergeCell ref="AA180:AA181"/>
    <mergeCell ref="AB180:AB181"/>
    <mergeCell ref="AC180:AC181"/>
    <mergeCell ref="AD180:AD181"/>
    <mergeCell ref="AE180:AE181"/>
    <mergeCell ref="AF180:AF181"/>
    <mergeCell ref="O180:O181"/>
    <mergeCell ref="P180:P181"/>
    <mergeCell ref="Q180:Q181"/>
    <mergeCell ref="Z180:Z181"/>
    <mergeCell ref="R180:S181"/>
    <mergeCell ref="R182:S183"/>
    <mergeCell ref="O178:O179"/>
    <mergeCell ref="P178:P179"/>
    <mergeCell ref="Q178:Q179"/>
    <mergeCell ref="Z178:Z179"/>
    <mergeCell ref="AA178:AA179"/>
    <mergeCell ref="AB178:AB179"/>
    <mergeCell ref="AC178:AC179"/>
    <mergeCell ref="AH176:AH177"/>
    <mergeCell ref="AI176:AI177"/>
    <mergeCell ref="AJ176:AJ177"/>
    <mergeCell ref="AK176:AK177"/>
    <mergeCell ref="AL176:AL177"/>
    <mergeCell ref="AM176:AM177"/>
    <mergeCell ref="AB176:AB177"/>
    <mergeCell ref="AC176:AC177"/>
    <mergeCell ref="AD176:AD177"/>
    <mergeCell ref="AE176:AE177"/>
    <mergeCell ref="AF176:AF177"/>
    <mergeCell ref="R178:S179"/>
    <mergeCell ref="AN174:AN175"/>
    <mergeCell ref="AO174:AO175"/>
    <mergeCell ref="AD174:AD175"/>
    <mergeCell ref="AE174:AE175"/>
    <mergeCell ref="AF174:AF175"/>
    <mergeCell ref="AG174:AG175"/>
    <mergeCell ref="AH174:AH175"/>
    <mergeCell ref="AI174:AI175"/>
    <mergeCell ref="AJ178:AJ179"/>
    <mergeCell ref="AK178:AK179"/>
    <mergeCell ref="AL178:AL179"/>
    <mergeCell ref="AM178:AM179"/>
    <mergeCell ref="AN178:AN179"/>
    <mergeCell ref="AO178:AO179"/>
    <mergeCell ref="AD178:AD179"/>
    <mergeCell ref="AE178:AE179"/>
    <mergeCell ref="AF178:AF179"/>
    <mergeCell ref="AG178:AG179"/>
    <mergeCell ref="AH178:AH179"/>
    <mergeCell ref="AI178:AI179"/>
    <mergeCell ref="AN176:AN177"/>
    <mergeCell ref="AO176:AO177"/>
    <mergeCell ref="AA174:AA175"/>
    <mergeCell ref="AB174:AB175"/>
    <mergeCell ref="AC174:AC175"/>
    <mergeCell ref="AH172:AH173"/>
    <mergeCell ref="AI172:AI173"/>
    <mergeCell ref="AJ172:AJ173"/>
    <mergeCell ref="AK172:AK173"/>
    <mergeCell ref="AL172:AL173"/>
    <mergeCell ref="AM172:AM173"/>
    <mergeCell ref="AB172:AB173"/>
    <mergeCell ref="AC172:AC173"/>
    <mergeCell ref="AD172:AD173"/>
    <mergeCell ref="AE172:AE173"/>
    <mergeCell ref="AF172:AF173"/>
    <mergeCell ref="AG172:AG173"/>
    <mergeCell ref="AG176:AG177"/>
    <mergeCell ref="O176:O177"/>
    <mergeCell ref="P176:P177"/>
    <mergeCell ref="Q176:Q177"/>
    <mergeCell ref="Z176:Z177"/>
    <mergeCell ref="AA176:AA177"/>
    <mergeCell ref="AJ174:AJ175"/>
    <mergeCell ref="AK174:AK175"/>
    <mergeCell ref="AL174:AL175"/>
    <mergeCell ref="AM174:AM175"/>
    <mergeCell ref="AM170:AM171"/>
    <mergeCell ref="AN170:AN171"/>
    <mergeCell ref="AO170:AO171"/>
    <mergeCell ref="N172:N179"/>
    <mergeCell ref="O172:O173"/>
    <mergeCell ref="P172:P173"/>
    <mergeCell ref="Q172:Q173"/>
    <mergeCell ref="Z172:Z173"/>
    <mergeCell ref="AA172:AA173"/>
    <mergeCell ref="AG170:AG171"/>
    <mergeCell ref="AH170:AH171"/>
    <mergeCell ref="AI170:AI171"/>
    <mergeCell ref="AJ170:AJ171"/>
    <mergeCell ref="AK170:AK171"/>
    <mergeCell ref="AL170:AL171"/>
    <mergeCell ref="AA170:AA171"/>
    <mergeCell ref="AB170:AB171"/>
    <mergeCell ref="AC170:AC171"/>
    <mergeCell ref="AD170:AD171"/>
    <mergeCell ref="AE170:AE171"/>
    <mergeCell ref="AF170:AF171"/>
    <mergeCell ref="N170:N171"/>
    <mergeCell ref="O170:O171"/>
    <mergeCell ref="P170:P171"/>
    <mergeCell ref="Q170:Q171"/>
    <mergeCell ref="Z170:Z171"/>
    <mergeCell ref="AN172:AN173"/>
    <mergeCell ref="AO172:AO173"/>
    <mergeCell ref="O174:O175"/>
    <mergeCell ref="P174:P175"/>
    <mergeCell ref="Q174:Q175"/>
    <mergeCell ref="Z174:Z175"/>
    <mergeCell ref="AD168:AD169"/>
    <mergeCell ref="AE168:AE169"/>
    <mergeCell ref="AF168:AF169"/>
    <mergeCell ref="AG168:AG169"/>
    <mergeCell ref="AH168:AH169"/>
    <mergeCell ref="AI168:AI169"/>
    <mergeCell ref="AN166:AN167"/>
    <mergeCell ref="AO166:AO167"/>
    <mergeCell ref="O168:O169"/>
    <mergeCell ref="P168:P169"/>
    <mergeCell ref="Q168:Q169"/>
    <mergeCell ref="Z168:Z169"/>
    <mergeCell ref="AA168:AA169"/>
    <mergeCell ref="AB168:AB169"/>
    <mergeCell ref="AC168:AC169"/>
    <mergeCell ref="AH166:AH167"/>
    <mergeCell ref="AI166:AI167"/>
    <mergeCell ref="AJ166:AJ167"/>
    <mergeCell ref="AK166:AK167"/>
    <mergeCell ref="AL166:AL167"/>
    <mergeCell ref="AM166:AM167"/>
    <mergeCell ref="AB166:AB167"/>
    <mergeCell ref="AC166:AC167"/>
    <mergeCell ref="AD166:AD167"/>
    <mergeCell ref="AE166:AE167"/>
    <mergeCell ref="AF166:AF167"/>
    <mergeCell ref="AG166:AG167"/>
    <mergeCell ref="AM164:AM165"/>
    <mergeCell ref="AN164:AN165"/>
    <mergeCell ref="AO164:AO165"/>
    <mergeCell ref="N166:N169"/>
    <mergeCell ref="O166:O167"/>
    <mergeCell ref="P166:P167"/>
    <mergeCell ref="Q166:Q167"/>
    <mergeCell ref="Z166:Z167"/>
    <mergeCell ref="AA166:AA167"/>
    <mergeCell ref="AG164:AG165"/>
    <mergeCell ref="AH164:AH165"/>
    <mergeCell ref="AI164:AI165"/>
    <mergeCell ref="AJ164:AJ165"/>
    <mergeCell ref="AK164:AK165"/>
    <mergeCell ref="AL164:AL165"/>
    <mergeCell ref="AA164:AA165"/>
    <mergeCell ref="AB164:AB165"/>
    <mergeCell ref="AC164:AC165"/>
    <mergeCell ref="AD164:AD165"/>
    <mergeCell ref="AE164:AE165"/>
    <mergeCell ref="AF164:AF165"/>
    <mergeCell ref="N164:N165"/>
    <mergeCell ref="O164:O165"/>
    <mergeCell ref="P164:P165"/>
    <mergeCell ref="Q164:Q165"/>
    <mergeCell ref="Z164:Z165"/>
    <mergeCell ref="AJ168:AJ169"/>
    <mergeCell ref="AK168:AK169"/>
    <mergeCell ref="AL168:AL169"/>
    <mergeCell ref="AM168:AM169"/>
    <mergeCell ref="AN168:AN169"/>
    <mergeCell ref="AO168:AO169"/>
    <mergeCell ref="P162:P163"/>
    <mergeCell ref="Q162:Q163"/>
    <mergeCell ref="Z162:Z163"/>
    <mergeCell ref="AA162:AA163"/>
    <mergeCell ref="AB162:AB163"/>
    <mergeCell ref="AC162:AC163"/>
    <mergeCell ref="AI160:AI161"/>
    <mergeCell ref="AJ160:AJ161"/>
    <mergeCell ref="AK160:AK161"/>
    <mergeCell ref="AL160:AL161"/>
    <mergeCell ref="AM160:AM161"/>
    <mergeCell ref="AN160:AN161"/>
    <mergeCell ref="AC160:AC161"/>
    <mergeCell ref="AD160:AD161"/>
    <mergeCell ref="AE160:AE161"/>
    <mergeCell ref="AF160:AF161"/>
    <mergeCell ref="AG160:AG161"/>
    <mergeCell ref="AH158:AH159"/>
    <mergeCell ref="AI158:AI159"/>
    <mergeCell ref="AJ158:AJ159"/>
    <mergeCell ref="AK158:AK159"/>
    <mergeCell ref="AL158:AL159"/>
    <mergeCell ref="AA158:AA159"/>
    <mergeCell ref="AB158:AB159"/>
    <mergeCell ref="AC158:AC159"/>
    <mergeCell ref="AD158:AD159"/>
    <mergeCell ref="AE158:AE159"/>
    <mergeCell ref="AF158:AF159"/>
    <mergeCell ref="AJ162:AJ163"/>
    <mergeCell ref="AK162:AK163"/>
    <mergeCell ref="AL162:AL163"/>
    <mergeCell ref="AM162:AM163"/>
    <mergeCell ref="AN162:AN163"/>
    <mergeCell ref="AO162:AO163"/>
    <mergeCell ref="AD162:AD163"/>
    <mergeCell ref="AE162:AE163"/>
    <mergeCell ref="AF162:AF163"/>
    <mergeCell ref="AG162:AG163"/>
    <mergeCell ref="AH162:AH163"/>
    <mergeCell ref="AI162:AI163"/>
    <mergeCell ref="AO160:AO161"/>
    <mergeCell ref="AL156:AL157"/>
    <mergeCell ref="AM156:AM157"/>
    <mergeCell ref="AN156:AN157"/>
    <mergeCell ref="AO156:AO157"/>
    <mergeCell ref="N158:N161"/>
    <mergeCell ref="O158:O159"/>
    <mergeCell ref="P158:P159"/>
    <mergeCell ref="Q158:Q159"/>
    <mergeCell ref="Z158:Z159"/>
    <mergeCell ref="AF156:AF157"/>
    <mergeCell ref="AG156:AG157"/>
    <mergeCell ref="AH156:AH157"/>
    <mergeCell ref="AI156:AI157"/>
    <mergeCell ref="AJ156:AJ157"/>
    <mergeCell ref="AK156:AK157"/>
    <mergeCell ref="Z156:Z157"/>
    <mergeCell ref="AA156:AA157"/>
    <mergeCell ref="AB156:AB157"/>
    <mergeCell ref="AC156:AC157"/>
    <mergeCell ref="AD156:AD157"/>
    <mergeCell ref="AE156:AE157"/>
    <mergeCell ref="AH160:AH161"/>
    <mergeCell ref="AM158:AM159"/>
    <mergeCell ref="AN158:AN159"/>
    <mergeCell ref="AO158:AO159"/>
    <mergeCell ref="O160:O161"/>
    <mergeCell ref="P160:P161"/>
    <mergeCell ref="Q160:Q161"/>
    <mergeCell ref="Z160:Z161"/>
    <mergeCell ref="AA160:AA161"/>
    <mergeCell ref="AB160:AB161"/>
    <mergeCell ref="AG158:AG159"/>
    <mergeCell ref="AN154:AN155"/>
    <mergeCell ref="AO154:AO155"/>
    <mergeCell ref="AE154:AE155"/>
    <mergeCell ref="AF154:AF155"/>
    <mergeCell ref="AG154:AG155"/>
    <mergeCell ref="AH154:AH155"/>
    <mergeCell ref="AI154:AI155"/>
    <mergeCell ref="AJ154:AJ155"/>
    <mergeCell ref="AO152:AO153"/>
    <mergeCell ref="O154:O155"/>
    <mergeCell ref="P154:P155"/>
    <mergeCell ref="Q154:Q155"/>
    <mergeCell ref="Z154:Z155"/>
    <mergeCell ref="AA154:AA155"/>
    <mergeCell ref="AB154:AB155"/>
    <mergeCell ref="AC154:AC155"/>
    <mergeCell ref="AD154:AD155"/>
    <mergeCell ref="AI152:AI153"/>
    <mergeCell ref="AJ152:AJ153"/>
    <mergeCell ref="AK152:AK153"/>
    <mergeCell ref="AL152:AL153"/>
    <mergeCell ref="AM152:AM153"/>
    <mergeCell ref="AN152:AN153"/>
    <mergeCell ref="AC152:AC153"/>
    <mergeCell ref="AD152:AD153"/>
    <mergeCell ref="AF152:AF153"/>
    <mergeCell ref="AG152:AG153"/>
    <mergeCell ref="AH152:AH153"/>
    <mergeCell ref="N152:N155"/>
    <mergeCell ref="O152:O153"/>
    <mergeCell ref="P152:P153"/>
    <mergeCell ref="Q152:Q153"/>
    <mergeCell ref="Z152:Z153"/>
    <mergeCell ref="AA152:AA153"/>
    <mergeCell ref="AB152:AB153"/>
    <mergeCell ref="AH150:AH151"/>
    <mergeCell ref="AI150:AI151"/>
    <mergeCell ref="AJ150:AJ151"/>
    <mergeCell ref="AK150:AK151"/>
    <mergeCell ref="AL150:AL151"/>
    <mergeCell ref="AM150:AM151"/>
    <mergeCell ref="AB150:AB151"/>
    <mergeCell ref="AC150:AC151"/>
    <mergeCell ref="AD150:AD151"/>
    <mergeCell ref="AE150:AE151"/>
    <mergeCell ref="AF150:AF151"/>
    <mergeCell ref="AG150:AG151"/>
    <mergeCell ref="AK154:AK155"/>
    <mergeCell ref="AL154:AL155"/>
    <mergeCell ref="AM154:AM155"/>
    <mergeCell ref="AM148:AM149"/>
    <mergeCell ref="AN148:AN149"/>
    <mergeCell ref="AO148:AO149"/>
    <mergeCell ref="N150:N151"/>
    <mergeCell ref="O150:O151"/>
    <mergeCell ref="P150:P151"/>
    <mergeCell ref="Q150:Q151"/>
    <mergeCell ref="Z150:Z151"/>
    <mergeCell ref="AA150:AA151"/>
    <mergeCell ref="AG148:AG149"/>
    <mergeCell ref="AH148:AH149"/>
    <mergeCell ref="AI148:AI149"/>
    <mergeCell ref="AJ148:AJ149"/>
    <mergeCell ref="AK148:AK149"/>
    <mergeCell ref="AL148:AL149"/>
    <mergeCell ref="AA148:AA149"/>
    <mergeCell ref="AB148:AB149"/>
    <mergeCell ref="AC148:AC149"/>
    <mergeCell ref="AD148:AD149"/>
    <mergeCell ref="AE148:AE149"/>
    <mergeCell ref="AF148:AF149"/>
    <mergeCell ref="AN150:AN151"/>
    <mergeCell ref="AO150:AO151"/>
    <mergeCell ref="AE146:AE147"/>
    <mergeCell ref="L148:L183"/>
    <mergeCell ref="M148:M183"/>
    <mergeCell ref="N148:N149"/>
    <mergeCell ref="O148:O149"/>
    <mergeCell ref="P148:P149"/>
    <mergeCell ref="Q148:Q149"/>
    <mergeCell ref="Z148:Z149"/>
    <mergeCell ref="AB144:AB145"/>
    <mergeCell ref="AC144:AC145"/>
    <mergeCell ref="AD144:AD145"/>
    <mergeCell ref="Z146:Z147"/>
    <mergeCell ref="AA146:AA147"/>
    <mergeCell ref="AB146:AB147"/>
    <mergeCell ref="AC146:AC147"/>
    <mergeCell ref="AD146:AD147"/>
    <mergeCell ref="Z142:AA142"/>
    <mergeCell ref="AB142:AD142"/>
    <mergeCell ref="B143:P143"/>
    <mergeCell ref="B144:I363"/>
    <mergeCell ref="J144:N145"/>
    <mergeCell ref="Q144:Q145"/>
    <mergeCell ref="R144:R145"/>
    <mergeCell ref="Z144:Z145"/>
    <mergeCell ref="AA144:AA145"/>
    <mergeCell ref="AE152:AE153"/>
    <mergeCell ref="N156:N157"/>
    <mergeCell ref="O156:O157"/>
    <mergeCell ref="P156:P157"/>
    <mergeCell ref="Q156:Q157"/>
    <mergeCell ref="N162:N163"/>
    <mergeCell ref="O162:O163"/>
    <mergeCell ref="AB138:AB139"/>
    <mergeCell ref="AC138:AC139"/>
    <mergeCell ref="AD138:AD139"/>
    <mergeCell ref="AE138:AE139"/>
    <mergeCell ref="AF138:AF139"/>
    <mergeCell ref="AG138:AG139"/>
    <mergeCell ref="AD136:AD137"/>
    <mergeCell ref="AE136:AE137"/>
    <mergeCell ref="AF136:AF137"/>
    <mergeCell ref="AG136:AG137"/>
    <mergeCell ref="O138:O139"/>
    <mergeCell ref="P138:P139"/>
    <mergeCell ref="Q138:Q139"/>
    <mergeCell ref="Z138:Z139"/>
    <mergeCell ref="AA138:AA139"/>
    <mergeCell ref="AG134:AG135"/>
    <mergeCell ref="N136:N139"/>
    <mergeCell ref="O136:O137"/>
    <mergeCell ref="P136:P137"/>
    <mergeCell ref="Q136:Q137"/>
    <mergeCell ref="Z136:Z137"/>
    <mergeCell ref="AA136:AA137"/>
    <mergeCell ref="AB136:AB137"/>
    <mergeCell ref="AC136:AC137"/>
    <mergeCell ref="AA134:AA135"/>
    <mergeCell ref="AB134:AB135"/>
    <mergeCell ref="AC134:AC135"/>
    <mergeCell ref="AD134:AD135"/>
    <mergeCell ref="AE134:AE135"/>
    <mergeCell ref="AF134:AF135"/>
    <mergeCell ref="T88:T139"/>
    <mergeCell ref="R88:S89"/>
    <mergeCell ref="N134:N135"/>
    <mergeCell ref="O134:O135"/>
    <mergeCell ref="P134:P135"/>
    <mergeCell ref="Q134:Q135"/>
    <mergeCell ref="Z134:Z135"/>
    <mergeCell ref="AF130:AF131"/>
    <mergeCell ref="AG130:AG131"/>
    <mergeCell ref="O132:O133"/>
    <mergeCell ref="P132:P133"/>
    <mergeCell ref="Q132:Q133"/>
    <mergeCell ref="Z132:Z133"/>
    <mergeCell ref="AA132:AA133"/>
    <mergeCell ref="AB132:AB133"/>
    <mergeCell ref="AC132:AC133"/>
    <mergeCell ref="Z130:Z131"/>
    <mergeCell ref="AA130:AA131"/>
    <mergeCell ref="AB130:AB131"/>
    <mergeCell ref="AC130:AC131"/>
    <mergeCell ref="AD130:AD131"/>
    <mergeCell ref="AE130:AE131"/>
    <mergeCell ref="AC128:AC129"/>
    <mergeCell ref="AD128:AD129"/>
    <mergeCell ref="AE128:AE129"/>
    <mergeCell ref="AF128:AF129"/>
    <mergeCell ref="AG128:AG129"/>
    <mergeCell ref="N130:N133"/>
    <mergeCell ref="O130:O131"/>
    <mergeCell ref="P130:P131"/>
    <mergeCell ref="Q130:Q131"/>
    <mergeCell ref="AE126:AE127"/>
    <mergeCell ref="AF126:AF127"/>
    <mergeCell ref="AG126:AG127"/>
    <mergeCell ref="O128:O129"/>
    <mergeCell ref="P128:P129"/>
    <mergeCell ref="Q128:Q129"/>
    <mergeCell ref="Z128:Z129"/>
    <mergeCell ref="AA128:AA129"/>
    <mergeCell ref="AB128:AB129"/>
    <mergeCell ref="N118:N129"/>
    <mergeCell ref="R128:S129"/>
    <mergeCell ref="AD132:AD133"/>
    <mergeCell ref="AE132:AE133"/>
    <mergeCell ref="AF132:AF133"/>
    <mergeCell ref="AG132:AG133"/>
    <mergeCell ref="AG124:AG125"/>
    <mergeCell ref="O126:O127"/>
    <mergeCell ref="P126:P127"/>
    <mergeCell ref="Q126:Q127"/>
    <mergeCell ref="Z126:Z127"/>
    <mergeCell ref="AA126:AA127"/>
    <mergeCell ref="AB126:AB127"/>
    <mergeCell ref="AC126:AC127"/>
    <mergeCell ref="AD126:AD127"/>
    <mergeCell ref="AA124:AA125"/>
    <mergeCell ref="AB124:AB125"/>
    <mergeCell ref="AC124:AC125"/>
    <mergeCell ref="AD124:AD125"/>
    <mergeCell ref="AE124:AE125"/>
    <mergeCell ref="AF124:AF125"/>
    <mergeCell ref="AC122:AC123"/>
    <mergeCell ref="AD122:AD123"/>
    <mergeCell ref="AE122:AE123"/>
    <mergeCell ref="AF122:AF123"/>
    <mergeCell ref="AG122:AG123"/>
    <mergeCell ref="O124:O125"/>
    <mergeCell ref="P124:P125"/>
    <mergeCell ref="Q124:Q125"/>
    <mergeCell ref="Z124:Z125"/>
    <mergeCell ref="AE120:AE121"/>
    <mergeCell ref="AF120:AF121"/>
    <mergeCell ref="AG120:AG121"/>
    <mergeCell ref="O122:O123"/>
    <mergeCell ref="P122:P123"/>
    <mergeCell ref="Q122:Q123"/>
    <mergeCell ref="Z122:Z123"/>
    <mergeCell ref="AA122:AA123"/>
    <mergeCell ref="AB122:AB123"/>
    <mergeCell ref="AG118:AG119"/>
    <mergeCell ref="O120:O121"/>
    <mergeCell ref="P120:P121"/>
    <mergeCell ref="Q120:Q121"/>
    <mergeCell ref="Z120:Z121"/>
    <mergeCell ref="AA120:AA121"/>
    <mergeCell ref="AB120:AB121"/>
    <mergeCell ref="AC120:AC121"/>
    <mergeCell ref="AD120:AD121"/>
    <mergeCell ref="AA118:AA119"/>
    <mergeCell ref="AB118:AB119"/>
    <mergeCell ref="AC118:AC119"/>
    <mergeCell ref="AD118:AD119"/>
    <mergeCell ref="AE118:AE119"/>
    <mergeCell ref="AF118:AF119"/>
    <mergeCell ref="O118:O119"/>
    <mergeCell ref="P118:P119"/>
    <mergeCell ref="Q118:Q119"/>
    <mergeCell ref="Z118:Z119"/>
    <mergeCell ref="AB116:AB117"/>
    <mergeCell ref="AC116:AC117"/>
    <mergeCell ref="AD116:AD117"/>
    <mergeCell ref="AE116:AE117"/>
    <mergeCell ref="AF116:AF117"/>
    <mergeCell ref="AG116:AG117"/>
    <mergeCell ref="AD114:AD115"/>
    <mergeCell ref="AE114:AE115"/>
    <mergeCell ref="AF114:AF115"/>
    <mergeCell ref="AG114:AG115"/>
    <mergeCell ref="O116:O117"/>
    <mergeCell ref="P116:P117"/>
    <mergeCell ref="Q116:Q117"/>
    <mergeCell ref="Z116:Z117"/>
    <mergeCell ref="AA116:AA117"/>
    <mergeCell ref="AG112:AG113"/>
    <mergeCell ref="N114:N117"/>
    <mergeCell ref="O114:O115"/>
    <mergeCell ref="P114:P115"/>
    <mergeCell ref="Q114:Q115"/>
    <mergeCell ref="Z114:Z115"/>
    <mergeCell ref="AA114:AA115"/>
    <mergeCell ref="AB114:AB115"/>
    <mergeCell ref="AC114:AC115"/>
    <mergeCell ref="AA112:AA113"/>
    <mergeCell ref="AB112:AB113"/>
    <mergeCell ref="AC112:AC113"/>
    <mergeCell ref="AD112:AD113"/>
    <mergeCell ref="AE112:AE113"/>
    <mergeCell ref="AF112:AF113"/>
    <mergeCell ref="N106:N113"/>
    <mergeCell ref="AC110:AC111"/>
    <mergeCell ref="AD110:AD111"/>
    <mergeCell ref="AE110:AE111"/>
    <mergeCell ref="AF110:AF111"/>
    <mergeCell ref="AG110:AG111"/>
    <mergeCell ref="O112:O113"/>
    <mergeCell ref="P112:P113"/>
    <mergeCell ref="Q112:Q113"/>
    <mergeCell ref="Z112:Z113"/>
    <mergeCell ref="AE108:AE109"/>
    <mergeCell ref="AF108:AF109"/>
    <mergeCell ref="AG108:AG109"/>
    <mergeCell ref="O110:O111"/>
    <mergeCell ref="P110:P111"/>
    <mergeCell ref="Q110:Q111"/>
    <mergeCell ref="Z110:Z111"/>
    <mergeCell ref="AA110:AA111"/>
    <mergeCell ref="AB110:AB111"/>
    <mergeCell ref="AG106:AG107"/>
    <mergeCell ref="O108:O109"/>
    <mergeCell ref="P108:P109"/>
    <mergeCell ref="Q108:Q109"/>
    <mergeCell ref="Z108:Z109"/>
    <mergeCell ref="AA108:AA109"/>
    <mergeCell ref="AB108:AB109"/>
    <mergeCell ref="AC108:AC109"/>
    <mergeCell ref="AD108:AD109"/>
    <mergeCell ref="AA106:AA107"/>
    <mergeCell ref="AB106:AB107"/>
    <mergeCell ref="AC106:AC107"/>
    <mergeCell ref="AD106:AD107"/>
    <mergeCell ref="AE106:AE107"/>
    <mergeCell ref="AF106:AF107"/>
    <mergeCell ref="AD104:AD105"/>
    <mergeCell ref="AE104:AE105"/>
    <mergeCell ref="AF104:AF105"/>
    <mergeCell ref="AG104:AG105"/>
    <mergeCell ref="O106:O107"/>
    <mergeCell ref="P106:P107"/>
    <mergeCell ref="Q106:Q107"/>
    <mergeCell ref="Z106:Z107"/>
    <mergeCell ref="AG102:AG103"/>
    <mergeCell ref="N104:N105"/>
    <mergeCell ref="O104:O105"/>
    <mergeCell ref="P104:P105"/>
    <mergeCell ref="Q104:Q105"/>
    <mergeCell ref="Z104:Z105"/>
    <mergeCell ref="AA104:AA105"/>
    <mergeCell ref="AB104:AB105"/>
    <mergeCell ref="AC104:AC105"/>
    <mergeCell ref="AA102:AA103"/>
    <mergeCell ref="AB102:AB103"/>
    <mergeCell ref="AC102:AC103"/>
    <mergeCell ref="AD102:AD103"/>
    <mergeCell ref="AE102:AE103"/>
    <mergeCell ref="AF102:AF103"/>
    <mergeCell ref="N102:N103"/>
    <mergeCell ref="O102:O103"/>
    <mergeCell ref="P102:P103"/>
    <mergeCell ref="Q102:Q103"/>
    <mergeCell ref="Z102:Z103"/>
    <mergeCell ref="R102:S103"/>
    <mergeCell ref="AB100:AB101"/>
    <mergeCell ref="AC100:AC101"/>
    <mergeCell ref="AD100:AD101"/>
    <mergeCell ref="AE100:AE101"/>
    <mergeCell ref="AF100:AF101"/>
    <mergeCell ref="AG100:AG101"/>
    <mergeCell ref="O100:O101"/>
    <mergeCell ref="P100:P101"/>
    <mergeCell ref="Q100:Q101"/>
    <mergeCell ref="Z100:Z101"/>
    <mergeCell ref="AA100:AA101"/>
    <mergeCell ref="R100:S101"/>
    <mergeCell ref="AB98:AB99"/>
    <mergeCell ref="AC98:AC99"/>
    <mergeCell ref="AD98:AD99"/>
    <mergeCell ref="AE98:AE99"/>
    <mergeCell ref="AF98:AF99"/>
    <mergeCell ref="AG98:AG99"/>
    <mergeCell ref="O98:O99"/>
    <mergeCell ref="P98:P99"/>
    <mergeCell ref="Q98:Q99"/>
    <mergeCell ref="Z98:Z99"/>
    <mergeCell ref="AA98:AA99"/>
    <mergeCell ref="R98:S99"/>
    <mergeCell ref="AB96:AB97"/>
    <mergeCell ref="AC96:AC97"/>
    <mergeCell ref="AD96:AD97"/>
    <mergeCell ref="AE96:AE97"/>
    <mergeCell ref="AF96:AF97"/>
    <mergeCell ref="AG96:AG97"/>
    <mergeCell ref="AD94:AD95"/>
    <mergeCell ref="AE94:AE95"/>
    <mergeCell ref="AF94:AF95"/>
    <mergeCell ref="AG94:AG95"/>
    <mergeCell ref="O96:O97"/>
    <mergeCell ref="P96:P97"/>
    <mergeCell ref="Q96:Q97"/>
    <mergeCell ref="Z96:Z97"/>
    <mergeCell ref="AA96:AA97"/>
    <mergeCell ref="AG92:AG93"/>
    <mergeCell ref="N94:N101"/>
    <mergeCell ref="O94:O95"/>
    <mergeCell ref="P94:P95"/>
    <mergeCell ref="Q94:Q95"/>
    <mergeCell ref="Z94:Z95"/>
    <mergeCell ref="AA94:AA95"/>
    <mergeCell ref="AB94:AB95"/>
    <mergeCell ref="AC94:AC95"/>
    <mergeCell ref="AA92:AA93"/>
    <mergeCell ref="AB92:AB93"/>
    <mergeCell ref="AC92:AC93"/>
    <mergeCell ref="AD92:AD93"/>
    <mergeCell ref="AE92:AE93"/>
    <mergeCell ref="AF92:AF93"/>
    <mergeCell ref="N92:N93"/>
    <mergeCell ref="O92:O93"/>
    <mergeCell ref="AD84:AD85"/>
    <mergeCell ref="AE84:AE85"/>
    <mergeCell ref="AF84:AF85"/>
    <mergeCell ref="AG84:AG85"/>
    <mergeCell ref="AH84:AH85"/>
    <mergeCell ref="P92:P93"/>
    <mergeCell ref="Q92:Q93"/>
    <mergeCell ref="Z92:Z93"/>
    <mergeCell ref="AB90:AB91"/>
    <mergeCell ref="AC90:AC91"/>
    <mergeCell ref="AD90:AD91"/>
    <mergeCell ref="AE90:AE91"/>
    <mergeCell ref="AF90:AF91"/>
    <mergeCell ref="AG90:AG91"/>
    <mergeCell ref="O90:O91"/>
    <mergeCell ref="P90:P91"/>
    <mergeCell ref="Q90:Q91"/>
    <mergeCell ref="Z90:Z91"/>
    <mergeCell ref="AA90:AA91"/>
    <mergeCell ref="AB88:AB89"/>
    <mergeCell ref="AC88:AC89"/>
    <mergeCell ref="AD88:AD89"/>
    <mergeCell ref="AE88:AE89"/>
    <mergeCell ref="AF88:AF89"/>
    <mergeCell ref="AG88:AG89"/>
    <mergeCell ref="S86:T87"/>
    <mergeCell ref="R90:S91"/>
    <mergeCell ref="R92:S93"/>
    <mergeCell ref="AK82:AK83"/>
    <mergeCell ref="AL82:AL83"/>
    <mergeCell ref="AA82:AA83"/>
    <mergeCell ref="AB82:AB83"/>
    <mergeCell ref="AC82:AC83"/>
    <mergeCell ref="AD82:AD83"/>
    <mergeCell ref="AE82:AE83"/>
    <mergeCell ref="AF82:AF83"/>
    <mergeCell ref="AE86:AE87"/>
    <mergeCell ref="L88:M139"/>
    <mergeCell ref="N88:N91"/>
    <mergeCell ref="O88:O89"/>
    <mergeCell ref="P88:P89"/>
    <mergeCell ref="Q88:Q89"/>
    <mergeCell ref="Z88:Z89"/>
    <mergeCell ref="AA88:AA89"/>
    <mergeCell ref="AO84:AO85"/>
    <mergeCell ref="J86:O87"/>
    <mergeCell ref="Q86:Q87"/>
    <mergeCell ref="R86:R87"/>
    <mergeCell ref="Z86:Z87"/>
    <mergeCell ref="AA86:AA87"/>
    <mergeCell ref="AB86:AB87"/>
    <mergeCell ref="AC86:AC87"/>
    <mergeCell ref="AD86:AD87"/>
    <mergeCell ref="AI84:AI85"/>
    <mergeCell ref="AJ84:AJ85"/>
    <mergeCell ref="AK84:AK85"/>
    <mergeCell ref="AL84:AL85"/>
    <mergeCell ref="AM84:AM85"/>
    <mergeCell ref="AN84:AN85"/>
    <mergeCell ref="AC84:AC85"/>
    <mergeCell ref="AN80:AN81"/>
    <mergeCell ref="AO80:AO81"/>
    <mergeCell ref="N82:N85"/>
    <mergeCell ref="O82:O83"/>
    <mergeCell ref="P82:P83"/>
    <mergeCell ref="Q82:Q83"/>
    <mergeCell ref="Z82:Z83"/>
    <mergeCell ref="AF80:AF81"/>
    <mergeCell ref="AG80:AG81"/>
    <mergeCell ref="AH80:AH81"/>
    <mergeCell ref="AI80:AI81"/>
    <mergeCell ref="AJ80:AJ81"/>
    <mergeCell ref="AK80:AK81"/>
    <mergeCell ref="Z80:Z81"/>
    <mergeCell ref="AA80:AA81"/>
    <mergeCell ref="AB80:AB81"/>
    <mergeCell ref="AC80:AC81"/>
    <mergeCell ref="AD80:AD81"/>
    <mergeCell ref="AE80:AE81"/>
    <mergeCell ref="AM82:AM83"/>
    <mergeCell ref="AN82:AN83"/>
    <mergeCell ref="AO82:AO83"/>
    <mergeCell ref="O84:O85"/>
    <mergeCell ref="P84:P85"/>
    <mergeCell ref="Q84:Q85"/>
    <mergeCell ref="Z84:Z85"/>
    <mergeCell ref="AA84:AA85"/>
    <mergeCell ref="AB84:AB85"/>
    <mergeCell ref="AG82:AG83"/>
    <mergeCell ref="AH82:AH83"/>
    <mergeCell ref="AI82:AI83"/>
    <mergeCell ref="AJ82:AJ83"/>
    <mergeCell ref="AM78:AM79"/>
    <mergeCell ref="AN78:AN79"/>
    <mergeCell ref="AO78:AO79"/>
    <mergeCell ref="N80:N81"/>
    <mergeCell ref="O80:O81"/>
    <mergeCell ref="P80:P81"/>
    <mergeCell ref="Q80:Q81"/>
    <mergeCell ref="AE78:AE79"/>
    <mergeCell ref="AF78:AF79"/>
    <mergeCell ref="AG78:AG79"/>
    <mergeCell ref="AH78:AH79"/>
    <mergeCell ref="AI78:AI79"/>
    <mergeCell ref="AJ78:AJ79"/>
    <mergeCell ref="AO76:AO77"/>
    <mergeCell ref="O78:O79"/>
    <mergeCell ref="P78:P79"/>
    <mergeCell ref="Q78:Q79"/>
    <mergeCell ref="Z78:Z79"/>
    <mergeCell ref="AA78:AA79"/>
    <mergeCell ref="AB78:AB79"/>
    <mergeCell ref="AC78:AC79"/>
    <mergeCell ref="AD78:AD79"/>
    <mergeCell ref="AI76:AI77"/>
    <mergeCell ref="AJ76:AJ77"/>
    <mergeCell ref="AK76:AK77"/>
    <mergeCell ref="AL76:AL77"/>
    <mergeCell ref="AM76:AM77"/>
    <mergeCell ref="AN76:AN77"/>
    <mergeCell ref="AC76:AC77"/>
    <mergeCell ref="AD76:AD77"/>
    <mergeCell ref="AL80:AL81"/>
    <mergeCell ref="AM80:AM81"/>
    <mergeCell ref="AE76:AE77"/>
    <mergeCell ref="AF76:AF77"/>
    <mergeCell ref="AG76:AG77"/>
    <mergeCell ref="AH76:AH77"/>
    <mergeCell ref="AN74:AN75"/>
    <mergeCell ref="AO74:AO75"/>
    <mergeCell ref="N76:N79"/>
    <mergeCell ref="O76:O77"/>
    <mergeCell ref="P76:P77"/>
    <mergeCell ref="Q76:Q77"/>
    <mergeCell ref="Z76:Z77"/>
    <mergeCell ref="AA76:AA77"/>
    <mergeCell ref="AB76:AB77"/>
    <mergeCell ref="AH74:AH75"/>
    <mergeCell ref="AI74:AI75"/>
    <mergeCell ref="AJ74:AJ75"/>
    <mergeCell ref="AK74:AK75"/>
    <mergeCell ref="AL74:AL75"/>
    <mergeCell ref="AM74:AM75"/>
    <mergeCell ref="AB74:AB75"/>
    <mergeCell ref="AC74:AC75"/>
    <mergeCell ref="AD74:AD75"/>
    <mergeCell ref="AE74:AE75"/>
    <mergeCell ref="AF74:AF75"/>
    <mergeCell ref="AG74:AG75"/>
    <mergeCell ref="O74:O75"/>
    <mergeCell ref="P74:P75"/>
    <mergeCell ref="Q74:Q75"/>
    <mergeCell ref="Z74:Z75"/>
    <mergeCell ref="AA74:AA75"/>
    <mergeCell ref="AK78:AK79"/>
    <mergeCell ref="AL78:AL79"/>
    <mergeCell ref="AJ72:AJ73"/>
    <mergeCell ref="AK72:AK73"/>
    <mergeCell ref="AL72:AL73"/>
    <mergeCell ref="AM72:AM73"/>
    <mergeCell ref="AN72:AN73"/>
    <mergeCell ref="AO72:AO73"/>
    <mergeCell ref="AD72:AD73"/>
    <mergeCell ref="AE72:AE73"/>
    <mergeCell ref="AF72:AF73"/>
    <mergeCell ref="AG72:AG73"/>
    <mergeCell ref="AH72:AH73"/>
    <mergeCell ref="AI72:AI73"/>
    <mergeCell ref="AN70:AN71"/>
    <mergeCell ref="AO70:AO71"/>
    <mergeCell ref="O72:O73"/>
    <mergeCell ref="P72:P73"/>
    <mergeCell ref="Q72:Q73"/>
    <mergeCell ref="Z72:Z73"/>
    <mergeCell ref="AA72:AA73"/>
    <mergeCell ref="AB72:AB73"/>
    <mergeCell ref="AC72:AC73"/>
    <mergeCell ref="AH70:AH71"/>
    <mergeCell ref="AI70:AI71"/>
    <mergeCell ref="AJ70:AJ71"/>
    <mergeCell ref="AK70:AK71"/>
    <mergeCell ref="AL70:AL71"/>
    <mergeCell ref="AM70:AM71"/>
    <mergeCell ref="AB70:AB71"/>
    <mergeCell ref="AC70:AC71"/>
    <mergeCell ref="AD70:AD71"/>
    <mergeCell ref="AE70:AE71"/>
    <mergeCell ref="AF70:AF71"/>
    <mergeCell ref="AO66:AO67"/>
    <mergeCell ref="O68:O69"/>
    <mergeCell ref="P68:P69"/>
    <mergeCell ref="Q68:Q69"/>
    <mergeCell ref="Z68:Z69"/>
    <mergeCell ref="AA68:AA69"/>
    <mergeCell ref="AB68:AB69"/>
    <mergeCell ref="AC68:AC69"/>
    <mergeCell ref="AH66:AH67"/>
    <mergeCell ref="AI66:AI67"/>
    <mergeCell ref="AJ66:AJ67"/>
    <mergeCell ref="AK66:AK67"/>
    <mergeCell ref="AL66:AL67"/>
    <mergeCell ref="AM66:AM67"/>
    <mergeCell ref="AB66:AB67"/>
    <mergeCell ref="AC66:AC67"/>
    <mergeCell ref="AD66:AD67"/>
    <mergeCell ref="AE66:AE67"/>
    <mergeCell ref="AF66:AF67"/>
    <mergeCell ref="AG66:AG67"/>
    <mergeCell ref="O66:O67"/>
    <mergeCell ref="P66:P67"/>
    <mergeCell ref="Q66:Q67"/>
    <mergeCell ref="Z66:Z67"/>
    <mergeCell ref="AA66:AA67"/>
    <mergeCell ref="R66:S67"/>
    <mergeCell ref="AJ68:AJ69"/>
    <mergeCell ref="AK68:AK69"/>
    <mergeCell ref="AL68:AL69"/>
    <mergeCell ref="AM68:AM69"/>
    <mergeCell ref="AN68:AN69"/>
    <mergeCell ref="AO68:AO69"/>
    <mergeCell ref="N64:N75"/>
    <mergeCell ref="O64:O65"/>
    <mergeCell ref="P64:P65"/>
    <mergeCell ref="Q64:Q65"/>
    <mergeCell ref="Z64:Z65"/>
    <mergeCell ref="AA64:AA65"/>
    <mergeCell ref="AB64:AB65"/>
    <mergeCell ref="AC64:AC65"/>
    <mergeCell ref="AI62:AI63"/>
    <mergeCell ref="AJ62:AJ63"/>
    <mergeCell ref="AK62:AK63"/>
    <mergeCell ref="AL62:AL63"/>
    <mergeCell ref="AM62:AM63"/>
    <mergeCell ref="AN62:AN63"/>
    <mergeCell ref="AC62:AC63"/>
    <mergeCell ref="AD62:AD63"/>
    <mergeCell ref="AE62:AE63"/>
    <mergeCell ref="AF62:AF63"/>
    <mergeCell ref="AG62:AG63"/>
    <mergeCell ref="AN66:AN67"/>
    <mergeCell ref="AG70:AG71"/>
    <mergeCell ref="O70:O71"/>
    <mergeCell ref="P70:P71"/>
    <mergeCell ref="Q70:Q71"/>
    <mergeCell ref="Z70:Z71"/>
    <mergeCell ref="AA70:AA71"/>
    <mergeCell ref="AD68:AD69"/>
    <mergeCell ref="AE68:AE69"/>
    <mergeCell ref="AF68:AF69"/>
    <mergeCell ref="AG68:AG69"/>
    <mergeCell ref="AH68:AH69"/>
    <mergeCell ref="AI68:AI69"/>
    <mergeCell ref="AL60:AL61"/>
    <mergeCell ref="AA60:AA61"/>
    <mergeCell ref="AB60:AB61"/>
    <mergeCell ref="AC60:AC61"/>
    <mergeCell ref="AD60:AD61"/>
    <mergeCell ref="AE60:AE61"/>
    <mergeCell ref="AF60:AF61"/>
    <mergeCell ref="AJ64:AJ65"/>
    <mergeCell ref="AK64:AK65"/>
    <mergeCell ref="AL64:AL65"/>
    <mergeCell ref="AM64:AM65"/>
    <mergeCell ref="AN64:AN65"/>
    <mergeCell ref="AO64:AO65"/>
    <mergeCell ref="AD64:AD65"/>
    <mergeCell ref="AE64:AE65"/>
    <mergeCell ref="AF64:AF65"/>
    <mergeCell ref="AG64:AG65"/>
    <mergeCell ref="AH64:AH65"/>
    <mergeCell ref="AI64:AI65"/>
    <mergeCell ref="AO62:AO63"/>
    <mergeCell ref="N60:N63"/>
    <mergeCell ref="O60:O61"/>
    <mergeCell ref="P60:P61"/>
    <mergeCell ref="Q60:Q61"/>
    <mergeCell ref="Z60:Z61"/>
    <mergeCell ref="AJ58:AJ59"/>
    <mergeCell ref="AK58:AK59"/>
    <mergeCell ref="AL58:AL59"/>
    <mergeCell ref="AM58:AM59"/>
    <mergeCell ref="AN58:AN59"/>
    <mergeCell ref="AO58:AO59"/>
    <mergeCell ref="AD58:AD59"/>
    <mergeCell ref="AE58:AE59"/>
    <mergeCell ref="AF58:AF59"/>
    <mergeCell ref="AG58:AG59"/>
    <mergeCell ref="AH58:AH59"/>
    <mergeCell ref="AI58:AI59"/>
    <mergeCell ref="AH62:AH63"/>
    <mergeCell ref="AM60:AM61"/>
    <mergeCell ref="AN60:AN61"/>
    <mergeCell ref="AO60:AO61"/>
    <mergeCell ref="O62:O63"/>
    <mergeCell ref="P62:P63"/>
    <mergeCell ref="Q62:Q63"/>
    <mergeCell ref="Z62:Z63"/>
    <mergeCell ref="AA62:AA63"/>
    <mergeCell ref="AB62:AB63"/>
    <mergeCell ref="AG60:AG61"/>
    <mergeCell ref="AH60:AH61"/>
    <mergeCell ref="AI60:AI61"/>
    <mergeCell ref="AJ60:AJ61"/>
    <mergeCell ref="AK60:AK61"/>
    <mergeCell ref="AN56:AN57"/>
    <mergeCell ref="AO56:AO57"/>
    <mergeCell ref="O58:O59"/>
    <mergeCell ref="P58:P59"/>
    <mergeCell ref="Q58:Q59"/>
    <mergeCell ref="Z58:Z59"/>
    <mergeCell ref="AA58:AA59"/>
    <mergeCell ref="AB58:AB59"/>
    <mergeCell ref="AC58:AC59"/>
    <mergeCell ref="AH56:AH57"/>
    <mergeCell ref="AI56:AI57"/>
    <mergeCell ref="AJ56:AJ57"/>
    <mergeCell ref="AK56:AK57"/>
    <mergeCell ref="AL56:AL57"/>
    <mergeCell ref="AM56:AM57"/>
    <mergeCell ref="AB56:AB57"/>
    <mergeCell ref="AC56:AC57"/>
    <mergeCell ref="AD56:AD57"/>
    <mergeCell ref="AE56:AE57"/>
    <mergeCell ref="AF56:AF57"/>
    <mergeCell ref="AG56:AG57"/>
    <mergeCell ref="O56:O57"/>
    <mergeCell ref="P56:P57"/>
    <mergeCell ref="Q56:Q57"/>
    <mergeCell ref="Z56:Z57"/>
    <mergeCell ref="AA56:AA57"/>
    <mergeCell ref="AD54:AD55"/>
    <mergeCell ref="AE54:AE55"/>
    <mergeCell ref="AF54:AF55"/>
    <mergeCell ref="AG54:AG55"/>
    <mergeCell ref="AH54:AH55"/>
    <mergeCell ref="AI54:AI55"/>
    <mergeCell ref="AN52:AN53"/>
    <mergeCell ref="AO52:AO53"/>
    <mergeCell ref="O54:O55"/>
    <mergeCell ref="P54:P55"/>
    <mergeCell ref="Q54:Q55"/>
    <mergeCell ref="Z54:Z55"/>
    <mergeCell ref="AA54:AA55"/>
    <mergeCell ref="AB54:AB55"/>
    <mergeCell ref="AC54:AC55"/>
    <mergeCell ref="AH52:AH53"/>
    <mergeCell ref="AI52:AI53"/>
    <mergeCell ref="AJ52:AJ53"/>
    <mergeCell ref="AK52:AK53"/>
    <mergeCell ref="AL52:AL53"/>
    <mergeCell ref="AM52:AM53"/>
    <mergeCell ref="AB52:AB53"/>
    <mergeCell ref="AC52:AC53"/>
    <mergeCell ref="AD52:AD53"/>
    <mergeCell ref="AE52:AE53"/>
    <mergeCell ref="AF52:AF53"/>
    <mergeCell ref="AG52:AG53"/>
    <mergeCell ref="AM50:AM51"/>
    <mergeCell ref="AN50:AN51"/>
    <mergeCell ref="AO50:AO51"/>
    <mergeCell ref="N52:N59"/>
    <mergeCell ref="O52:O53"/>
    <mergeCell ref="P52:P53"/>
    <mergeCell ref="Q52:Q53"/>
    <mergeCell ref="Z52:Z53"/>
    <mergeCell ref="AA52:AA53"/>
    <mergeCell ref="AG50:AG51"/>
    <mergeCell ref="AH50:AH51"/>
    <mergeCell ref="AI50:AI51"/>
    <mergeCell ref="AJ50:AJ51"/>
    <mergeCell ref="AK50:AK51"/>
    <mergeCell ref="AL50:AL51"/>
    <mergeCell ref="AA50:AA51"/>
    <mergeCell ref="AB50:AB51"/>
    <mergeCell ref="AC50:AC51"/>
    <mergeCell ref="AD50:AD51"/>
    <mergeCell ref="AE50:AE51"/>
    <mergeCell ref="AF50:AF51"/>
    <mergeCell ref="N50:N51"/>
    <mergeCell ref="O50:O51"/>
    <mergeCell ref="P50:P51"/>
    <mergeCell ref="Q50:Q51"/>
    <mergeCell ref="Z50:Z51"/>
    <mergeCell ref="AJ54:AJ55"/>
    <mergeCell ref="AK54:AK55"/>
    <mergeCell ref="AL54:AL55"/>
    <mergeCell ref="AM54:AM55"/>
    <mergeCell ref="AN54:AN55"/>
    <mergeCell ref="AO54:AO55"/>
    <mergeCell ref="AJ48:AJ49"/>
    <mergeCell ref="AK48:AK49"/>
    <mergeCell ref="AL48:AL49"/>
    <mergeCell ref="AM48:AM49"/>
    <mergeCell ref="AN48:AN49"/>
    <mergeCell ref="AO48:AO49"/>
    <mergeCell ref="AD48:AD49"/>
    <mergeCell ref="AE48:AE49"/>
    <mergeCell ref="AF48:AF49"/>
    <mergeCell ref="AG48:AG49"/>
    <mergeCell ref="AH48:AH49"/>
    <mergeCell ref="AI48:AI49"/>
    <mergeCell ref="AO46:AO47"/>
    <mergeCell ref="N48:N49"/>
    <mergeCell ref="O48:O49"/>
    <mergeCell ref="P48:P49"/>
    <mergeCell ref="Q48:Q49"/>
    <mergeCell ref="Z48:Z49"/>
    <mergeCell ref="AA48:AA49"/>
    <mergeCell ref="AB48:AB49"/>
    <mergeCell ref="AC48:AC49"/>
    <mergeCell ref="AI46:AI47"/>
    <mergeCell ref="AJ46:AJ47"/>
    <mergeCell ref="AK46:AK47"/>
    <mergeCell ref="AL46:AL47"/>
    <mergeCell ref="AM46:AM47"/>
    <mergeCell ref="AN46:AN47"/>
    <mergeCell ref="AC46:AC47"/>
    <mergeCell ref="AD46:AD47"/>
    <mergeCell ref="AE46:AE47"/>
    <mergeCell ref="AF46:AF47"/>
    <mergeCell ref="AG46:AG47"/>
    <mergeCell ref="AH46:AH47"/>
    <mergeCell ref="AM44:AM45"/>
    <mergeCell ref="AN44:AN45"/>
    <mergeCell ref="AO44:AO45"/>
    <mergeCell ref="O46:O47"/>
    <mergeCell ref="P46:P47"/>
    <mergeCell ref="Q46:Q47"/>
    <mergeCell ref="Z46:Z47"/>
    <mergeCell ref="AA46:AA47"/>
    <mergeCell ref="AB46:AB47"/>
    <mergeCell ref="AG44:AG45"/>
    <mergeCell ref="AH44:AH45"/>
    <mergeCell ref="AI44:AI45"/>
    <mergeCell ref="AJ44:AJ45"/>
    <mergeCell ref="AK44:AK45"/>
    <mergeCell ref="AL44:AL45"/>
    <mergeCell ref="AA44:AA45"/>
    <mergeCell ref="AB44:AB45"/>
    <mergeCell ref="AC44:AC45"/>
    <mergeCell ref="AD44:AD45"/>
    <mergeCell ref="AE44:AE45"/>
    <mergeCell ref="AF44:AF45"/>
    <mergeCell ref="P44:P45"/>
    <mergeCell ref="Q44:Q45"/>
    <mergeCell ref="Z44:Z45"/>
    <mergeCell ref="AE42:AE43"/>
    <mergeCell ref="AF42:AF43"/>
    <mergeCell ref="AG42:AG43"/>
    <mergeCell ref="AH42:AH43"/>
    <mergeCell ref="AI42:AI43"/>
    <mergeCell ref="AJ42:AJ43"/>
    <mergeCell ref="AO40:AO41"/>
    <mergeCell ref="O42:O43"/>
    <mergeCell ref="P42:P43"/>
    <mergeCell ref="Q42:Q43"/>
    <mergeCell ref="Z42:Z43"/>
    <mergeCell ref="AA42:AA43"/>
    <mergeCell ref="AB42:AB43"/>
    <mergeCell ref="AC42:AC43"/>
    <mergeCell ref="AD42:AD43"/>
    <mergeCell ref="AI40:AI41"/>
    <mergeCell ref="AJ40:AJ41"/>
    <mergeCell ref="AK40:AK41"/>
    <mergeCell ref="AL40:AL41"/>
    <mergeCell ref="AM40:AM41"/>
    <mergeCell ref="AN40:AN41"/>
    <mergeCell ref="AC40:AC41"/>
    <mergeCell ref="AD40:AD41"/>
    <mergeCell ref="AE40:AE41"/>
    <mergeCell ref="AF40:AF41"/>
    <mergeCell ref="AG40:AG41"/>
    <mergeCell ref="AH40:AH41"/>
    <mergeCell ref="AN38:AN39"/>
    <mergeCell ref="AO38:AO39"/>
    <mergeCell ref="N40:N47"/>
    <mergeCell ref="O40:O41"/>
    <mergeCell ref="P40:P41"/>
    <mergeCell ref="Q40:Q41"/>
    <mergeCell ref="Z40:Z41"/>
    <mergeCell ref="AA40:AA41"/>
    <mergeCell ref="AB40:AB41"/>
    <mergeCell ref="AH38:AH39"/>
    <mergeCell ref="AI38:AI39"/>
    <mergeCell ref="AJ38:AJ39"/>
    <mergeCell ref="AK38:AK39"/>
    <mergeCell ref="AL38:AL39"/>
    <mergeCell ref="AM38:AM39"/>
    <mergeCell ref="AB38:AB39"/>
    <mergeCell ref="AC38:AC39"/>
    <mergeCell ref="AD38:AD39"/>
    <mergeCell ref="AE38:AE39"/>
    <mergeCell ref="AF38:AF39"/>
    <mergeCell ref="AG38:AG39"/>
    <mergeCell ref="O38:O39"/>
    <mergeCell ref="P38:P39"/>
    <mergeCell ref="Q38:Q39"/>
    <mergeCell ref="Z38:Z39"/>
    <mergeCell ref="AA38:AA39"/>
    <mergeCell ref="AK42:AK43"/>
    <mergeCell ref="AL42:AL43"/>
    <mergeCell ref="AM42:AM43"/>
    <mergeCell ref="AN42:AN43"/>
    <mergeCell ref="AO42:AO43"/>
    <mergeCell ref="O44:O45"/>
    <mergeCell ref="AJ36:AJ37"/>
    <mergeCell ref="AK36:AK37"/>
    <mergeCell ref="AL36:AL37"/>
    <mergeCell ref="AM36:AM37"/>
    <mergeCell ref="AN36:AN37"/>
    <mergeCell ref="AO36:AO37"/>
    <mergeCell ref="AD36:AD37"/>
    <mergeCell ref="AE36:AE37"/>
    <mergeCell ref="AF36:AF37"/>
    <mergeCell ref="AG36:AG37"/>
    <mergeCell ref="AH36:AH37"/>
    <mergeCell ref="AI36:AI37"/>
    <mergeCell ref="AN34:AN35"/>
    <mergeCell ref="AO34:AO35"/>
    <mergeCell ref="O36:O37"/>
    <mergeCell ref="P36:P37"/>
    <mergeCell ref="Q36:Q37"/>
    <mergeCell ref="Z36:Z37"/>
    <mergeCell ref="AA36:AA37"/>
    <mergeCell ref="AB36:AB37"/>
    <mergeCell ref="AC36:AC37"/>
    <mergeCell ref="AH34:AH35"/>
    <mergeCell ref="AI34:AI35"/>
    <mergeCell ref="AJ34:AJ35"/>
    <mergeCell ref="AK34:AK35"/>
    <mergeCell ref="AL34:AL35"/>
    <mergeCell ref="AM34:AM35"/>
    <mergeCell ref="AB34:AB35"/>
    <mergeCell ref="AC34:AC35"/>
    <mergeCell ref="AD34:AD35"/>
    <mergeCell ref="AE34:AE35"/>
    <mergeCell ref="AF34:AF35"/>
    <mergeCell ref="AE28:AE29"/>
    <mergeCell ref="AF28:AF29"/>
    <mergeCell ref="AG28:AG29"/>
    <mergeCell ref="AH28:AH29"/>
    <mergeCell ref="AI28:AI29"/>
    <mergeCell ref="AJ28:AJ29"/>
    <mergeCell ref="Z28:Z29"/>
    <mergeCell ref="AA28:AA29"/>
    <mergeCell ref="AG34:AG35"/>
    <mergeCell ref="AL32:AL33"/>
    <mergeCell ref="AM32:AM33"/>
    <mergeCell ref="AN32:AN33"/>
    <mergeCell ref="AO32:AO33"/>
    <mergeCell ref="O34:O35"/>
    <mergeCell ref="P34:P35"/>
    <mergeCell ref="Q34:Q35"/>
    <mergeCell ref="Z34:Z35"/>
    <mergeCell ref="AA34:AA35"/>
    <mergeCell ref="AF32:AF33"/>
    <mergeCell ref="AG32:AG33"/>
    <mergeCell ref="AH32:AH33"/>
    <mergeCell ref="AI32:AI33"/>
    <mergeCell ref="AJ32:AJ33"/>
    <mergeCell ref="AK32:AK33"/>
    <mergeCell ref="Z32:Z33"/>
    <mergeCell ref="AA32:AA33"/>
    <mergeCell ref="AB32:AB33"/>
    <mergeCell ref="AC32:AC33"/>
    <mergeCell ref="AD32:AD33"/>
    <mergeCell ref="AE32:AE33"/>
    <mergeCell ref="AB24:AB25"/>
    <mergeCell ref="AC24:AC25"/>
    <mergeCell ref="AD24:AD25"/>
    <mergeCell ref="AE24:AE25"/>
    <mergeCell ref="Z26:Z27"/>
    <mergeCell ref="AA26:AA27"/>
    <mergeCell ref="AB26:AB27"/>
    <mergeCell ref="AC26:AC27"/>
    <mergeCell ref="AK30:AK31"/>
    <mergeCell ref="AL30:AL31"/>
    <mergeCell ref="AM30:AM31"/>
    <mergeCell ref="AN30:AN31"/>
    <mergeCell ref="AO30:AO31"/>
    <mergeCell ref="N32:N39"/>
    <mergeCell ref="O32:O33"/>
    <mergeCell ref="P32:P33"/>
    <mergeCell ref="Q32:Q33"/>
    <mergeCell ref="AE30:AE31"/>
    <mergeCell ref="AF30:AF31"/>
    <mergeCell ref="AG30:AG31"/>
    <mergeCell ref="AH30:AH31"/>
    <mergeCell ref="AI30:AI31"/>
    <mergeCell ref="AJ30:AJ31"/>
    <mergeCell ref="AK28:AK29"/>
    <mergeCell ref="AL28:AL29"/>
    <mergeCell ref="AM28:AM29"/>
    <mergeCell ref="AN28:AN29"/>
    <mergeCell ref="AO28:AO29"/>
    <mergeCell ref="O30:O31"/>
    <mergeCell ref="P30:P31"/>
    <mergeCell ref="Q30:Q31"/>
    <mergeCell ref="Z30:Z31"/>
    <mergeCell ref="Z22:AA22"/>
    <mergeCell ref="AB22:AD22"/>
    <mergeCell ref="AH22:AJ22"/>
    <mergeCell ref="B23:P23"/>
    <mergeCell ref="B24:I139"/>
    <mergeCell ref="J24:P25"/>
    <mergeCell ref="Q24:Q25"/>
    <mergeCell ref="R24:R25"/>
    <mergeCell ref="Z24:Z25"/>
    <mergeCell ref="A3:X3"/>
    <mergeCell ref="B5:J5"/>
    <mergeCell ref="K5:U5"/>
    <mergeCell ref="AG9:AH9"/>
    <mergeCell ref="AI9:AK9"/>
    <mergeCell ref="B19:I19"/>
    <mergeCell ref="AB28:AB29"/>
    <mergeCell ref="AC28:AC29"/>
    <mergeCell ref="AD28:AD29"/>
    <mergeCell ref="AA30:AA31"/>
    <mergeCell ref="AB30:AB31"/>
    <mergeCell ref="AC30:AC31"/>
    <mergeCell ref="AD30:AD31"/>
    <mergeCell ref="AD26:AD27"/>
    <mergeCell ref="AE26:AE27"/>
    <mergeCell ref="AF26:AO26"/>
    <mergeCell ref="L28:L85"/>
    <mergeCell ref="M28:M85"/>
    <mergeCell ref="N28:N31"/>
    <mergeCell ref="O28:O29"/>
    <mergeCell ref="P28:P29"/>
    <mergeCell ref="Q28:Q29"/>
    <mergeCell ref="AA24:AA25"/>
  </mergeCells>
  <phoneticPr fontId="6"/>
  <conditionalFormatting sqref="K5:O5 Q5:U5">
    <cfRule type="expression" dxfId="1505" priority="1520">
      <formula>IF(OR($K$5="（選択してください）",$K$5=""),1,0)</formula>
    </cfRule>
  </conditionalFormatting>
  <conditionalFormatting sqref="L88:L133 L138:L139">
    <cfRule type="expression" dxfId="1504" priority="1517" stopIfTrue="1">
      <formula>IF($R$86&lt;&gt;"実施する",1,IF($S$86="",1,0))</formula>
    </cfRule>
  </conditionalFormatting>
  <conditionalFormatting sqref="B19:I19">
    <cfRule type="expression" dxfId="1503" priority="1512">
      <formula>IF(OR($B$19="（選択してください）",$B$19=""),1,0)</formula>
    </cfRule>
    <cfRule type="cellIs" dxfId="1502" priority="1513" operator="equal">
      <formula>"配信なし"</formula>
    </cfRule>
  </conditionalFormatting>
  <conditionalFormatting sqref="B19:I19">
    <cfRule type="expression" dxfId="1501" priority="1511" stopIfTrue="1">
      <formula>$K$5="（選択してください）"</formula>
    </cfRule>
  </conditionalFormatting>
  <conditionalFormatting sqref="P5">
    <cfRule type="expression" dxfId="1500" priority="1510">
      <formula>IF(OR($K$5="（選択してください）",$K$5=""),1,0)</formula>
    </cfRule>
  </conditionalFormatting>
  <conditionalFormatting sqref="L148:M171 L182:M183 L146">
    <cfRule type="expression" dxfId="1499" priority="1509" stopIfTrue="1">
      <formula>IF(OR($R$144="",$R$144="実施しない",$R$144="（選択）"),1,IF($S$144="",1,0))</formula>
    </cfRule>
  </conditionalFormatting>
  <conditionalFormatting sqref="R28">
    <cfRule type="expression" dxfId="1498" priority="1271">
      <formula>$B$19="（選択してください）"</formula>
    </cfRule>
    <cfRule type="expression" dxfId="1497" priority="1302">
      <formula>IF($K$5="（選択してください）",1,0)</formula>
    </cfRule>
    <cfRule type="expression" dxfId="1496" priority="1320">
      <formula>IF(OR($R$24="",$R$24="実施しない",$R$24="（選択）"),1,IF($S$24="",1,0))</formula>
    </cfRule>
    <cfRule type="expression" dxfId="1495" priority="1407">
      <formula>IF(OR($Z28="対象外",$Z28=""),1,0)</formula>
    </cfRule>
    <cfRule type="expression" dxfId="1494" priority="1408">
      <formula>$R28="（選択）"</formula>
    </cfRule>
    <cfRule type="cellIs" dxfId="1493" priority="1409" operator="equal">
      <formula>""</formula>
    </cfRule>
    <cfRule type="expression" dxfId="1492" priority="1505">
      <formula>IF($R28="実施しない",1,0)</formula>
    </cfRule>
  </conditionalFormatting>
  <conditionalFormatting sqref="Q96:Q97">
    <cfRule type="expression" dxfId="1491" priority="1502" stopIfTrue="1">
      <formula>IF($K$5="（選択してください）",1,0)</formula>
    </cfRule>
  </conditionalFormatting>
  <conditionalFormatting sqref="Q96:Q97">
    <cfRule type="expression" dxfId="1490" priority="1503" stopIfTrue="1">
      <formula>IF($R$86&lt;&gt;"実施する",1,IF($S$86="",1,0))</formula>
    </cfRule>
  </conditionalFormatting>
  <conditionalFormatting sqref="Q98:Q99">
    <cfRule type="expression" dxfId="1489" priority="1500" stopIfTrue="1">
      <formula>IF($K$5="（選択してください）",1,0)</formula>
    </cfRule>
  </conditionalFormatting>
  <conditionalFormatting sqref="Q98:Q99">
    <cfRule type="expression" dxfId="1488" priority="1501" stopIfTrue="1">
      <formula>IF($R$86&lt;&gt;"実施する",1,IF($S$86="",1,0))</formula>
    </cfRule>
  </conditionalFormatting>
  <conditionalFormatting sqref="Q100:Q101">
    <cfRule type="expression" dxfId="1487" priority="1498" stopIfTrue="1">
      <formula>IF($K$5="（選択してください）",1,0)</formula>
    </cfRule>
  </conditionalFormatting>
  <conditionalFormatting sqref="Q100:Q101">
    <cfRule type="expression" dxfId="1486" priority="1499" stopIfTrue="1">
      <formula>IF($R$86&lt;&gt;"実施する",1,IF($S$86="",1,0))</formula>
    </cfRule>
  </conditionalFormatting>
  <conditionalFormatting sqref="Q108:Q109">
    <cfRule type="expression" dxfId="1485" priority="1496" stopIfTrue="1">
      <formula>IF($K$5="（選択してください）",1,0)</formula>
    </cfRule>
  </conditionalFormatting>
  <conditionalFormatting sqref="Q108:Q109">
    <cfRule type="expression" dxfId="1484" priority="1497" stopIfTrue="1">
      <formula>IF($R$86&lt;&gt;"実施する",1,IF($S$86="",1,0))</formula>
    </cfRule>
  </conditionalFormatting>
  <conditionalFormatting sqref="Q110:Q111">
    <cfRule type="expression" dxfId="1483" priority="1494" stopIfTrue="1">
      <formula>IF($K$5="（選択してください）",1,0)</formula>
    </cfRule>
  </conditionalFormatting>
  <conditionalFormatting sqref="Q110:Q111">
    <cfRule type="expression" dxfId="1482" priority="1495" stopIfTrue="1">
      <formula>IF($R$86&lt;&gt;"実施する",1,IF($S$86="",1,0))</formula>
    </cfRule>
  </conditionalFormatting>
  <conditionalFormatting sqref="Q112:Q113">
    <cfRule type="expression" dxfId="1481" priority="1492" stopIfTrue="1">
      <formula>IF($K$5="（選択してください）",1,0)</formula>
    </cfRule>
  </conditionalFormatting>
  <conditionalFormatting sqref="Q112:Q113">
    <cfRule type="expression" dxfId="1480" priority="1493" stopIfTrue="1">
      <formula>IF($R$86&lt;&gt;"実施する",1,IF($S$86="",1,0))</formula>
    </cfRule>
  </conditionalFormatting>
  <conditionalFormatting sqref="Q116:Q117">
    <cfRule type="expression" dxfId="1479" priority="1490" stopIfTrue="1">
      <formula>IF($K$5="（選択してください）",1,0)</formula>
    </cfRule>
  </conditionalFormatting>
  <conditionalFormatting sqref="Q116:Q117">
    <cfRule type="expression" dxfId="1478" priority="1491" stopIfTrue="1">
      <formula>IF($R$86&lt;&gt;"実施する",1,IF($S$86="",1,0))</formula>
    </cfRule>
  </conditionalFormatting>
  <conditionalFormatting sqref="Q120:Q121">
    <cfRule type="expression" dxfId="1477" priority="1488" stopIfTrue="1">
      <formula>IF($K$5="（選択してください）",1,0)</formula>
    </cfRule>
  </conditionalFormatting>
  <conditionalFormatting sqref="Q120:Q121">
    <cfRule type="expression" dxfId="1476" priority="1489" stopIfTrue="1">
      <formula>IF($R$86&lt;&gt;"実施する",1,IF($S$86="",1,0))</formula>
    </cfRule>
  </conditionalFormatting>
  <conditionalFormatting sqref="Q122:Q123">
    <cfRule type="expression" dxfId="1475" priority="1486" stopIfTrue="1">
      <formula>IF($K$5="（選択してください）",1,0)</formula>
    </cfRule>
  </conditionalFormatting>
  <conditionalFormatting sqref="Q122:Q123">
    <cfRule type="expression" dxfId="1474" priority="1487" stopIfTrue="1">
      <formula>IF($R$86&lt;&gt;"実施する",1,IF($S$86="",1,0))</formula>
    </cfRule>
  </conditionalFormatting>
  <conditionalFormatting sqref="Q124:Q125">
    <cfRule type="expression" dxfId="1473" priority="1484" stopIfTrue="1">
      <formula>IF($K$5="（選択してください）",1,0)</formula>
    </cfRule>
  </conditionalFormatting>
  <conditionalFormatting sqref="Q124:Q125">
    <cfRule type="expression" dxfId="1472" priority="1485" stopIfTrue="1">
      <formula>IF($R$86&lt;&gt;"実施する",1,IF($S$86="",1,0))</formula>
    </cfRule>
  </conditionalFormatting>
  <conditionalFormatting sqref="Q126:Q127">
    <cfRule type="expression" dxfId="1471" priority="1482" stopIfTrue="1">
      <formula>IF($K$5="（選択してください）",1,0)</formula>
    </cfRule>
  </conditionalFormatting>
  <conditionalFormatting sqref="Q126:Q127">
    <cfRule type="expression" dxfId="1470" priority="1483" stopIfTrue="1">
      <formula>IF($R$86&lt;&gt;"実施する",1,IF($S$86="",1,0))</formula>
    </cfRule>
  </conditionalFormatting>
  <conditionalFormatting sqref="Q128:Q129">
    <cfRule type="expression" dxfId="1469" priority="1480" stopIfTrue="1">
      <formula>IF($K$5="（選択してください）",1,0)</formula>
    </cfRule>
  </conditionalFormatting>
  <conditionalFormatting sqref="Q128:Q129">
    <cfRule type="expression" dxfId="1468" priority="1481" stopIfTrue="1">
      <formula>IF($R$86&lt;&gt;"実施する",1,IF($S$86="",1,0))</formula>
    </cfRule>
  </conditionalFormatting>
  <conditionalFormatting sqref="Q132:Q133">
    <cfRule type="expression" dxfId="1467" priority="1478" stopIfTrue="1">
      <formula>IF($K$5="（選択してください）",1,0)</formula>
    </cfRule>
  </conditionalFormatting>
  <conditionalFormatting sqref="Q132:Q133">
    <cfRule type="expression" dxfId="1466" priority="1479" stopIfTrue="1">
      <formula>IF($R$86&lt;&gt;"実施する",1,IF($S$86="",1,0))</formula>
    </cfRule>
  </conditionalFormatting>
  <conditionalFormatting sqref="Q88:Q133 Q138:Q139">
    <cfRule type="expression" dxfId="1465" priority="1307">
      <formula>$B$19="（選択してください）"</formula>
    </cfRule>
    <cfRule type="expression" dxfId="1464" priority="1476" stopIfTrue="1">
      <formula>IF($K$5="（選択してください）",1,0)</formula>
    </cfRule>
    <cfRule type="expression" dxfId="1463" priority="1477" stopIfTrue="1">
      <formula>IF(OR($R$86="",$R$86="実施しない",$R$86="（選択）"),1,IF($S$86="",1,0))</formula>
    </cfRule>
  </conditionalFormatting>
  <conditionalFormatting sqref="Q94:Q95">
    <cfRule type="expression" dxfId="1462" priority="1474" stopIfTrue="1">
      <formula>IF($K$5="（選択してください）",1,0)</formula>
    </cfRule>
  </conditionalFormatting>
  <conditionalFormatting sqref="Q94:Q95">
    <cfRule type="expression" dxfId="1461" priority="1475" stopIfTrue="1">
      <formula>IF(OR($R$86="",$R$86="実施しない",$R$86="（選択）"),1,IF($S$86="",1,0))</formula>
    </cfRule>
  </conditionalFormatting>
  <conditionalFormatting sqref="Q106:Q107">
    <cfRule type="expression" dxfId="1460" priority="1472" stopIfTrue="1">
      <formula>IF($K$5="（選択してください）",1,0)</formula>
    </cfRule>
  </conditionalFormatting>
  <conditionalFormatting sqref="Q106:Q107">
    <cfRule type="expression" dxfId="1459" priority="1473" stopIfTrue="1">
      <formula>IF(OR($R$86="",$R$86="実施しない",$R$86="（選択）"),1,IF($S$86="",1,0))</formula>
    </cfRule>
  </conditionalFormatting>
  <conditionalFormatting sqref="Q118:Q119">
    <cfRule type="expression" dxfId="1458" priority="1470" stopIfTrue="1">
      <formula>IF($K$5="（選択してください）",1,0)</formula>
    </cfRule>
  </conditionalFormatting>
  <conditionalFormatting sqref="Q118:Q119">
    <cfRule type="expression" dxfId="1457" priority="1471" stopIfTrue="1">
      <formula>IF(OR($R$86="",$R$86="実施しない",$R$86="（選択）"),1,IF($S$86="",1,0))</formula>
    </cfRule>
  </conditionalFormatting>
  <conditionalFormatting sqref="Q158:Q159">
    <cfRule type="expression" dxfId="1456" priority="1454" stopIfTrue="1">
      <formula>IF($K$5="（選択してください）",1,0)</formula>
    </cfRule>
  </conditionalFormatting>
  <conditionalFormatting sqref="Q158:Q159">
    <cfRule type="expression" dxfId="1455" priority="1455" stopIfTrue="1">
      <formula>IF(OR($R$144="",$R$144="実施しない",$R$144="（選択）"),1,IF($S$144="",1,0))</formula>
    </cfRule>
  </conditionalFormatting>
  <conditionalFormatting sqref="Q166:Q167">
    <cfRule type="expression" dxfId="1454" priority="1452" stopIfTrue="1">
      <formula>IF($K$5="（選択してください）",1,0)</formula>
    </cfRule>
  </conditionalFormatting>
  <conditionalFormatting sqref="Q166:Q167">
    <cfRule type="expression" dxfId="1453" priority="1453" stopIfTrue="1">
      <formula>IF(OR($R$144="",$R$144="実施しない",$R$144="（選択）"),1,IF($S$144="",1,0))</formula>
    </cfRule>
  </conditionalFormatting>
  <conditionalFormatting sqref="R186">
    <cfRule type="expression" dxfId="1452" priority="841">
      <formula>$B$19="（選択してください）"</formula>
    </cfRule>
    <cfRule type="expression" dxfId="1451" priority="1310">
      <formula>$P186=" "</formula>
    </cfRule>
    <cfRule type="expression" dxfId="1450" priority="1445" stopIfTrue="1">
      <formula>IF($K$5="（選択してください）",1,0)</formula>
    </cfRule>
    <cfRule type="expression" dxfId="1449" priority="1446" stopIfTrue="1">
      <formula>IF(OR($R$184="",$R$184="実施しない",$R$184="（選択）"),1,IF($S$184="",1,0))</formula>
    </cfRule>
    <cfRule type="expression" dxfId="1448" priority="1447">
      <formula>$R186="（選択）"</formula>
    </cfRule>
  </conditionalFormatting>
  <conditionalFormatting sqref="R186">
    <cfRule type="expression" dxfId="1447" priority="1451">
      <formula>IF($R186="実施しない",1,0)</formula>
    </cfRule>
  </conditionalFormatting>
  <conditionalFormatting sqref="R186">
    <cfRule type="cellIs" dxfId="1446" priority="1448" operator="equal">
      <formula>""</formula>
    </cfRule>
  </conditionalFormatting>
  <conditionalFormatting sqref="R280:R281">
    <cfRule type="expression" dxfId="1445" priority="539">
      <formula>$B$19="（選択してください）"</formula>
    </cfRule>
    <cfRule type="expression" dxfId="1444" priority="1440" stopIfTrue="1">
      <formula>IF($K$5="（選択してください）",1,0)</formula>
    </cfRule>
    <cfRule type="expression" dxfId="1443" priority="1442">
      <formula>$R280="（選択）"</formula>
    </cfRule>
  </conditionalFormatting>
  <conditionalFormatting sqref="R280:R281">
    <cfRule type="expression" dxfId="1442" priority="1441" stopIfTrue="1">
      <formula>IF($R$278&lt;&gt;"実施する",1,0)</formula>
    </cfRule>
  </conditionalFormatting>
  <conditionalFormatting sqref="R280:R281">
    <cfRule type="expression" dxfId="1441" priority="1444">
      <formula>IF($R280="実施しない",1,0)</formula>
    </cfRule>
  </conditionalFormatting>
  <conditionalFormatting sqref="R280:R281">
    <cfRule type="cellIs" dxfId="1440" priority="1443" operator="equal">
      <formula>""</formula>
    </cfRule>
  </conditionalFormatting>
  <conditionalFormatting sqref="R280:R281">
    <cfRule type="expression" dxfId="1439" priority="1304">
      <formula>$P280=" "</formula>
    </cfRule>
  </conditionalFormatting>
  <conditionalFormatting sqref="P28:P29">
    <cfRule type="expression" dxfId="1438" priority="95" stopIfTrue="1">
      <formula>$B$19="（選択してください）"</formula>
    </cfRule>
    <cfRule type="expression" dxfId="1437" priority="96" stopIfTrue="1">
      <formula>IF($K$5="（選択してください）",1,0)</formula>
    </cfRule>
    <cfRule type="expression" dxfId="1436" priority="1506" stopIfTrue="1">
      <formula>IF(OR($R$24="",$R$24="実施しない",$R$24="（選択）"),1,IF($S$24="",1,0))</formula>
    </cfRule>
  </conditionalFormatting>
  <conditionalFormatting sqref="P30:P31">
    <cfRule type="expression" dxfId="1435" priority="1367" stopIfTrue="1">
      <formula>$B$19="（選択してください）"</formula>
    </cfRule>
    <cfRule type="expression" dxfId="1434" priority="1438" stopIfTrue="1">
      <formula>IF($K$5="（選択してください）",1,0)</formula>
    </cfRule>
    <cfRule type="expression" dxfId="1433" priority="1439" stopIfTrue="1">
      <formula>IF(OR($R$24="",$R$24="実施しない",$R$24="（選択）"),1,IF($S$24="",1,0))</formula>
    </cfRule>
  </conditionalFormatting>
  <conditionalFormatting sqref="P38:P39">
    <cfRule type="expression" dxfId="1432" priority="1343" stopIfTrue="1">
      <formula>$B$19="（選択してください）"</formula>
    </cfRule>
    <cfRule type="expression" dxfId="1431" priority="1436" stopIfTrue="1">
      <formula>IF($K$5="（選択してください）",1,0)</formula>
    </cfRule>
    <cfRule type="expression" dxfId="1430" priority="1437" stopIfTrue="1">
      <formula>IF(OR($R$24="",$R$24="実施しない",$R$24="（選択）"),1,IF($S$24="",1,0))</formula>
    </cfRule>
  </conditionalFormatting>
  <conditionalFormatting sqref="P62:P63">
    <cfRule type="expression" dxfId="1429" priority="1338" stopIfTrue="1">
      <formula>$B$19="（選択してください）"</formula>
    </cfRule>
    <cfRule type="expression" dxfId="1428" priority="1434" stopIfTrue="1">
      <formula>IF($K$5="（選択してください）",1,0)</formula>
    </cfRule>
    <cfRule type="expression" dxfId="1427" priority="1435" stopIfTrue="1">
      <formula>IF(OR($R$24="",$R$24="実施しない",$R$24="（選択）"),1,IF($S$24="",1,0))</formula>
    </cfRule>
  </conditionalFormatting>
  <conditionalFormatting sqref="P34:P35">
    <cfRule type="expression" dxfId="1426" priority="1313" stopIfTrue="1">
      <formula>$B$19="（選択してください）"</formula>
    </cfRule>
    <cfRule type="expression" dxfId="1425" priority="1432" stopIfTrue="1">
      <formula>IF($K$5="（選択してください）",1,0)</formula>
    </cfRule>
    <cfRule type="expression" dxfId="1424" priority="1433" stopIfTrue="1">
      <formula>IF(OR($R$24="",$R$24="実施しない",$R$24="（選択）"),1,IF($S$24="",1,0))</formula>
    </cfRule>
  </conditionalFormatting>
  <conditionalFormatting sqref="P36:P37">
    <cfRule type="expression" dxfId="1423" priority="1344">
      <formula>$B$19="（選択してください）"</formula>
    </cfRule>
    <cfRule type="expression" dxfId="1422" priority="1430" stopIfTrue="1">
      <formula>IF($K$5="（選択してください）",1,0)</formula>
    </cfRule>
    <cfRule type="expression" dxfId="1421" priority="1431" stopIfTrue="1">
      <formula>IF(OR($R$24="",$R$24="実施しない",$R$24="（選択）"),1,IF($S$24="",1,0))</formula>
    </cfRule>
  </conditionalFormatting>
  <conditionalFormatting sqref="P42:P43">
    <cfRule type="expression" dxfId="1420" priority="1357">
      <formula>$B$19="（選択してください）"</formula>
    </cfRule>
    <cfRule type="expression" dxfId="1419" priority="1428" stopIfTrue="1">
      <formula>IF($K$5="（選択してください）",1,0)</formula>
    </cfRule>
    <cfRule type="expression" dxfId="1418" priority="1429" stopIfTrue="1">
      <formula>IF(OR($R$24="",$R$24="実施しない",$R$24="（選択）"),1,IF($S$24="",1,0))</formula>
    </cfRule>
  </conditionalFormatting>
  <conditionalFormatting sqref="P44:P45">
    <cfRule type="expression" dxfId="1417" priority="1342" stopIfTrue="1">
      <formula>$B$19="（選択してください）"</formula>
    </cfRule>
    <cfRule type="expression" dxfId="1416" priority="1426" stopIfTrue="1">
      <formula>IF($K$5="（選択してください）",1,0)</formula>
    </cfRule>
    <cfRule type="expression" dxfId="1415" priority="1427" stopIfTrue="1">
      <formula>IF(OR($R$24="",$R$24="実施しない",$R$24="（選択）"),1,IF($S$24="",1,0))</formula>
    </cfRule>
  </conditionalFormatting>
  <conditionalFormatting sqref="P56:P57">
    <cfRule type="expression" dxfId="1414" priority="1339" stopIfTrue="1">
      <formula>$B$19="（選択してください）"</formula>
    </cfRule>
    <cfRule type="expression" dxfId="1413" priority="1424" stopIfTrue="1">
      <formula>IF($K$5="（選択してください）",1,0)</formula>
    </cfRule>
    <cfRule type="expression" dxfId="1412" priority="1425" stopIfTrue="1">
      <formula>IF(OR($R$24="",$R$24="実施しない",$R$24="（選択）"),1,IF($S$24="",1,0))</formula>
    </cfRule>
  </conditionalFormatting>
  <conditionalFormatting sqref="P66:P67">
    <cfRule type="expression" dxfId="1411" priority="1337" stopIfTrue="1">
      <formula>$B$19="（選択してください）"</formula>
    </cfRule>
    <cfRule type="expression" dxfId="1410" priority="1422" stopIfTrue="1">
      <formula>IF($K$5="（選択してください）",1,0)</formula>
    </cfRule>
    <cfRule type="expression" dxfId="1409" priority="1423" stopIfTrue="1">
      <formula>IF(OR($R$24="",$R$24="実施しない",$R$24="（選択）"),1,IF($S$24="",1,0))</formula>
    </cfRule>
  </conditionalFormatting>
  <conditionalFormatting sqref="P48:P49">
    <cfRule type="expression" dxfId="1408" priority="1341" stopIfTrue="1">
      <formula>$B$19="（選択してください）"</formula>
    </cfRule>
    <cfRule type="expression" dxfId="1407" priority="1420" stopIfTrue="1">
      <formula>IF($K$5="（選択してください）",1,0)</formula>
    </cfRule>
    <cfRule type="expression" dxfId="1406" priority="1421" stopIfTrue="1">
      <formula>IF(OR($R$24="",$R$24="実施しない",$R$24="（選択）"),1,IF($S$24="",1,0))</formula>
    </cfRule>
  </conditionalFormatting>
  <conditionalFormatting sqref="P50:P51">
    <cfRule type="expression" dxfId="1405" priority="1340" stopIfTrue="1">
      <formula>$B$19="（選択してください）"</formula>
    </cfRule>
    <cfRule type="expression" dxfId="1404" priority="1418" stopIfTrue="1">
      <formula>IF($K$5="（選択してください）",1,0)</formula>
    </cfRule>
    <cfRule type="expression" dxfId="1403" priority="1419" stopIfTrue="1">
      <formula>IF(OR($R$24="",$R$24="実施しない",$R$24="（選択）"),1,IF($S$24="",1,0))</formula>
    </cfRule>
  </conditionalFormatting>
  <conditionalFormatting sqref="L26">
    <cfRule type="expression" dxfId="1402" priority="1317">
      <formula>$B$19="（選択してください）"</formula>
    </cfRule>
    <cfRule type="expression" dxfId="1401" priority="1416">
      <formula>IF(OR($R$24="",$R$24="実施しない",$R$24="（選択）"),1,IF($S$24="",1,0))</formula>
    </cfRule>
    <cfRule type="expression" dxfId="1400" priority="1417">
      <formula>IF($K$5="（選択してください）",1,0)</formula>
    </cfRule>
  </conditionalFormatting>
  <conditionalFormatting sqref="Q28:Q79">
    <cfRule type="expression" dxfId="1399" priority="1321">
      <formula>$B$19="（選択してください）"</formula>
    </cfRule>
    <cfRule type="expression" dxfId="1398" priority="1412">
      <formula>IF($K$5="（選択してください）",1,0)</formula>
    </cfRule>
    <cfRule type="expression" dxfId="1397" priority="1413">
      <formula>IF(OR($R$24="",$R$24="実施しない",$R$24="（選択）"),1,IF($S$24="",1,0))</formula>
    </cfRule>
  </conditionalFormatting>
  <conditionalFormatting sqref="L28:M79 L84:M85">
    <cfRule type="expression" dxfId="1396" priority="1414">
      <formula>IF($K$5="（選択してください）",1,0)</formula>
    </cfRule>
    <cfRule type="expression" dxfId="1395" priority="1415">
      <formula>IF(OR($R$24="",$R$24="実施しない",$R$24="（選択）"),1,IF($S$24="",1,0))</formula>
    </cfRule>
  </conditionalFormatting>
  <conditionalFormatting sqref="R24:R25">
    <cfRule type="expression" dxfId="1394" priority="1289">
      <formula>$B$19="（選択してください）"</formula>
    </cfRule>
    <cfRule type="expression" dxfId="1393" priority="1303">
      <formula>IF($K$5="（選択してください）",1,0)</formula>
    </cfRule>
    <cfRule type="expression" dxfId="1392" priority="1315">
      <formula>$R24="（選択）"</formula>
    </cfRule>
    <cfRule type="expression" dxfId="1391" priority="1523">
      <formula>IF($R$24="実施しない",1,0)</formula>
    </cfRule>
  </conditionalFormatting>
  <conditionalFormatting sqref="R86:R87">
    <cfRule type="expression" dxfId="1390" priority="1306">
      <formula>IF($K$5="（選択してください）",1,0)</formula>
    </cfRule>
    <cfRule type="expression" dxfId="1389" priority="1393">
      <formula>$R$86="（選択）"</formula>
    </cfRule>
    <cfRule type="expression" dxfId="1388" priority="1522">
      <formula>IF($R$86="実施しない",1,0)</formula>
    </cfRule>
  </conditionalFormatting>
  <conditionalFormatting sqref="R144:R145">
    <cfRule type="expression" dxfId="1387" priority="1277">
      <formula>$B$19="（選択してください）"</formula>
    </cfRule>
    <cfRule type="expression" dxfId="1386" priority="1288">
      <formula>IF($K$5="（選択してください）",1,0)</formula>
    </cfRule>
    <cfRule type="expression" dxfId="1385" priority="1349">
      <formula>$R$144="（選択）"</formula>
    </cfRule>
    <cfRule type="expression" dxfId="1384" priority="1394">
      <formula>$R$144=""</formula>
    </cfRule>
    <cfRule type="expression" dxfId="1383" priority="1521">
      <formula>IF($R$144="実施しない",1,0)</formula>
    </cfRule>
  </conditionalFormatting>
  <conditionalFormatting sqref="R184:R185">
    <cfRule type="expression" dxfId="1382" priority="1273">
      <formula>IF($K$5="（選択してください）",1,0)</formula>
    </cfRule>
    <cfRule type="expression" dxfId="1381" priority="1388">
      <formula>$R$184="（選択）"</formula>
    </cfRule>
    <cfRule type="expression" dxfId="1380" priority="1392">
      <formula>$R$184=""</formula>
    </cfRule>
    <cfRule type="expression" dxfId="1379" priority="1516">
      <formula>IF($R$184="実施しない",1,0)</formula>
    </cfRule>
  </conditionalFormatting>
  <conditionalFormatting sqref="R278">
    <cfRule type="expression" dxfId="1378" priority="1278">
      <formula>$B$19="（選択してください）"</formula>
    </cfRule>
    <cfRule type="expression" dxfId="1377" priority="1279">
      <formula>IF($K$5="（選択してください）",1,0)</formula>
    </cfRule>
    <cfRule type="expression" dxfId="1376" priority="1309">
      <formula>$R$278="（選択）"</formula>
    </cfRule>
    <cfRule type="expression" dxfId="1375" priority="1391">
      <formula>$R$278=""</formula>
    </cfRule>
    <cfRule type="expression" dxfId="1374" priority="1515">
      <formula>IF($R$278="実施しない",1,0)</formula>
    </cfRule>
  </conditionalFormatting>
  <conditionalFormatting sqref="S24">
    <cfRule type="expression" dxfId="1373" priority="1300">
      <formula>$B$19="（選択してください）"</formula>
    </cfRule>
    <cfRule type="expression" dxfId="1372" priority="1314">
      <formula>IF($K$5="（選択してください）",1,0)</formula>
    </cfRule>
    <cfRule type="expression" dxfId="1371" priority="1404" stopIfTrue="1">
      <formula>IF($R24="実施しない",1,0)</formula>
    </cfRule>
    <cfRule type="expression" dxfId="1370" priority="1410" stopIfTrue="1">
      <formula>IF(OR($R24="",$R24="（選択）"),1,0)</formula>
    </cfRule>
    <cfRule type="expression" dxfId="1369" priority="1411">
      <formula>IF(OR($S24="",$R24="（選択）",$R24="実施しない"),1,0)</formula>
    </cfRule>
  </conditionalFormatting>
  <conditionalFormatting sqref="R88">
    <cfRule type="expression" dxfId="1368" priority="1088">
      <formula>$B$19="（選択してください）"</formula>
    </cfRule>
    <cfRule type="expression" dxfId="1367" priority="1399" stopIfTrue="1">
      <formula>IF($K$5="（選択してください）",1,0)</formula>
    </cfRule>
    <cfRule type="expression" dxfId="1366" priority="1401">
      <formula>$R88="（選択）"</formula>
    </cfRule>
  </conditionalFormatting>
  <conditionalFormatting sqref="R88">
    <cfRule type="expression" dxfId="1365" priority="1400" stopIfTrue="1">
      <formula>IF($R$86&lt;&gt;"実施する",1,IF($S$86="",1,0))</formula>
    </cfRule>
  </conditionalFormatting>
  <conditionalFormatting sqref="R88">
    <cfRule type="expression" dxfId="1364" priority="1403">
      <formula>IF($R88="実施しない",1,0)</formula>
    </cfRule>
  </conditionalFormatting>
  <conditionalFormatting sqref="R88">
    <cfRule type="cellIs" dxfId="1363" priority="1402" operator="equal">
      <formula>""</formula>
    </cfRule>
  </conditionalFormatting>
  <conditionalFormatting sqref="R88">
    <cfRule type="expression" dxfId="1362" priority="1305">
      <formula>IF(OR($Z88="対象外",$Z88=""),1,0)</formula>
    </cfRule>
  </conditionalFormatting>
  <conditionalFormatting sqref="L186:M269 L274:M277">
    <cfRule type="expression" dxfId="1361" priority="1311">
      <formula>$B$19="（選択してください）"</formula>
    </cfRule>
    <cfRule type="expression" dxfId="1360" priority="1346">
      <formula>IF($K$5="（選択してください）",1,0)</formula>
    </cfRule>
    <cfRule type="expression" dxfId="1359" priority="1389">
      <formula>IF($R$184&lt;&gt;"実施する",1,IF($S$184="",1,0))</formula>
    </cfRule>
  </conditionalFormatting>
  <conditionalFormatting sqref="R184:R185">
    <cfRule type="expression" dxfId="1358" priority="1272">
      <formula>$B$19="（選択してください）"</formula>
    </cfRule>
  </conditionalFormatting>
  <conditionalFormatting sqref="P32:P33">
    <cfRule type="expression" dxfId="1357" priority="1383" stopIfTrue="1">
      <formula>$B$19="（選択してください）"</formula>
    </cfRule>
    <cfRule type="expression" dxfId="1356" priority="1384" stopIfTrue="1">
      <formula>IF($K$5="（選択してください）",1,0)</formula>
    </cfRule>
    <cfRule type="expression" dxfId="1355" priority="1385" stopIfTrue="1">
      <formula>IF(OR($R$24="",$R$24="実施しない",$R$24="（選択）"),1,IF($S$24="",1,0))</formula>
    </cfRule>
  </conditionalFormatting>
  <conditionalFormatting sqref="P40:P41">
    <cfRule type="expression" dxfId="1354" priority="1380" stopIfTrue="1">
      <formula>$B$19="（選択してください）"</formula>
    </cfRule>
    <cfRule type="expression" dxfId="1353" priority="1381" stopIfTrue="1">
      <formula>IF($K$5="（選択してください）",1,0)</formula>
    </cfRule>
    <cfRule type="expression" dxfId="1352" priority="1382" stopIfTrue="1">
      <formula>IF(OR($R$24="",$R$24="実施しない",$R$24="（選択）"),1,IF($S$24="",1,0))</formula>
    </cfRule>
  </conditionalFormatting>
  <conditionalFormatting sqref="P52:P53">
    <cfRule type="expression" dxfId="1351" priority="1377" stopIfTrue="1">
      <formula>$B$19="（選択してください）"</formula>
    </cfRule>
    <cfRule type="expression" dxfId="1350" priority="1378" stopIfTrue="1">
      <formula>IF($K$5="（選択してください）",1,0)</formula>
    </cfRule>
    <cfRule type="expression" dxfId="1349" priority="1379" stopIfTrue="1">
      <formula>IF(OR($R$24="",$R$24="実施しない",$R$24="（選択）"),1,IF($S$24="",1,0))</formula>
    </cfRule>
  </conditionalFormatting>
  <conditionalFormatting sqref="P60:P61">
    <cfRule type="expression" dxfId="1348" priority="1374" stopIfTrue="1">
      <formula>$B$19="（選択してください）"</formula>
    </cfRule>
    <cfRule type="expression" dxfId="1347" priority="1375" stopIfTrue="1">
      <formula>IF($K$5="（選択してください）",1,0)</formula>
    </cfRule>
    <cfRule type="expression" dxfId="1346" priority="1376" stopIfTrue="1">
      <formula>IF(OR($R$24="",$R$24="実施しない",$R$24="（選択）"),1,IF($S$24="",1,0))</formula>
    </cfRule>
  </conditionalFormatting>
  <conditionalFormatting sqref="P64:P65">
    <cfRule type="expression" dxfId="1345" priority="1371" stopIfTrue="1">
      <formula>$B$19="（選択してください）"</formula>
    </cfRule>
    <cfRule type="expression" dxfId="1344" priority="1372" stopIfTrue="1">
      <formula>IF($K$5="（選択してください）",1,0)</formula>
    </cfRule>
    <cfRule type="expression" dxfId="1343" priority="1373" stopIfTrue="1">
      <formula>IF(OR($R$24="",$R$24="実施しない",$R$24="（選択）"),1,IF($S$24="",1,0))</formula>
    </cfRule>
  </conditionalFormatting>
  <conditionalFormatting sqref="P76:P77">
    <cfRule type="expression" dxfId="1342" priority="1368" stopIfTrue="1">
      <formula>$B$19="（選択してください）"</formula>
    </cfRule>
    <cfRule type="expression" dxfId="1341" priority="1369" stopIfTrue="1">
      <formula>IF($K$5="（選択してください）",1,0)</formula>
    </cfRule>
    <cfRule type="expression" dxfId="1340" priority="1370" stopIfTrue="1">
      <formula>IF(OR($R$24="",$R$24="実施しない",$R$24="（選択）"),1,IF($S$24="",1,0))</formula>
    </cfRule>
  </conditionalFormatting>
  <conditionalFormatting sqref="P46:P47">
    <cfRule type="expression" dxfId="1339" priority="1364" stopIfTrue="1">
      <formula>$B$19="（選択してください）"</formula>
    </cfRule>
    <cfRule type="expression" dxfId="1338" priority="1365" stopIfTrue="1">
      <formula>IF($K$5="（選択してください）",1,0)</formula>
    </cfRule>
    <cfRule type="expression" dxfId="1337" priority="1366" stopIfTrue="1">
      <formula>IF(OR($R$24="",$R$24="実施しない",$R$24="（選択）"),1,IF($S$24="",1,0))</formula>
    </cfRule>
  </conditionalFormatting>
  <conditionalFormatting sqref="P58:P59">
    <cfRule type="expression" dxfId="1336" priority="1361" stopIfTrue="1">
      <formula>$B$19="（選択してください）"</formula>
    </cfRule>
    <cfRule type="expression" dxfId="1335" priority="1362" stopIfTrue="1">
      <formula>IF($K$5="（選択してください）",1,0)</formula>
    </cfRule>
    <cfRule type="expression" dxfId="1334" priority="1363" stopIfTrue="1">
      <formula>IF(OR($R$24="",$R$24="実施しない",$R$24="（選択）"),1,IF($S$24="",1,0))</formula>
    </cfRule>
  </conditionalFormatting>
  <conditionalFormatting sqref="P74:P75">
    <cfRule type="expression" dxfId="1333" priority="1358" stopIfTrue="1">
      <formula>$B$19="（選択してください）"</formula>
    </cfRule>
    <cfRule type="expression" dxfId="1332" priority="1359" stopIfTrue="1">
      <formula>IF($K$5="（選択してください）",1,0)</formula>
    </cfRule>
    <cfRule type="expression" dxfId="1331" priority="1360" stopIfTrue="1">
      <formula>IF(OR($R$24="",$R$24="実施しない",$R$24="（選択）"),1,IF($S$24="",1,0))</formula>
    </cfRule>
  </conditionalFormatting>
  <conditionalFormatting sqref="P54:P55">
    <cfRule type="expression" dxfId="1330" priority="1354">
      <formula>$B$19="（選択してください）"</formula>
    </cfRule>
    <cfRule type="expression" dxfId="1329" priority="1355" stopIfTrue="1">
      <formula>IF($K$5="（選択してください）",1,0)</formula>
    </cfRule>
    <cfRule type="expression" dxfId="1328" priority="1356" stopIfTrue="1">
      <formula>IF(OR($R$24="",$R$24="実施しない",$R$24="（選択）"),1,IF($S$24="",1,0))</formula>
    </cfRule>
  </conditionalFormatting>
  <conditionalFormatting sqref="L88:M133 L138:M139">
    <cfRule type="expression" dxfId="1327" priority="1308">
      <formula>$B$19="（選択してください）"</formula>
    </cfRule>
    <cfRule type="expression" dxfId="1326" priority="1348">
      <formula>IF($K$5="（選択してください）",1,0)</formula>
    </cfRule>
  </conditionalFormatting>
  <conditionalFormatting sqref="M148:M171 M182:M183">
    <cfRule type="expression" dxfId="1325" priority="1347">
      <formula>IF($K$5="（選択してください）",1,0)</formula>
    </cfRule>
  </conditionalFormatting>
  <conditionalFormatting sqref="L148:L171 L182:L183 L146">
    <cfRule type="expression" dxfId="1324" priority="1345">
      <formula>IF($K$5="（選択してください）",1,0)</formula>
    </cfRule>
  </conditionalFormatting>
  <conditionalFormatting sqref="P68:P69">
    <cfRule type="expression" dxfId="1323" priority="1334" stopIfTrue="1">
      <formula>$B$19="（選択してください）"</formula>
    </cfRule>
    <cfRule type="expression" dxfId="1322" priority="1335" stopIfTrue="1">
      <formula>IF($K$5="（選択してください）",1,0)</formula>
    </cfRule>
    <cfRule type="expression" dxfId="1321" priority="1336" stopIfTrue="1">
      <formula>IF(OR($R$24="",$R$24="実施しない",$R$24="（選択）"),1,IF($S$24="",1,0))</formula>
    </cfRule>
  </conditionalFormatting>
  <conditionalFormatting sqref="P70:P71">
    <cfRule type="expression" dxfId="1320" priority="1331" stopIfTrue="1">
      <formula>$B$19="（選択してください）"</formula>
    </cfRule>
    <cfRule type="expression" dxfId="1319" priority="1332" stopIfTrue="1">
      <formula>IF($K$5="（選択してください）",1,0)</formula>
    </cfRule>
    <cfRule type="expression" dxfId="1318" priority="1333" stopIfTrue="1">
      <formula>IF(OR($R$24="",$R$24="実施しない",$R$24="（選択）"),1,IF($S$24="",1,0))</formula>
    </cfRule>
  </conditionalFormatting>
  <conditionalFormatting sqref="P72:P73">
    <cfRule type="expression" dxfId="1317" priority="1328" stopIfTrue="1">
      <formula>$B$19="（選択してください）"</formula>
    </cfRule>
    <cfRule type="expression" dxfId="1316" priority="1329" stopIfTrue="1">
      <formula>IF($K$5="（選択してください）",1,0)</formula>
    </cfRule>
    <cfRule type="expression" dxfId="1315" priority="1330" stopIfTrue="1">
      <formula>IF(OR($R$24="",$R$24="実施しない",$R$24="（選択）"),1,IF($S$24="",1,0))</formula>
    </cfRule>
  </conditionalFormatting>
  <conditionalFormatting sqref="P78:P79">
    <cfRule type="expression" dxfId="1314" priority="1325" stopIfTrue="1">
      <formula>$B$19="（選択してください）"</formula>
    </cfRule>
    <cfRule type="expression" dxfId="1313" priority="1326" stopIfTrue="1">
      <formula>IF($K$5="（選択してください）",1,0)</formula>
    </cfRule>
    <cfRule type="expression" dxfId="1312" priority="1327" stopIfTrue="1">
      <formula>IF(OR($R$24="",$R$24="実施しない",$R$24="（選択）"),1,IF($S$24="",1,0))</formula>
    </cfRule>
  </conditionalFormatting>
  <conditionalFormatting sqref="P84:P85">
    <cfRule type="expression" dxfId="1311" priority="1322" stopIfTrue="1">
      <formula>$B$19="（選択してください）"</formula>
    </cfRule>
    <cfRule type="expression" dxfId="1310" priority="1323" stopIfTrue="1">
      <formula>IF($K$5="（選択してください）",1,0)</formula>
    </cfRule>
    <cfRule type="expression" dxfId="1309" priority="1324" stopIfTrue="1">
      <formula>IF(OR($R$24="",$R$24="実施しない",$R$24="（選択）"),1,IF($S$24="",1,0))</formula>
    </cfRule>
  </conditionalFormatting>
  <conditionalFormatting sqref="M28:M79 M84:M85">
    <cfRule type="expression" dxfId="1308" priority="1318">
      <formula>$B$19="（選択してください）"</formula>
    </cfRule>
  </conditionalFormatting>
  <conditionalFormatting sqref="L28:L79 L84:L85">
    <cfRule type="expression" dxfId="1307" priority="1316">
      <formula>$B$19="（選択してください）"</formula>
    </cfRule>
  </conditionalFormatting>
  <conditionalFormatting sqref="R148">
    <cfRule type="expression" dxfId="1306" priority="926">
      <formula>$B$19="（選択してください）"</formula>
    </cfRule>
    <cfRule type="expression" dxfId="1305" priority="1287">
      <formula>IF(OR($Z148="対象外",$Z148=""),1,0)</formula>
    </cfRule>
    <cfRule type="expression" dxfId="1304" priority="1312" stopIfTrue="1">
      <formula>IF($K$5="（選択してください）",1,0)</formula>
    </cfRule>
    <cfRule type="expression" dxfId="1303" priority="1396" stopIfTrue="1">
      <formula>IF(OR($R$144="",$R$144="実施しない",$R$144="（選択）"),1,IF($S$144="",1,0))</formula>
    </cfRule>
    <cfRule type="expression" dxfId="1302" priority="1397">
      <formula>$R148="（選択）"</formula>
    </cfRule>
    <cfRule type="cellIs" dxfId="1301" priority="1398" operator="equal">
      <formula>""</formula>
    </cfRule>
    <cfRule type="expression" dxfId="1300" priority="1504">
      <formula>IF($R148="実施しない",1,0)</formula>
    </cfRule>
  </conditionalFormatting>
  <conditionalFormatting sqref="R86:R87">
    <cfRule type="expression" dxfId="1299" priority="1301">
      <formula>$B$19="（選択してください）"</formula>
    </cfRule>
  </conditionalFormatting>
  <conditionalFormatting sqref="S86">
    <cfRule type="expression" dxfId="1298" priority="1295">
      <formula>$B$19="（選択してください）"</formula>
    </cfRule>
    <cfRule type="expression" dxfId="1297" priority="1296">
      <formula>IF($K$5="（選択してください）",1,0)</formula>
    </cfRule>
    <cfRule type="expression" dxfId="1296" priority="1297" stopIfTrue="1">
      <formula>IF($R86="実施しない",1,0)</formula>
    </cfRule>
    <cfRule type="expression" dxfId="1295" priority="1298" stopIfTrue="1">
      <formula>IF(OR($R86="",$R86="（選択）"),1,0)</formula>
    </cfRule>
    <cfRule type="expression" dxfId="1294" priority="1299">
      <formula>IF(OR($S86="",$R86="（選択）",$R86="実施しない"),1,0)</formula>
    </cfRule>
  </conditionalFormatting>
  <conditionalFormatting sqref="S144">
    <cfRule type="expression" dxfId="1293" priority="1286">
      <formula>$B$19="（選択してください）"</formula>
    </cfRule>
    <cfRule type="expression" dxfId="1292" priority="1290">
      <formula>IF($K$5="（選択してください）",1,0)</formula>
    </cfRule>
    <cfRule type="expression" dxfId="1291" priority="1291" stopIfTrue="1">
      <formula>IF($R144="実施しない",1,0)</formula>
    </cfRule>
    <cfRule type="expression" dxfId="1290" priority="1292" stopIfTrue="1">
      <formula>IF(OR($R144="",$R144="（選択）"),1,0)</formula>
    </cfRule>
    <cfRule type="expression" dxfId="1289" priority="1293">
      <formula>IF(OR($S144="",$R144="（選択）",$R144="実施しない"),1,0)</formula>
    </cfRule>
    <cfRule type="expression" dxfId="1288" priority="1294">
      <formula>IF($T$148="※担保指定証券預託と同じ区分口座を記入してください。",1)</formula>
    </cfRule>
  </conditionalFormatting>
  <conditionalFormatting sqref="S184">
    <cfRule type="expression" dxfId="1287" priority="1280">
      <formula>$B$19="（選択してください）"</formula>
    </cfRule>
    <cfRule type="expression" dxfId="1286" priority="1281">
      <formula>IF($K$5="（選択してください）",1,0)</formula>
    </cfRule>
    <cfRule type="expression" dxfId="1285" priority="1282" stopIfTrue="1">
      <formula>IF($R184="実施しない",1,0)</formula>
    </cfRule>
    <cfRule type="expression" dxfId="1284" priority="1283" stopIfTrue="1">
      <formula>IF(OR($R184="",$R184="（選択）"),1,0)</formula>
    </cfRule>
    <cfRule type="expression" dxfId="1283" priority="1284">
      <formula>IF(OR($S184="",$R184="（選択）",$R184="実施しない"),1,0)</formula>
    </cfRule>
    <cfRule type="expression" dxfId="1282" priority="1285">
      <formula>IF($T$186="※貸株DVP振替請求と同じ区分口座を記入してください。",1)</formula>
    </cfRule>
  </conditionalFormatting>
  <conditionalFormatting sqref="L148:M171 L182:M183 L146">
    <cfRule type="expression" dxfId="1281" priority="1275">
      <formula>$B$19="（選択してください）"</formula>
    </cfRule>
  </conditionalFormatting>
  <conditionalFormatting sqref="Q148:Q183">
    <cfRule type="expression" dxfId="1280" priority="1274">
      <formula>$B$19="（選択してください）"</formula>
    </cfRule>
    <cfRule type="expression" dxfId="1279" priority="1456" stopIfTrue="1">
      <formula>IF($K$5="（選択してください）",1,0)</formula>
    </cfRule>
    <cfRule type="expression" dxfId="1278" priority="1457">
      <formula>IF(OR($R$144="",$R$144="実施しない",$R$144="（選択）"),1,IF($S$144="",1,0))</formula>
    </cfRule>
  </conditionalFormatting>
  <conditionalFormatting sqref="R30:R31">
    <cfRule type="expression" dxfId="1277" priority="1264">
      <formula>$B$19="（選択してください）"</formula>
    </cfRule>
    <cfRule type="expression" dxfId="1276" priority="1265">
      <formula>IF($K$5="（選択してください）",1,0)</formula>
    </cfRule>
    <cfRule type="expression" dxfId="1275" priority="1266">
      <formula>IF(OR($R$24="",$R$24="実施しない",$R$24="（選択）"),1,IF($S$24="",1,0))</formula>
    </cfRule>
    <cfRule type="expression" dxfId="1274" priority="1267">
      <formula>IF(OR($Z30="対象外",$Z30=""),1,0)</formula>
    </cfRule>
    <cfRule type="expression" dxfId="1273" priority="1268">
      <formula>$R30="（選択）"</formula>
    </cfRule>
    <cfRule type="cellIs" dxfId="1272" priority="1269" operator="equal">
      <formula>""</formula>
    </cfRule>
    <cfRule type="expression" dxfId="1271" priority="1270">
      <formula>IF($R30="実施しない",1,0)</formula>
    </cfRule>
  </conditionalFormatting>
  <conditionalFormatting sqref="R32:R33">
    <cfRule type="expression" dxfId="1270" priority="1257">
      <formula>$B$19="（選択してください）"</formula>
    </cfRule>
    <cfRule type="expression" dxfId="1269" priority="1258">
      <formula>IF($K$5="（選択してください）",1,0)</formula>
    </cfRule>
    <cfRule type="expression" dxfId="1268" priority="1259">
      <formula>IF(OR($R$24="",$R$24="実施しない",$R$24="（選択）"),1,IF($S$24="",1,0))</formula>
    </cfRule>
    <cfRule type="expression" dxfId="1267" priority="1260">
      <formula>IF(OR($Z32="対象外",$Z32=""),1,0)</formula>
    </cfRule>
    <cfRule type="expression" dxfId="1266" priority="1261">
      <formula>$R32="（選択）"</formula>
    </cfRule>
    <cfRule type="cellIs" dxfId="1265" priority="1262" operator="equal">
      <formula>""</formula>
    </cfRule>
    <cfRule type="expression" dxfId="1264" priority="1263">
      <formula>IF($R32="実施しない",1,0)</formula>
    </cfRule>
  </conditionalFormatting>
  <conditionalFormatting sqref="R34:R35">
    <cfRule type="expression" dxfId="1263" priority="1250">
      <formula>$B$19="（選択してください）"</formula>
    </cfRule>
    <cfRule type="expression" dxfId="1262" priority="1251">
      <formula>IF($K$5="（選択してください）",1,0)</formula>
    </cfRule>
    <cfRule type="expression" dxfId="1261" priority="1252">
      <formula>IF(OR($R$24="",$R$24="実施しない",$R$24="（選択）"),1,IF($S$24="",1,0))</formula>
    </cfRule>
    <cfRule type="expression" dxfId="1260" priority="1253">
      <formula>IF(OR($Z34="対象外",$Z34=""),1,0)</formula>
    </cfRule>
    <cfRule type="expression" dxfId="1259" priority="1254">
      <formula>$R34="（選択）"</formula>
    </cfRule>
    <cfRule type="cellIs" dxfId="1258" priority="1255" operator="equal">
      <formula>""</formula>
    </cfRule>
    <cfRule type="expression" dxfId="1257" priority="1256">
      <formula>IF($R34="実施しない",1,0)</formula>
    </cfRule>
  </conditionalFormatting>
  <conditionalFormatting sqref="R36:R37">
    <cfRule type="expression" dxfId="1256" priority="1243">
      <formula>$B$19="（選択してください）"</formula>
    </cfRule>
    <cfRule type="expression" dxfId="1255" priority="1244">
      <formula>IF($K$5="（選択してください）",1,0)</formula>
    </cfRule>
    <cfRule type="expression" dxfId="1254" priority="1245">
      <formula>IF(OR($R$24="",$R$24="実施しない",$R$24="（選択）"),1,IF($S$24="",1,0))</formula>
    </cfRule>
    <cfRule type="expression" dxfId="1253" priority="1246">
      <formula>IF(OR($Z36="対象外",$Z36=""),1,0)</formula>
    </cfRule>
    <cfRule type="expression" dxfId="1252" priority="1247">
      <formula>$R36="（選択）"</formula>
    </cfRule>
    <cfRule type="cellIs" dxfId="1251" priority="1248" operator="equal">
      <formula>""</formula>
    </cfRule>
    <cfRule type="expression" dxfId="1250" priority="1249">
      <formula>IF($R36="実施しない",1,0)</formula>
    </cfRule>
  </conditionalFormatting>
  <conditionalFormatting sqref="R38:R39">
    <cfRule type="expression" dxfId="1249" priority="1236">
      <formula>$B$19="（選択してください）"</formula>
    </cfRule>
    <cfRule type="expression" dxfId="1248" priority="1237">
      <formula>IF($K$5="（選択してください）",1,0)</formula>
    </cfRule>
    <cfRule type="expression" dxfId="1247" priority="1238">
      <formula>IF(OR($R$24="",$R$24="実施しない",$R$24="（選択）"),1,IF($S$24="",1,0))</formula>
    </cfRule>
    <cfRule type="expression" dxfId="1246" priority="1239">
      <formula>IF(OR($Z38="対象外",$Z38=""),1,0)</formula>
    </cfRule>
    <cfRule type="expression" dxfId="1245" priority="1240">
      <formula>$R38="（選択）"</formula>
    </cfRule>
    <cfRule type="cellIs" dxfId="1244" priority="1241" operator="equal">
      <formula>""</formula>
    </cfRule>
    <cfRule type="expression" dxfId="1243" priority="1242">
      <formula>IF($R38="実施しない",1,0)</formula>
    </cfRule>
  </conditionalFormatting>
  <conditionalFormatting sqref="R40:R41">
    <cfRule type="expression" dxfId="1242" priority="1229">
      <formula>$B$19="（選択してください）"</formula>
    </cfRule>
    <cfRule type="expression" dxfId="1241" priority="1230">
      <formula>IF($K$5="（選択してください）",1,0)</formula>
    </cfRule>
    <cfRule type="expression" dxfId="1240" priority="1231">
      <formula>IF(OR($R$24="",$R$24="実施しない",$R$24="（選択）"),1,IF($S$24="",1,0))</formula>
    </cfRule>
    <cfRule type="expression" dxfId="1239" priority="1232">
      <formula>IF(OR($Z40="対象外",$Z40=""),1,0)</formula>
    </cfRule>
    <cfRule type="expression" dxfId="1238" priority="1233">
      <formula>$R40="（選択）"</formula>
    </cfRule>
    <cfRule type="cellIs" dxfId="1237" priority="1234" operator="equal">
      <formula>""</formula>
    </cfRule>
    <cfRule type="expression" dxfId="1236" priority="1235">
      <formula>IF($R40="実施しない",1,0)</formula>
    </cfRule>
  </conditionalFormatting>
  <conditionalFormatting sqref="R42:R43">
    <cfRule type="expression" dxfId="1235" priority="1222">
      <formula>$B$19="（選択してください）"</formula>
    </cfRule>
    <cfRule type="expression" dxfId="1234" priority="1223">
      <formula>IF($K$5="（選択してください）",1,0)</formula>
    </cfRule>
    <cfRule type="expression" dxfId="1233" priority="1224">
      <formula>IF(OR($R$24="",$R$24="実施しない",$R$24="（選択）"),1,IF($S$24="",1,0))</formula>
    </cfRule>
    <cfRule type="expression" dxfId="1232" priority="1225">
      <formula>IF(OR($Z42="対象外",$Z42=""),1,0)</formula>
    </cfRule>
    <cfRule type="expression" dxfId="1231" priority="1226">
      <formula>$R42="（選択）"</formula>
    </cfRule>
    <cfRule type="cellIs" dxfId="1230" priority="1227" operator="equal">
      <formula>""</formula>
    </cfRule>
    <cfRule type="expression" dxfId="1229" priority="1228">
      <formula>IF($R42="実施しない",1,0)</formula>
    </cfRule>
  </conditionalFormatting>
  <conditionalFormatting sqref="R44:R45">
    <cfRule type="expression" dxfId="1228" priority="1215">
      <formula>$B$19="（選択してください）"</formula>
    </cfRule>
    <cfRule type="expression" dxfId="1227" priority="1216">
      <formula>IF($K$5="（選択してください）",1,0)</formula>
    </cfRule>
    <cfRule type="expression" dxfId="1226" priority="1217">
      <formula>IF(OR($R$24="",$R$24="実施しない",$R$24="（選択）"),1,IF($S$24="",1,0))</formula>
    </cfRule>
    <cfRule type="expression" dxfId="1225" priority="1218">
      <formula>IF(OR($Z44="対象外",$Z44=""),1,0)</formula>
    </cfRule>
    <cfRule type="expression" dxfId="1224" priority="1219">
      <formula>$R44="（選択）"</formula>
    </cfRule>
    <cfRule type="cellIs" dxfId="1223" priority="1220" operator="equal">
      <formula>""</formula>
    </cfRule>
    <cfRule type="expression" dxfId="1222" priority="1221">
      <formula>IF($R44="実施しない",1,0)</formula>
    </cfRule>
  </conditionalFormatting>
  <conditionalFormatting sqref="R46:R47">
    <cfRule type="expression" dxfId="1221" priority="1208">
      <formula>$B$19="（選択してください）"</formula>
    </cfRule>
    <cfRule type="expression" dxfId="1220" priority="1209">
      <formula>IF($K$5="（選択してください）",1,0)</formula>
    </cfRule>
    <cfRule type="expression" dxfId="1219" priority="1210">
      <formula>IF(OR($R$24="",$R$24="実施しない",$R$24="（選択）"),1,IF($S$24="",1,0))</formula>
    </cfRule>
    <cfRule type="expression" dxfId="1218" priority="1211">
      <formula>IF(OR($Z46="対象外",$Z46=""),1,0)</formula>
    </cfRule>
    <cfRule type="expression" dxfId="1217" priority="1212">
      <formula>$R46="（選択）"</formula>
    </cfRule>
    <cfRule type="cellIs" dxfId="1216" priority="1213" operator="equal">
      <formula>""</formula>
    </cfRule>
    <cfRule type="expression" dxfId="1215" priority="1214">
      <formula>IF($R46="実施しない",1,0)</formula>
    </cfRule>
  </conditionalFormatting>
  <conditionalFormatting sqref="R48:R49">
    <cfRule type="expression" dxfId="1214" priority="1201">
      <formula>$B$19="（選択してください）"</formula>
    </cfRule>
    <cfRule type="expression" dxfId="1213" priority="1202">
      <formula>IF($K$5="（選択してください）",1,0)</formula>
    </cfRule>
    <cfRule type="expression" dxfId="1212" priority="1203">
      <formula>IF(OR($R$24="",$R$24="実施しない",$R$24="（選択）"),1,IF($S$24="",1,0))</formula>
    </cfRule>
    <cfRule type="expression" dxfId="1211" priority="1204">
      <formula>IF(OR($Z48="対象外",$Z48=""),1,0)</formula>
    </cfRule>
    <cfRule type="expression" dxfId="1210" priority="1205">
      <formula>$R48="（選択）"</formula>
    </cfRule>
    <cfRule type="cellIs" dxfId="1209" priority="1206" operator="equal">
      <formula>""</formula>
    </cfRule>
    <cfRule type="expression" dxfId="1208" priority="1207">
      <formula>IF($R48="実施しない",1,0)</formula>
    </cfRule>
  </conditionalFormatting>
  <conditionalFormatting sqref="R50:R51">
    <cfRule type="expression" dxfId="1207" priority="1194">
      <formula>$B$19="（選択してください）"</formula>
    </cfRule>
    <cfRule type="expression" dxfId="1206" priority="1195">
      <formula>IF($K$5="（選択してください）",1,0)</formula>
    </cfRule>
    <cfRule type="expression" dxfId="1205" priority="1196">
      <formula>IF(OR($R$24="",$R$24="実施しない",$R$24="（選択）"),1,IF($S$24="",1,0))</formula>
    </cfRule>
    <cfRule type="expression" dxfId="1204" priority="1197">
      <formula>IF(OR($Z50="対象外",$Z50=""),1,0)</formula>
    </cfRule>
    <cfRule type="expression" dxfId="1203" priority="1198">
      <formula>$R50="（選択）"</formula>
    </cfRule>
    <cfRule type="cellIs" dxfId="1202" priority="1199" operator="equal">
      <formula>""</formula>
    </cfRule>
    <cfRule type="expression" dxfId="1201" priority="1200">
      <formula>IF($R50="実施しない",1,0)</formula>
    </cfRule>
  </conditionalFormatting>
  <conditionalFormatting sqref="R52:R53">
    <cfRule type="expression" dxfId="1200" priority="1187">
      <formula>$B$19="（選択してください）"</formula>
    </cfRule>
    <cfRule type="expression" dxfId="1199" priority="1188">
      <formula>IF($K$5="（選択してください）",1,0)</formula>
    </cfRule>
    <cfRule type="expression" dxfId="1198" priority="1189">
      <formula>IF(OR($R$24="",$R$24="実施しない",$R$24="（選択）"),1,IF($S$24="",1,0))</formula>
    </cfRule>
    <cfRule type="expression" dxfId="1197" priority="1190">
      <formula>IF(OR($Z52="対象外",$Z52=""),1,0)</formula>
    </cfRule>
    <cfRule type="expression" dxfId="1196" priority="1191">
      <formula>$R52="（選択）"</formula>
    </cfRule>
    <cfRule type="cellIs" dxfId="1195" priority="1192" operator="equal">
      <formula>""</formula>
    </cfRule>
    <cfRule type="expression" dxfId="1194" priority="1193">
      <formula>IF($R52="実施しない",1,0)</formula>
    </cfRule>
  </conditionalFormatting>
  <conditionalFormatting sqref="R54:R55">
    <cfRule type="expression" dxfId="1193" priority="1180">
      <formula>$B$19="（選択してください）"</formula>
    </cfRule>
    <cfRule type="expression" dxfId="1192" priority="1181">
      <formula>IF($K$5="（選択してください）",1,0)</formula>
    </cfRule>
    <cfRule type="expression" dxfId="1191" priority="1182">
      <formula>IF(OR($R$24="",$R$24="実施しない",$R$24="（選択）"),1,IF($S$24="",1,0))</formula>
    </cfRule>
    <cfRule type="expression" dxfId="1190" priority="1183">
      <formula>IF(OR($Z54="対象外",$Z54=""),1,0)</formula>
    </cfRule>
    <cfRule type="expression" dxfId="1189" priority="1184">
      <formula>$R54="（選択）"</formula>
    </cfRule>
    <cfRule type="cellIs" dxfId="1188" priority="1185" operator="equal">
      <formula>""</formula>
    </cfRule>
    <cfRule type="expression" dxfId="1187" priority="1186">
      <formula>IF($R54="実施しない",1,0)</formula>
    </cfRule>
  </conditionalFormatting>
  <conditionalFormatting sqref="R56:R57">
    <cfRule type="expression" dxfId="1186" priority="1173">
      <formula>$B$19="（選択してください）"</formula>
    </cfRule>
    <cfRule type="expression" dxfId="1185" priority="1174">
      <formula>IF($K$5="（選択してください）",1,0)</formula>
    </cfRule>
    <cfRule type="expression" dxfId="1184" priority="1175">
      <formula>IF(OR($R$24="",$R$24="実施しない",$R$24="（選択）"),1,IF($S$24="",1,0))</formula>
    </cfRule>
    <cfRule type="expression" dxfId="1183" priority="1176">
      <formula>IF(OR($Z56="対象外",$Z56=""),1,0)</formula>
    </cfRule>
    <cfRule type="expression" dxfId="1182" priority="1177">
      <formula>$R56="（選択）"</formula>
    </cfRule>
    <cfRule type="cellIs" dxfId="1181" priority="1178" operator="equal">
      <formula>""</formula>
    </cfRule>
    <cfRule type="expression" dxfId="1180" priority="1179">
      <formula>IF($R56="実施しない",1,0)</formula>
    </cfRule>
  </conditionalFormatting>
  <conditionalFormatting sqref="R58:R59">
    <cfRule type="expression" dxfId="1179" priority="1166">
      <formula>$B$19="（選択してください）"</formula>
    </cfRule>
    <cfRule type="expression" dxfId="1178" priority="1167">
      <formula>IF($K$5="（選択してください）",1,0)</formula>
    </cfRule>
    <cfRule type="expression" dxfId="1177" priority="1168">
      <formula>IF(OR($R$24="",$R$24="実施しない",$R$24="（選択）"),1,IF($S$24="",1,0))</formula>
    </cfRule>
    <cfRule type="expression" dxfId="1176" priority="1169">
      <formula>IF(OR($Z58="対象外",$Z58=""),1,0)</formula>
    </cfRule>
    <cfRule type="expression" dxfId="1175" priority="1170">
      <formula>$R58="（選択）"</formula>
    </cfRule>
    <cfRule type="cellIs" dxfId="1174" priority="1171" operator="equal">
      <formula>""</formula>
    </cfRule>
    <cfRule type="expression" dxfId="1173" priority="1172">
      <formula>IF($R58="実施しない",1,0)</formula>
    </cfRule>
  </conditionalFormatting>
  <conditionalFormatting sqref="R60:R61">
    <cfRule type="expression" dxfId="1172" priority="1159">
      <formula>$B$19="（選択してください）"</formula>
    </cfRule>
    <cfRule type="expression" dxfId="1171" priority="1160">
      <formula>IF($K$5="（選択してください）",1,0)</formula>
    </cfRule>
    <cfRule type="expression" dxfId="1170" priority="1161">
      <formula>IF(OR($R$24="",$R$24="実施しない",$R$24="（選択）"),1,IF($S$24="",1,0))</formula>
    </cfRule>
    <cfRule type="expression" dxfId="1169" priority="1162">
      <formula>IF(OR($Z60="対象外",$Z60=""),1,0)</formula>
    </cfRule>
    <cfRule type="expression" dxfId="1168" priority="1163">
      <formula>$R60="（選択）"</formula>
    </cfRule>
    <cfRule type="cellIs" dxfId="1167" priority="1164" operator="equal">
      <formula>""</formula>
    </cfRule>
    <cfRule type="expression" dxfId="1166" priority="1165">
      <formula>IF($R60="実施しない",1,0)</formula>
    </cfRule>
  </conditionalFormatting>
  <conditionalFormatting sqref="R62:R63">
    <cfRule type="expression" dxfId="1165" priority="1152">
      <formula>$B$19="（選択してください）"</formula>
    </cfRule>
    <cfRule type="expression" dxfId="1164" priority="1153">
      <formula>IF($K$5="（選択してください）",1,0)</formula>
    </cfRule>
    <cfRule type="expression" dxfId="1163" priority="1154">
      <formula>IF(OR($R$24="",$R$24="実施しない",$R$24="（選択）"),1,IF($S$24="",1,0))</formula>
    </cfRule>
    <cfRule type="expression" dxfId="1162" priority="1155">
      <formula>IF(OR($Z62="対象外",$Z62=""),1,0)</formula>
    </cfRule>
    <cfRule type="expression" dxfId="1161" priority="1156">
      <formula>$R62="（選択）"</formula>
    </cfRule>
    <cfRule type="cellIs" dxfId="1160" priority="1157" operator="equal">
      <formula>""</formula>
    </cfRule>
    <cfRule type="expression" dxfId="1159" priority="1158">
      <formula>IF($R62="実施しない",1,0)</formula>
    </cfRule>
  </conditionalFormatting>
  <conditionalFormatting sqref="R64:R65">
    <cfRule type="expression" dxfId="1158" priority="1145">
      <formula>$B$19="（選択してください）"</formula>
    </cfRule>
    <cfRule type="expression" dxfId="1157" priority="1146">
      <formula>IF($K$5="（選択してください）",1,0)</formula>
    </cfRule>
    <cfRule type="expression" dxfId="1156" priority="1147">
      <formula>IF(OR($R$24="",$R$24="実施しない",$R$24="（選択）"),1,IF($S$24="",1,0))</formula>
    </cfRule>
    <cfRule type="expression" dxfId="1155" priority="1148">
      <formula>IF(OR($Z64="対象外",$Z64=""),1,0)</formula>
    </cfRule>
    <cfRule type="expression" dxfId="1154" priority="1149">
      <formula>$R64="（選択）"</formula>
    </cfRule>
    <cfRule type="cellIs" dxfId="1153" priority="1150" operator="equal">
      <formula>""</formula>
    </cfRule>
    <cfRule type="expression" dxfId="1152" priority="1151">
      <formula>IF($R64="実施しない",1,0)</formula>
    </cfRule>
  </conditionalFormatting>
  <conditionalFormatting sqref="R66:R67">
    <cfRule type="expression" dxfId="1151" priority="1138">
      <formula>$B$19="（選択してください）"</formula>
    </cfRule>
    <cfRule type="expression" dxfId="1150" priority="1139">
      <formula>IF($K$5="（選択してください）",1,0)</formula>
    </cfRule>
    <cfRule type="expression" dxfId="1149" priority="1140">
      <formula>IF(OR($R$24="",$R$24="実施しない",$R$24="（選択）"),1,IF($S$24="",1,0))</formula>
    </cfRule>
    <cfRule type="expression" dxfId="1148" priority="1141">
      <formula>IF(OR($Z66="対象外",$Z66=""),1,0)</formula>
    </cfRule>
    <cfRule type="expression" dxfId="1147" priority="1142">
      <formula>$R66="（選択）"</formula>
    </cfRule>
    <cfRule type="cellIs" dxfId="1146" priority="1143" operator="equal">
      <formula>""</formula>
    </cfRule>
    <cfRule type="expression" dxfId="1145" priority="1144">
      <formula>IF($R66="実施しない",1,0)</formula>
    </cfRule>
  </conditionalFormatting>
  <conditionalFormatting sqref="R68:R69">
    <cfRule type="expression" dxfId="1144" priority="1131">
      <formula>$B$19="（選択してください）"</formula>
    </cfRule>
    <cfRule type="expression" dxfId="1143" priority="1132">
      <formula>IF($K$5="（選択してください）",1,0)</formula>
    </cfRule>
    <cfRule type="expression" dxfId="1142" priority="1133">
      <formula>IF(OR($R$24="",$R$24="実施しない",$R$24="（選択）"),1,IF($S$24="",1,0))</formula>
    </cfRule>
    <cfRule type="expression" dxfId="1141" priority="1134">
      <formula>IF(OR($Z68="対象外",$Z68=""),1,0)</formula>
    </cfRule>
    <cfRule type="expression" dxfId="1140" priority="1135">
      <formula>$R68="（選択）"</formula>
    </cfRule>
    <cfRule type="cellIs" dxfId="1139" priority="1136" operator="equal">
      <formula>""</formula>
    </cfRule>
    <cfRule type="expression" dxfId="1138" priority="1137">
      <formula>IF($R68="実施しない",1,0)</formula>
    </cfRule>
  </conditionalFormatting>
  <conditionalFormatting sqref="R70:R71">
    <cfRule type="expression" dxfId="1137" priority="1124">
      <formula>$B$19="（選択してください）"</formula>
    </cfRule>
    <cfRule type="expression" dxfId="1136" priority="1125">
      <formula>IF($K$5="（選択してください）",1,0)</formula>
    </cfRule>
    <cfRule type="expression" dxfId="1135" priority="1126">
      <formula>IF(OR($R$24="",$R$24="実施しない",$R$24="（選択）"),1,IF($S$24="",1,0))</formula>
    </cfRule>
    <cfRule type="expression" dxfId="1134" priority="1127">
      <formula>IF(OR($Z70="対象外",$Z70=""),1,0)</formula>
    </cfRule>
    <cfRule type="expression" dxfId="1133" priority="1128">
      <formula>$R70="（選択）"</formula>
    </cfRule>
    <cfRule type="cellIs" dxfId="1132" priority="1129" operator="equal">
      <formula>""</formula>
    </cfRule>
    <cfRule type="expression" dxfId="1131" priority="1130">
      <formula>IF($R70="実施しない",1,0)</formula>
    </cfRule>
  </conditionalFormatting>
  <conditionalFormatting sqref="R72:R73">
    <cfRule type="expression" dxfId="1130" priority="1117">
      <formula>$B$19="（選択してください）"</formula>
    </cfRule>
    <cfRule type="expression" dxfId="1129" priority="1118">
      <formula>IF($K$5="（選択してください）",1,0)</formula>
    </cfRule>
    <cfRule type="expression" dxfId="1128" priority="1119">
      <formula>IF(OR($R$24="",$R$24="実施しない",$R$24="（選択）"),1,IF($S$24="",1,0))</formula>
    </cfRule>
    <cfRule type="expression" dxfId="1127" priority="1120">
      <formula>IF(OR($Z72="対象外",$Z72=""),1,0)</formula>
    </cfRule>
    <cfRule type="expression" dxfId="1126" priority="1121">
      <formula>$R72="（選択）"</formula>
    </cfRule>
    <cfRule type="cellIs" dxfId="1125" priority="1122" operator="equal">
      <formula>""</formula>
    </cfRule>
    <cfRule type="expression" dxfId="1124" priority="1123">
      <formula>IF($R72="実施しない",1,0)</formula>
    </cfRule>
  </conditionalFormatting>
  <conditionalFormatting sqref="R74:R75">
    <cfRule type="expression" dxfId="1123" priority="1110">
      <formula>$B$19="（選択してください）"</formula>
    </cfRule>
    <cfRule type="expression" dxfId="1122" priority="1111">
      <formula>IF($K$5="（選択してください）",1,0)</formula>
    </cfRule>
    <cfRule type="expression" dxfId="1121" priority="1112">
      <formula>IF(OR($R$24="",$R$24="実施しない",$R$24="（選択）"),1,IF($S$24="",1,0))</formula>
    </cfRule>
    <cfRule type="expression" dxfId="1120" priority="1113">
      <formula>IF(OR($Z74="対象外",$Z74=""),1,0)</formula>
    </cfRule>
    <cfRule type="expression" dxfId="1119" priority="1114">
      <formula>$R74="（選択）"</formula>
    </cfRule>
    <cfRule type="cellIs" dxfId="1118" priority="1115" operator="equal">
      <formula>""</formula>
    </cfRule>
    <cfRule type="expression" dxfId="1117" priority="1116">
      <formula>IF($R74="実施しない",1,0)</formula>
    </cfRule>
  </conditionalFormatting>
  <conditionalFormatting sqref="R76:R77">
    <cfRule type="expression" dxfId="1116" priority="1103">
      <formula>$B$19="（選択してください）"</formula>
    </cfRule>
    <cfRule type="expression" dxfId="1115" priority="1104">
      <formula>IF($K$5="（選択してください）",1,0)</formula>
    </cfRule>
    <cfRule type="expression" dxfId="1114" priority="1105">
      <formula>IF(OR($R$24="",$R$24="実施しない",$R$24="（選択）"),1,IF($S$24="",1,0))</formula>
    </cfRule>
    <cfRule type="expression" dxfId="1113" priority="1106">
      <formula>IF(OR($Z76="対象外",$Z76=""),1,0)</formula>
    </cfRule>
    <cfRule type="expression" dxfId="1112" priority="1107">
      <formula>$R76="（選択）"</formula>
    </cfRule>
    <cfRule type="cellIs" dxfId="1111" priority="1108" operator="equal">
      <formula>""</formula>
    </cfRule>
    <cfRule type="expression" dxfId="1110" priority="1109">
      <formula>IF($R76="実施しない",1,0)</formula>
    </cfRule>
  </conditionalFormatting>
  <conditionalFormatting sqref="R78:R79">
    <cfRule type="expression" dxfId="1109" priority="1096">
      <formula>$B$19="（選択してください）"</formula>
    </cfRule>
    <cfRule type="expression" dxfId="1108" priority="1097">
      <formula>IF($K$5="（選択してください）",1,0)</formula>
    </cfRule>
    <cfRule type="expression" dxfId="1107" priority="1098">
      <formula>IF(OR($R$24="",$R$24="実施しない",$R$24="（選択）"),1,IF($S$24="",1,0))</formula>
    </cfRule>
    <cfRule type="expression" dxfId="1106" priority="1099">
      <formula>IF(OR($Z78="対象外",$Z78=""),1,0)</formula>
    </cfRule>
    <cfRule type="expression" dxfId="1105" priority="1100">
      <formula>$R78="（選択）"</formula>
    </cfRule>
    <cfRule type="cellIs" dxfId="1104" priority="1101" operator="equal">
      <formula>""</formula>
    </cfRule>
    <cfRule type="expression" dxfId="1103" priority="1102">
      <formula>IF($R78="実施しない",1,0)</formula>
    </cfRule>
  </conditionalFormatting>
  <conditionalFormatting sqref="R84:R85">
    <cfRule type="expression" dxfId="1102" priority="1089">
      <formula>$B$19="（選択してください）"</formula>
    </cfRule>
    <cfRule type="expression" dxfId="1101" priority="1090">
      <formula>IF($K$5="（選択してください）",1,0)</formula>
    </cfRule>
    <cfRule type="expression" dxfId="1100" priority="1091">
      <formula>IF(OR($R$24="",$R$24="実施しない",$R$24="（選択）"),1,IF($S$24="",1,0))</formula>
    </cfRule>
    <cfRule type="expression" dxfId="1099" priority="1092">
      <formula>IF(OR($Z84="対象外",$Z84=""),1,0)</formula>
    </cfRule>
    <cfRule type="expression" dxfId="1098" priority="1093">
      <formula>$R84="（選択）"</formula>
    </cfRule>
    <cfRule type="cellIs" dxfId="1097" priority="1094" operator="equal">
      <formula>""</formula>
    </cfRule>
    <cfRule type="expression" dxfId="1096" priority="1095">
      <formula>IF($R84="実施しない",1,0)</formula>
    </cfRule>
  </conditionalFormatting>
  <conditionalFormatting sqref="R90:R91">
    <cfRule type="expression" dxfId="1095" priority="1081">
      <formula>$B$19="（選択してください）"</formula>
    </cfRule>
    <cfRule type="expression" dxfId="1094" priority="1083" stopIfTrue="1">
      <formula>IF($K$5="（選択してください）",1,0)</formula>
    </cfRule>
    <cfRule type="expression" dxfId="1093" priority="1085">
      <formula>$R90="（選択）"</formula>
    </cfRule>
  </conditionalFormatting>
  <conditionalFormatting sqref="R90:R91">
    <cfRule type="expression" dxfId="1092" priority="1084" stopIfTrue="1">
      <formula>IF($R$86&lt;&gt;"実施する",1,IF($S$86="",1,0))</formula>
    </cfRule>
  </conditionalFormatting>
  <conditionalFormatting sqref="R90:R91">
    <cfRule type="expression" dxfId="1091" priority="1087">
      <formula>IF($R90="実施しない",1,0)</formula>
    </cfRule>
  </conditionalFormatting>
  <conditionalFormatting sqref="R90:R91">
    <cfRule type="cellIs" dxfId="1090" priority="1086" operator="equal">
      <formula>""</formula>
    </cfRule>
  </conditionalFormatting>
  <conditionalFormatting sqref="R90:R91">
    <cfRule type="expression" dxfId="1089" priority="1082">
      <formula>IF(OR($Z90="対象外",$Z90=""),1,0)</formula>
    </cfRule>
  </conditionalFormatting>
  <conditionalFormatting sqref="R92:R93">
    <cfRule type="expression" dxfId="1088" priority="1074">
      <formula>$B$19="（選択してください）"</formula>
    </cfRule>
    <cfRule type="expression" dxfId="1087" priority="1076" stopIfTrue="1">
      <formula>IF($K$5="（選択してください）",1,0)</formula>
    </cfRule>
    <cfRule type="expression" dxfId="1086" priority="1078">
      <formula>$R92="（選択）"</formula>
    </cfRule>
  </conditionalFormatting>
  <conditionalFormatting sqref="R92:R93">
    <cfRule type="expression" dxfId="1085" priority="1077" stopIfTrue="1">
      <formula>IF($R$86&lt;&gt;"実施する",1,IF($S$86="",1,0))</formula>
    </cfRule>
  </conditionalFormatting>
  <conditionalFormatting sqref="R92:R93">
    <cfRule type="expression" dxfId="1084" priority="1080">
      <formula>IF($R92="実施しない",1,0)</formula>
    </cfRule>
  </conditionalFormatting>
  <conditionalFormatting sqref="R92:R93">
    <cfRule type="cellIs" dxfId="1083" priority="1079" operator="equal">
      <formula>""</formula>
    </cfRule>
  </conditionalFormatting>
  <conditionalFormatting sqref="R92:R93">
    <cfRule type="expression" dxfId="1082" priority="1075">
      <formula>IF(OR($Z92="対象外",$Z92=""),1,0)</formula>
    </cfRule>
  </conditionalFormatting>
  <conditionalFormatting sqref="R94:R95">
    <cfRule type="expression" dxfId="1081" priority="1067">
      <formula>$B$19="（選択してください）"</formula>
    </cfRule>
    <cfRule type="expression" dxfId="1080" priority="1069" stopIfTrue="1">
      <formula>IF($K$5="（選択してください）",1,0)</formula>
    </cfRule>
    <cfRule type="expression" dxfId="1079" priority="1071">
      <formula>$R94="（選択）"</formula>
    </cfRule>
  </conditionalFormatting>
  <conditionalFormatting sqref="R94:R95">
    <cfRule type="expression" dxfId="1078" priority="1070" stopIfTrue="1">
      <formula>IF($R$86&lt;&gt;"実施する",1,IF($S$86="",1,0))</formula>
    </cfRule>
  </conditionalFormatting>
  <conditionalFormatting sqref="R94:R95">
    <cfRule type="expression" dxfId="1077" priority="1073">
      <formula>IF($R94="実施しない",1,0)</formula>
    </cfRule>
  </conditionalFormatting>
  <conditionalFormatting sqref="R94:R95">
    <cfRule type="cellIs" dxfId="1076" priority="1072" operator="equal">
      <formula>""</formula>
    </cfRule>
  </conditionalFormatting>
  <conditionalFormatting sqref="R94:R95">
    <cfRule type="expression" dxfId="1075" priority="1068">
      <formula>IF(OR($Z94="対象外",$Z94=""),1,0)</formula>
    </cfRule>
  </conditionalFormatting>
  <conditionalFormatting sqref="R96:R97">
    <cfRule type="expression" dxfId="1074" priority="1060">
      <formula>$B$19="（選択してください）"</formula>
    </cfRule>
    <cfRule type="expression" dxfId="1073" priority="1062" stopIfTrue="1">
      <formula>IF($K$5="（選択してください）",1,0)</formula>
    </cfRule>
    <cfRule type="expression" dxfId="1072" priority="1064">
      <formula>$R96="（選択）"</formula>
    </cfRule>
  </conditionalFormatting>
  <conditionalFormatting sqref="R96:R97">
    <cfRule type="expression" dxfId="1071" priority="1063" stopIfTrue="1">
      <formula>IF($R$86&lt;&gt;"実施する",1,IF($S$86="",1,0))</formula>
    </cfRule>
  </conditionalFormatting>
  <conditionalFormatting sqref="R96:R97">
    <cfRule type="expression" dxfId="1070" priority="1066">
      <formula>IF($R96="実施しない",1,0)</formula>
    </cfRule>
  </conditionalFormatting>
  <conditionalFormatting sqref="R96:R97">
    <cfRule type="cellIs" dxfId="1069" priority="1065" operator="equal">
      <formula>""</formula>
    </cfRule>
  </conditionalFormatting>
  <conditionalFormatting sqref="R96:R97">
    <cfRule type="expression" dxfId="1068" priority="1061">
      <formula>IF(OR($Z96="対象外",$Z96=""),1,0)</formula>
    </cfRule>
  </conditionalFormatting>
  <conditionalFormatting sqref="R98:R99">
    <cfRule type="expression" dxfId="1067" priority="1053">
      <formula>$B$19="（選択してください）"</formula>
    </cfRule>
    <cfRule type="expression" dxfId="1066" priority="1055" stopIfTrue="1">
      <formula>IF($K$5="（選択してください）",1,0)</formula>
    </cfRule>
    <cfRule type="expression" dxfId="1065" priority="1057">
      <formula>$R98="（選択）"</formula>
    </cfRule>
  </conditionalFormatting>
  <conditionalFormatting sqref="R98:R99">
    <cfRule type="expression" dxfId="1064" priority="1056" stopIfTrue="1">
      <formula>IF($R$86&lt;&gt;"実施する",1,IF($S$86="",1,0))</formula>
    </cfRule>
  </conditionalFormatting>
  <conditionalFormatting sqref="R98:R99">
    <cfRule type="expression" dxfId="1063" priority="1059">
      <formula>IF($R98="実施しない",1,0)</formula>
    </cfRule>
  </conditionalFormatting>
  <conditionalFormatting sqref="R98:R99">
    <cfRule type="cellIs" dxfId="1062" priority="1058" operator="equal">
      <formula>""</formula>
    </cfRule>
  </conditionalFormatting>
  <conditionalFormatting sqref="R98:R99">
    <cfRule type="expression" dxfId="1061" priority="1054">
      <formula>IF(OR($Z98="対象外",$Z98=""),1,0)</formula>
    </cfRule>
  </conditionalFormatting>
  <conditionalFormatting sqref="R100:R101">
    <cfRule type="expression" dxfId="1060" priority="1046">
      <formula>$B$19="（選択してください）"</formula>
    </cfRule>
    <cfRule type="expression" dxfId="1059" priority="1048" stopIfTrue="1">
      <formula>IF($K$5="（選択してください）",1,0)</formula>
    </cfRule>
    <cfRule type="expression" dxfId="1058" priority="1050">
      <formula>$R100="（選択）"</formula>
    </cfRule>
  </conditionalFormatting>
  <conditionalFormatting sqref="R100:R101">
    <cfRule type="expression" dxfId="1057" priority="1049" stopIfTrue="1">
      <formula>IF($R$86&lt;&gt;"実施する",1,IF($S$86="",1,0))</formula>
    </cfRule>
  </conditionalFormatting>
  <conditionalFormatting sqref="R100:R101">
    <cfRule type="expression" dxfId="1056" priority="1052">
      <formula>IF($R100="実施しない",1,0)</formula>
    </cfRule>
  </conditionalFormatting>
  <conditionalFormatting sqref="R100:R101">
    <cfRule type="cellIs" dxfId="1055" priority="1051" operator="equal">
      <formula>""</formula>
    </cfRule>
  </conditionalFormatting>
  <conditionalFormatting sqref="R100:R101">
    <cfRule type="expression" dxfId="1054" priority="1047">
      <formula>IF(OR($Z100="対象外",$Z100=""),1,0)</formula>
    </cfRule>
  </conditionalFormatting>
  <conditionalFormatting sqref="R102:R103">
    <cfRule type="expression" dxfId="1053" priority="1039">
      <formula>$B$19="（選択してください）"</formula>
    </cfRule>
    <cfRule type="expression" dxfId="1052" priority="1041" stopIfTrue="1">
      <formula>IF($K$5="（選択してください）",1,0)</formula>
    </cfRule>
    <cfRule type="expression" dxfId="1051" priority="1043">
      <formula>$R102="（選択）"</formula>
    </cfRule>
  </conditionalFormatting>
  <conditionalFormatting sqref="R102:R103">
    <cfRule type="expression" dxfId="1050" priority="1042" stopIfTrue="1">
      <formula>IF($R$86&lt;&gt;"実施する",1,IF($S$86="",1,0))</formula>
    </cfRule>
  </conditionalFormatting>
  <conditionalFormatting sqref="R102:R103">
    <cfRule type="expression" dxfId="1049" priority="1045">
      <formula>IF($R102="実施しない",1,0)</formula>
    </cfRule>
  </conditionalFormatting>
  <conditionalFormatting sqref="R102:R103">
    <cfRule type="cellIs" dxfId="1048" priority="1044" operator="equal">
      <formula>""</formula>
    </cfRule>
  </conditionalFormatting>
  <conditionalFormatting sqref="R102:R103">
    <cfRule type="expression" dxfId="1047" priority="1040">
      <formula>IF(OR($Z102="対象外",$Z102=""),1,0)</formula>
    </cfRule>
  </conditionalFormatting>
  <conditionalFormatting sqref="R104:R105">
    <cfRule type="expression" dxfId="1046" priority="1032">
      <formula>$B$19="（選択してください）"</formula>
    </cfRule>
    <cfRule type="expression" dxfId="1045" priority="1034" stopIfTrue="1">
      <formula>IF($K$5="（選択してください）",1,0)</formula>
    </cfRule>
    <cfRule type="expression" dxfId="1044" priority="1036">
      <formula>$R104="（選択）"</formula>
    </cfRule>
  </conditionalFormatting>
  <conditionalFormatting sqref="R104:R105">
    <cfRule type="expression" dxfId="1043" priority="1035" stopIfTrue="1">
      <formula>IF($R$86&lt;&gt;"実施する",1,IF($S$86="",1,0))</formula>
    </cfRule>
  </conditionalFormatting>
  <conditionalFormatting sqref="R104:R105">
    <cfRule type="expression" dxfId="1042" priority="1038">
      <formula>IF($R104="実施しない",1,0)</formula>
    </cfRule>
  </conditionalFormatting>
  <conditionalFormatting sqref="R104:R105">
    <cfRule type="cellIs" dxfId="1041" priority="1037" operator="equal">
      <formula>""</formula>
    </cfRule>
  </conditionalFormatting>
  <conditionalFormatting sqref="R104:R105">
    <cfRule type="expression" dxfId="1040" priority="1033">
      <formula>IF(OR($Z104="対象外",$Z104=""),1,0)</formula>
    </cfRule>
  </conditionalFormatting>
  <conditionalFormatting sqref="R106:R107">
    <cfRule type="expression" dxfId="1039" priority="1025">
      <formula>$B$19="（選択してください）"</formula>
    </cfRule>
    <cfRule type="expression" dxfId="1038" priority="1027" stopIfTrue="1">
      <formula>IF($K$5="（選択してください）",1,0)</formula>
    </cfRule>
    <cfRule type="expression" dxfId="1037" priority="1029">
      <formula>$R106="（選択）"</formula>
    </cfRule>
  </conditionalFormatting>
  <conditionalFormatting sqref="R106:R107">
    <cfRule type="expression" dxfId="1036" priority="1028" stopIfTrue="1">
      <formula>IF($R$86&lt;&gt;"実施する",1,IF($S$86="",1,0))</formula>
    </cfRule>
  </conditionalFormatting>
  <conditionalFormatting sqref="R106:R107">
    <cfRule type="expression" dxfId="1035" priority="1031">
      <formula>IF($R106="実施しない",1,0)</formula>
    </cfRule>
  </conditionalFormatting>
  <conditionalFormatting sqref="R106:R107">
    <cfRule type="cellIs" dxfId="1034" priority="1030" operator="equal">
      <formula>""</formula>
    </cfRule>
  </conditionalFormatting>
  <conditionalFormatting sqref="R106:R107">
    <cfRule type="expression" dxfId="1033" priority="1026">
      <formula>IF(OR($Z106="対象外",$Z106=""),1,0)</formula>
    </cfRule>
  </conditionalFormatting>
  <conditionalFormatting sqref="R108:R109">
    <cfRule type="expression" dxfId="1032" priority="1018">
      <formula>$B$19="（選択してください）"</formula>
    </cfRule>
    <cfRule type="expression" dxfId="1031" priority="1020" stopIfTrue="1">
      <formula>IF($K$5="（選択してください）",1,0)</formula>
    </cfRule>
    <cfRule type="expression" dxfId="1030" priority="1022">
      <formula>$R108="（選択）"</formula>
    </cfRule>
  </conditionalFormatting>
  <conditionalFormatting sqref="R108:R109">
    <cfRule type="expression" dxfId="1029" priority="1021" stopIfTrue="1">
      <formula>IF($R$86&lt;&gt;"実施する",1,IF($S$86="",1,0))</formula>
    </cfRule>
  </conditionalFormatting>
  <conditionalFormatting sqref="R108:R109">
    <cfRule type="expression" dxfId="1028" priority="1024">
      <formula>IF($R108="実施しない",1,0)</formula>
    </cfRule>
  </conditionalFormatting>
  <conditionalFormatting sqref="R108:R109">
    <cfRule type="cellIs" dxfId="1027" priority="1023" operator="equal">
      <formula>""</formula>
    </cfRule>
  </conditionalFormatting>
  <conditionalFormatting sqref="R108:R109">
    <cfRule type="expression" dxfId="1026" priority="1019">
      <formula>IF(OR($Z108="対象外",$Z108=""),1,0)</formula>
    </cfRule>
  </conditionalFormatting>
  <conditionalFormatting sqref="R110:R111">
    <cfRule type="expression" dxfId="1025" priority="1011">
      <formula>$B$19="（選択してください）"</formula>
    </cfRule>
    <cfRule type="expression" dxfId="1024" priority="1013" stopIfTrue="1">
      <formula>IF($K$5="（選択してください）",1,0)</formula>
    </cfRule>
    <cfRule type="expression" dxfId="1023" priority="1015">
      <formula>$R110="（選択）"</formula>
    </cfRule>
  </conditionalFormatting>
  <conditionalFormatting sqref="R110:R111">
    <cfRule type="expression" dxfId="1022" priority="1014" stopIfTrue="1">
      <formula>IF($R$86&lt;&gt;"実施する",1,IF($S$86="",1,0))</formula>
    </cfRule>
  </conditionalFormatting>
  <conditionalFormatting sqref="R110:R111">
    <cfRule type="expression" dxfId="1021" priority="1017">
      <formula>IF($R110="実施しない",1,0)</formula>
    </cfRule>
  </conditionalFormatting>
  <conditionalFormatting sqref="R110:R111">
    <cfRule type="cellIs" dxfId="1020" priority="1016" operator="equal">
      <formula>""</formula>
    </cfRule>
  </conditionalFormatting>
  <conditionalFormatting sqref="R110:R111">
    <cfRule type="expression" dxfId="1019" priority="1012">
      <formula>IF(OR($Z110="対象外",$Z110=""),1,0)</formula>
    </cfRule>
  </conditionalFormatting>
  <conditionalFormatting sqref="R112:R113">
    <cfRule type="expression" dxfId="1018" priority="1004">
      <formula>$B$19="（選択してください）"</formula>
    </cfRule>
    <cfRule type="expression" dxfId="1017" priority="1006" stopIfTrue="1">
      <formula>IF($K$5="（選択してください）",1,0)</formula>
    </cfRule>
    <cfRule type="expression" dxfId="1016" priority="1008">
      <formula>$R112="（選択）"</formula>
    </cfRule>
  </conditionalFormatting>
  <conditionalFormatting sqref="R112:R113">
    <cfRule type="expression" dxfId="1015" priority="1007" stopIfTrue="1">
      <formula>IF($R$86&lt;&gt;"実施する",1,IF($S$86="",1,0))</formula>
    </cfRule>
  </conditionalFormatting>
  <conditionalFormatting sqref="R112:R113">
    <cfRule type="expression" dxfId="1014" priority="1010">
      <formula>IF($R112="実施しない",1,0)</formula>
    </cfRule>
  </conditionalFormatting>
  <conditionalFormatting sqref="R112:R113">
    <cfRule type="cellIs" dxfId="1013" priority="1009" operator="equal">
      <formula>""</formula>
    </cfRule>
  </conditionalFormatting>
  <conditionalFormatting sqref="R112:R113">
    <cfRule type="expression" dxfId="1012" priority="1005">
      <formula>IF(OR($Z112="対象外",$Z112=""),1,0)</formula>
    </cfRule>
  </conditionalFormatting>
  <conditionalFormatting sqref="R114:R115">
    <cfRule type="expression" dxfId="1011" priority="997">
      <formula>$B$19="（選択してください）"</formula>
    </cfRule>
    <cfRule type="expression" dxfId="1010" priority="999" stopIfTrue="1">
      <formula>IF($K$5="（選択してください）",1,0)</formula>
    </cfRule>
    <cfRule type="expression" dxfId="1009" priority="1001">
      <formula>$R114="（選択）"</formula>
    </cfRule>
  </conditionalFormatting>
  <conditionalFormatting sqref="R114:R115">
    <cfRule type="expression" dxfId="1008" priority="1000" stopIfTrue="1">
      <formula>IF($R$86&lt;&gt;"実施する",1,IF($S$86="",1,0))</formula>
    </cfRule>
  </conditionalFormatting>
  <conditionalFormatting sqref="R114:R115">
    <cfRule type="expression" dxfId="1007" priority="1003">
      <formula>IF($R114="実施しない",1,0)</formula>
    </cfRule>
  </conditionalFormatting>
  <conditionalFormatting sqref="R114:R115">
    <cfRule type="cellIs" dxfId="1006" priority="1002" operator="equal">
      <formula>""</formula>
    </cfRule>
  </conditionalFormatting>
  <conditionalFormatting sqref="R114:R115">
    <cfRule type="expression" dxfId="1005" priority="998">
      <formula>IF(OR($Z114="対象外",$Z114=""),1,0)</formula>
    </cfRule>
  </conditionalFormatting>
  <conditionalFormatting sqref="R116:R117">
    <cfRule type="expression" dxfId="1004" priority="990">
      <formula>$B$19="（選択してください）"</formula>
    </cfRule>
    <cfRule type="expression" dxfId="1003" priority="992" stopIfTrue="1">
      <formula>IF($K$5="（選択してください）",1,0)</formula>
    </cfRule>
    <cfRule type="expression" dxfId="1002" priority="994">
      <formula>$R116="（選択）"</formula>
    </cfRule>
  </conditionalFormatting>
  <conditionalFormatting sqref="R116:R117">
    <cfRule type="expression" dxfId="1001" priority="993" stopIfTrue="1">
      <formula>IF($R$86&lt;&gt;"実施する",1,IF($S$86="",1,0))</formula>
    </cfRule>
  </conditionalFormatting>
  <conditionalFormatting sqref="R116:R117">
    <cfRule type="expression" dxfId="1000" priority="996">
      <formula>IF($R116="実施しない",1,0)</formula>
    </cfRule>
  </conditionalFormatting>
  <conditionalFormatting sqref="R116:R117">
    <cfRule type="cellIs" dxfId="999" priority="995" operator="equal">
      <formula>""</formula>
    </cfRule>
  </conditionalFormatting>
  <conditionalFormatting sqref="R116:R117">
    <cfRule type="expression" dxfId="998" priority="991">
      <formula>IF(OR($Z116="対象外",$Z116=""),1,0)</formula>
    </cfRule>
  </conditionalFormatting>
  <conditionalFormatting sqref="R118:R119">
    <cfRule type="expression" dxfId="997" priority="983">
      <formula>$B$19="（選択してください）"</formula>
    </cfRule>
    <cfRule type="expression" dxfId="996" priority="985" stopIfTrue="1">
      <formula>IF($K$5="（選択してください）",1,0)</formula>
    </cfRule>
    <cfRule type="expression" dxfId="995" priority="987">
      <formula>$R118="（選択）"</formula>
    </cfRule>
  </conditionalFormatting>
  <conditionalFormatting sqref="R118:R119">
    <cfRule type="expression" dxfId="994" priority="986" stopIfTrue="1">
      <formula>IF($R$86&lt;&gt;"実施する",1,IF($S$86="",1,0))</formula>
    </cfRule>
  </conditionalFormatting>
  <conditionalFormatting sqref="R118:R119">
    <cfRule type="expression" dxfId="993" priority="989">
      <formula>IF($R118="実施しない",1,0)</formula>
    </cfRule>
  </conditionalFormatting>
  <conditionalFormatting sqref="R118:R119">
    <cfRule type="cellIs" dxfId="992" priority="988" operator="equal">
      <formula>""</formula>
    </cfRule>
  </conditionalFormatting>
  <conditionalFormatting sqref="R118:R119">
    <cfRule type="expression" dxfId="991" priority="984">
      <formula>IF(OR($Z118="対象外",$Z118=""),1,0)</formula>
    </cfRule>
  </conditionalFormatting>
  <conditionalFormatting sqref="R120:R121">
    <cfRule type="expression" dxfId="990" priority="976">
      <formula>$B$19="（選択してください）"</formula>
    </cfRule>
    <cfRule type="expression" dxfId="989" priority="978" stopIfTrue="1">
      <formula>IF($K$5="（選択してください）",1,0)</formula>
    </cfRule>
    <cfRule type="expression" dxfId="988" priority="980">
      <formula>$R120="（選択）"</formula>
    </cfRule>
  </conditionalFormatting>
  <conditionalFormatting sqref="R120:R121">
    <cfRule type="expression" dxfId="987" priority="979" stopIfTrue="1">
      <formula>IF($R$86&lt;&gt;"実施する",1,IF($S$86="",1,0))</formula>
    </cfRule>
  </conditionalFormatting>
  <conditionalFormatting sqref="R120:R121">
    <cfRule type="expression" dxfId="986" priority="982">
      <formula>IF($R120="実施しない",1,0)</formula>
    </cfRule>
  </conditionalFormatting>
  <conditionalFormatting sqref="R120:R121">
    <cfRule type="cellIs" dxfId="985" priority="981" operator="equal">
      <formula>""</formula>
    </cfRule>
  </conditionalFormatting>
  <conditionalFormatting sqref="R120:R121">
    <cfRule type="expression" dxfId="984" priority="977">
      <formula>IF(OR($Z120="対象外",$Z120=""),1,0)</formula>
    </cfRule>
  </conditionalFormatting>
  <conditionalFormatting sqref="R122:R123">
    <cfRule type="expression" dxfId="983" priority="969">
      <formula>$B$19="（選択してください）"</formula>
    </cfRule>
    <cfRule type="expression" dxfId="982" priority="971" stopIfTrue="1">
      <formula>IF($K$5="（選択してください）",1,0)</formula>
    </cfRule>
    <cfRule type="expression" dxfId="981" priority="973">
      <formula>$R122="（選択）"</formula>
    </cfRule>
  </conditionalFormatting>
  <conditionalFormatting sqref="R122:R123">
    <cfRule type="expression" dxfId="980" priority="972" stopIfTrue="1">
      <formula>IF($R$86&lt;&gt;"実施する",1,IF($S$86="",1,0))</formula>
    </cfRule>
  </conditionalFormatting>
  <conditionalFormatting sqref="R122:R123">
    <cfRule type="expression" dxfId="979" priority="975">
      <formula>IF($R122="実施しない",1,0)</formula>
    </cfRule>
  </conditionalFormatting>
  <conditionalFormatting sqref="R122:R123">
    <cfRule type="cellIs" dxfId="978" priority="974" operator="equal">
      <formula>""</formula>
    </cfRule>
  </conditionalFormatting>
  <conditionalFormatting sqref="R122:R123">
    <cfRule type="expression" dxfId="977" priority="970">
      <formula>IF(OR($Z122="対象外",$Z122=""),1,0)</formula>
    </cfRule>
  </conditionalFormatting>
  <conditionalFormatting sqref="R124:R125">
    <cfRule type="expression" dxfId="976" priority="962">
      <formula>$B$19="（選択してください）"</formula>
    </cfRule>
    <cfRule type="expression" dxfId="975" priority="964" stopIfTrue="1">
      <formula>IF($K$5="（選択してください）",1,0)</formula>
    </cfRule>
    <cfRule type="expression" dxfId="974" priority="966">
      <formula>$R124="（選択）"</formula>
    </cfRule>
  </conditionalFormatting>
  <conditionalFormatting sqref="R124:R125">
    <cfRule type="expression" dxfId="973" priority="965" stopIfTrue="1">
      <formula>IF($R$86&lt;&gt;"実施する",1,IF($S$86="",1,0))</formula>
    </cfRule>
  </conditionalFormatting>
  <conditionalFormatting sqref="R124:R125">
    <cfRule type="expression" dxfId="972" priority="968">
      <formula>IF($R124="実施しない",1,0)</formula>
    </cfRule>
  </conditionalFormatting>
  <conditionalFormatting sqref="R124:R125">
    <cfRule type="cellIs" dxfId="971" priority="967" operator="equal">
      <formula>""</formula>
    </cfRule>
  </conditionalFormatting>
  <conditionalFormatting sqref="R124:R125">
    <cfRule type="expression" dxfId="970" priority="963">
      <formula>IF(OR($Z124="対象外",$Z124=""),1,0)</formula>
    </cfRule>
  </conditionalFormatting>
  <conditionalFormatting sqref="R126:R127">
    <cfRule type="expression" dxfId="969" priority="955">
      <formula>$B$19="（選択してください）"</formula>
    </cfRule>
    <cfRule type="expression" dxfId="968" priority="957" stopIfTrue="1">
      <formula>IF($K$5="（選択してください）",1,0)</formula>
    </cfRule>
    <cfRule type="expression" dxfId="967" priority="959">
      <formula>$R126="（選択）"</formula>
    </cfRule>
  </conditionalFormatting>
  <conditionalFormatting sqref="R126:R127">
    <cfRule type="expression" dxfId="966" priority="958" stopIfTrue="1">
      <formula>IF($R$86&lt;&gt;"実施する",1,IF($S$86="",1,0))</formula>
    </cfRule>
  </conditionalFormatting>
  <conditionalFormatting sqref="R126:R127">
    <cfRule type="expression" dxfId="965" priority="961">
      <formula>IF($R126="実施しない",1,0)</formula>
    </cfRule>
  </conditionalFormatting>
  <conditionalFormatting sqref="R126:R127">
    <cfRule type="cellIs" dxfId="964" priority="960" operator="equal">
      <formula>""</formula>
    </cfRule>
  </conditionalFormatting>
  <conditionalFormatting sqref="R126:R127">
    <cfRule type="expression" dxfId="963" priority="956">
      <formula>IF(OR($Z126="対象外",$Z126=""),1,0)</formula>
    </cfRule>
  </conditionalFormatting>
  <conditionalFormatting sqref="R128:R129">
    <cfRule type="expression" dxfId="962" priority="948">
      <formula>$B$19="（選択してください）"</formula>
    </cfRule>
    <cfRule type="expression" dxfId="961" priority="950" stopIfTrue="1">
      <formula>IF($K$5="（選択してください）",1,0)</formula>
    </cfRule>
    <cfRule type="expression" dxfId="960" priority="952">
      <formula>$R128="（選択）"</formula>
    </cfRule>
  </conditionalFormatting>
  <conditionalFormatting sqref="R128:R129">
    <cfRule type="expression" dxfId="959" priority="951" stopIfTrue="1">
      <formula>IF($R$86&lt;&gt;"実施する",1,IF($S$86="",1,0))</formula>
    </cfRule>
  </conditionalFormatting>
  <conditionalFormatting sqref="R128:R129">
    <cfRule type="expression" dxfId="958" priority="954">
      <formula>IF($R128="実施しない",1,0)</formula>
    </cfRule>
  </conditionalFormatting>
  <conditionalFormatting sqref="R128:R129">
    <cfRule type="cellIs" dxfId="957" priority="953" operator="equal">
      <formula>""</formula>
    </cfRule>
  </conditionalFormatting>
  <conditionalFormatting sqref="R128:R129">
    <cfRule type="expression" dxfId="956" priority="949">
      <formula>IF(OR($Z128="対象外",$Z128=""),1,0)</formula>
    </cfRule>
  </conditionalFormatting>
  <conditionalFormatting sqref="R130:R131">
    <cfRule type="expression" dxfId="955" priority="941">
      <formula>$B$19="（選択してください）"</formula>
    </cfRule>
    <cfRule type="expression" dxfId="954" priority="943" stopIfTrue="1">
      <formula>IF($K$5="（選択してください）",1,0)</formula>
    </cfRule>
    <cfRule type="expression" dxfId="953" priority="945">
      <formula>$R130="（選択）"</formula>
    </cfRule>
  </conditionalFormatting>
  <conditionalFormatting sqref="R130:R131">
    <cfRule type="expression" dxfId="952" priority="944" stopIfTrue="1">
      <formula>IF($R$86&lt;&gt;"実施する",1,IF($S$86="",1,0))</formula>
    </cfRule>
  </conditionalFormatting>
  <conditionalFormatting sqref="R130:R131">
    <cfRule type="expression" dxfId="951" priority="947">
      <formula>IF($R130="実施しない",1,0)</formula>
    </cfRule>
  </conditionalFormatting>
  <conditionalFormatting sqref="R130:R131">
    <cfRule type="cellIs" dxfId="950" priority="946" operator="equal">
      <formula>""</formula>
    </cfRule>
  </conditionalFormatting>
  <conditionalFormatting sqref="R130:R131">
    <cfRule type="expression" dxfId="949" priority="942">
      <formula>IF(OR($Z130="対象外",$Z130=""),1,0)</formula>
    </cfRule>
  </conditionalFormatting>
  <conditionalFormatting sqref="R132:R133">
    <cfRule type="expression" dxfId="948" priority="934">
      <formula>$B$19="（選択してください）"</formula>
    </cfRule>
    <cfRule type="expression" dxfId="947" priority="936" stopIfTrue="1">
      <formula>IF($K$5="（選択してください）",1,0)</formula>
    </cfRule>
    <cfRule type="expression" dxfId="946" priority="938">
      <formula>$R132="（選択）"</formula>
    </cfRule>
  </conditionalFormatting>
  <conditionalFormatting sqref="R132:R133">
    <cfRule type="expression" dxfId="945" priority="937" stopIfTrue="1">
      <formula>IF($R$86&lt;&gt;"実施する",1,IF($S$86="",1,0))</formula>
    </cfRule>
  </conditionalFormatting>
  <conditionalFormatting sqref="R132:R133">
    <cfRule type="expression" dxfId="944" priority="940">
      <formula>IF($R132="実施しない",1,0)</formula>
    </cfRule>
  </conditionalFormatting>
  <conditionalFormatting sqref="R132:R133">
    <cfRule type="cellIs" dxfId="943" priority="939" operator="equal">
      <formula>""</formula>
    </cfRule>
  </conditionalFormatting>
  <conditionalFormatting sqref="R132:R133">
    <cfRule type="expression" dxfId="942" priority="935">
      <formula>IF(OR($Z132="対象外",$Z132=""),1,0)</formula>
    </cfRule>
  </conditionalFormatting>
  <conditionalFormatting sqref="R138:R139">
    <cfRule type="expression" dxfId="941" priority="927">
      <formula>$B$19="（選択してください）"</formula>
    </cfRule>
    <cfRule type="expression" dxfId="940" priority="929" stopIfTrue="1">
      <formula>IF($K$5="（選択してください）",1,0)</formula>
    </cfRule>
    <cfRule type="expression" dxfId="939" priority="931">
      <formula>$R138="（選択）"</formula>
    </cfRule>
  </conditionalFormatting>
  <conditionalFormatting sqref="R138:R139">
    <cfRule type="expression" dxfId="938" priority="930" stopIfTrue="1">
      <formula>IF($R$86&lt;&gt;"実施する",1,IF($S$86="",1,0))</formula>
    </cfRule>
  </conditionalFormatting>
  <conditionalFormatting sqref="R138:R139">
    <cfRule type="expression" dxfId="937" priority="933">
      <formula>IF($R138="実施しない",1,0)</formula>
    </cfRule>
  </conditionalFormatting>
  <conditionalFormatting sqref="R138:R139">
    <cfRule type="cellIs" dxfId="936" priority="932" operator="equal">
      <formula>""</formula>
    </cfRule>
  </conditionalFormatting>
  <conditionalFormatting sqref="R138:R139">
    <cfRule type="expression" dxfId="935" priority="928">
      <formula>IF(OR($Z138="対象外",$Z138=""),1,0)</formula>
    </cfRule>
  </conditionalFormatting>
  <conditionalFormatting sqref="R150:R151">
    <cfRule type="expression" dxfId="934" priority="919">
      <formula>$B$19="（選択してください）"</formula>
    </cfRule>
    <cfRule type="expression" dxfId="933" priority="920">
      <formula>IF(OR($Z150="対象外",$Z150=""),1,0)</formula>
    </cfRule>
    <cfRule type="expression" dxfId="932" priority="921" stopIfTrue="1">
      <formula>IF($K$5="（選択してください）",1,0)</formula>
    </cfRule>
    <cfRule type="expression" dxfId="931" priority="922" stopIfTrue="1">
      <formula>IF(OR($R$144="",$R$144="実施しない",$R$144="（選択）"),1,IF($S$144="",1,0))</formula>
    </cfRule>
    <cfRule type="expression" dxfId="930" priority="923">
      <formula>$R150="（選択）"</formula>
    </cfRule>
    <cfRule type="cellIs" dxfId="929" priority="924" operator="equal">
      <formula>""</formula>
    </cfRule>
    <cfRule type="expression" dxfId="928" priority="925">
      <formula>IF($R150="実施しない",1,0)</formula>
    </cfRule>
  </conditionalFormatting>
  <conditionalFormatting sqref="R152:R153">
    <cfRule type="expression" dxfId="927" priority="912">
      <formula>$B$19="（選択してください）"</formula>
    </cfRule>
    <cfRule type="expression" dxfId="926" priority="913">
      <formula>IF(OR($Z152="対象外",$Z152=""),1,0)</formula>
    </cfRule>
    <cfRule type="expression" dxfId="925" priority="914" stopIfTrue="1">
      <formula>IF($K$5="（選択してください）",1,0)</formula>
    </cfRule>
    <cfRule type="expression" dxfId="924" priority="915" stopIfTrue="1">
      <formula>IF(OR($R$144="",$R$144="実施しない",$R$144="（選択）"),1,IF($S$144="",1,0))</formula>
    </cfRule>
    <cfRule type="expression" dxfId="923" priority="916">
      <formula>$R152="（選択）"</formula>
    </cfRule>
    <cfRule type="cellIs" dxfId="922" priority="917" operator="equal">
      <formula>""</formula>
    </cfRule>
    <cfRule type="expression" dxfId="921" priority="918">
      <formula>IF($R152="実施しない",1,0)</formula>
    </cfRule>
  </conditionalFormatting>
  <conditionalFormatting sqref="R154:R155">
    <cfRule type="expression" dxfId="920" priority="905">
      <formula>$B$19="（選択してください）"</formula>
    </cfRule>
    <cfRule type="expression" dxfId="919" priority="906">
      <formula>IF(OR($Z154="対象外",$Z154=""),1,0)</formula>
    </cfRule>
    <cfRule type="expression" dxfId="918" priority="907" stopIfTrue="1">
      <formula>IF($K$5="（選択してください）",1,0)</formula>
    </cfRule>
    <cfRule type="expression" dxfId="917" priority="908" stopIfTrue="1">
      <formula>IF(OR($R$144="",$R$144="実施しない",$R$144="（選択）"),1,IF($S$144="",1,0))</formula>
    </cfRule>
    <cfRule type="expression" dxfId="916" priority="909">
      <formula>$R154="（選択）"</formula>
    </cfRule>
    <cfRule type="cellIs" dxfId="915" priority="910" operator="equal">
      <formula>""</formula>
    </cfRule>
    <cfRule type="expression" dxfId="914" priority="911">
      <formula>IF($R154="実施しない",1,0)</formula>
    </cfRule>
  </conditionalFormatting>
  <conditionalFormatting sqref="R156:R157">
    <cfRule type="expression" dxfId="913" priority="898">
      <formula>$B$19="（選択してください）"</formula>
    </cfRule>
    <cfRule type="expression" dxfId="912" priority="899">
      <formula>IF(OR($Z156="対象外",$Z156=""),1,0)</formula>
    </cfRule>
    <cfRule type="expression" dxfId="911" priority="900" stopIfTrue="1">
      <formula>IF($K$5="（選択してください）",1,0)</formula>
    </cfRule>
    <cfRule type="expression" dxfId="910" priority="901" stopIfTrue="1">
      <formula>IF(OR($R$144="",$R$144="実施しない",$R$144="（選択）"),1,IF($S$144="",1,0))</formula>
    </cfRule>
    <cfRule type="expression" dxfId="909" priority="902">
      <formula>$R156="（選択）"</formula>
    </cfRule>
    <cfRule type="cellIs" dxfId="908" priority="903" operator="equal">
      <formula>""</formula>
    </cfRule>
    <cfRule type="expression" dxfId="907" priority="904">
      <formula>IF($R156="実施しない",1,0)</formula>
    </cfRule>
  </conditionalFormatting>
  <conditionalFormatting sqref="R158:R159">
    <cfRule type="expression" dxfId="906" priority="891">
      <formula>$B$19="（選択してください）"</formula>
    </cfRule>
    <cfRule type="expression" dxfId="905" priority="892">
      <formula>IF(OR($Z158="対象外",$Z158=""),1,0)</formula>
    </cfRule>
    <cfRule type="expression" dxfId="904" priority="893" stopIfTrue="1">
      <formula>IF($K$5="（選択してください）",1,0)</formula>
    </cfRule>
    <cfRule type="expression" dxfId="903" priority="894" stopIfTrue="1">
      <formula>IF(OR($R$144="",$R$144="実施しない",$R$144="（選択）"),1,IF($S$144="",1,0))</formula>
    </cfRule>
    <cfRule type="expression" dxfId="902" priority="895">
      <formula>$R158="（選択）"</formula>
    </cfRule>
    <cfRule type="cellIs" dxfId="901" priority="896" operator="equal">
      <formula>""</formula>
    </cfRule>
    <cfRule type="expression" dxfId="900" priority="897">
      <formula>IF($R158="実施しない",1,0)</formula>
    </cfRule>
  </conditionalFormatting>
  <conditionalFormatting sqref="R160:R161">
    <cfRule type="expression" dxfId="899" priority="884">
      <formula>$B$19="（選択してください）"</formula>
    </cfRule>
    <cfRule type="expression" dxfId="898" priority="885">
      <formula>IF(OR($Z160="対象外",$Z160=""),1,0)</formula>
    </cfRule>
    <cfRule type="expression" dxfId="897" priority="886" stopIfTrue="1">
      <formula>IF($K$5="（選択してください）",1,0)</formula>
    </cfRule>
    <cfRule type="expression" dxfId="896" priority="887" stopIfTrue="1">
      <formula>IF(OR($R$144="",$R$144="実施しない",$R$144="（選択）"),1,IF($S$144="",1,0))</formula>
    </cfRule>
    <cfRule type="expression" dxfId="895" priority="888">
      <formula>$R160="（選択）"</formula>
    </cfRule>
    <cfRule type="cellIs" dxfId="894" priority="889" operator="equal">
      <formula>""</formula>
    </cfRule>
    <cfRule type="expression" dxfId="893" priority="890">
      <formula>IF($R160="実施しない",1,0)</formula>
    </cfRule>
  </conditionalFormatting>
  <conditionalFormatting sqref="R162:R163">
    <cfRule type="expression" dxfId="892" priority="877">
      <formula>$B$19="（選択してください）"</formula>
    </cfRule>
    <cfRule type="expression" dxfId="891" priority="878">
      <formula>IF(OR($Z162="対象外",$Z162=""),1,0)</formula>
    </cfRule>
    <cfRule type="expression" dxfId="890" priority="879" stopIfTrue="1">
      <formula>IF($K$5="（選択してください）",1,0)</formula>
    </cfRule>
    <cfRule type="expression" dxfId="889" priority="880" stopIfTrue="1">
      <formula>IF(OR($R$144="",$R$144="実施しない",$R$144="（選択）"),1,IF($S$144="",1,0))</formula>
    </cfRule>
    <cfRule type="expression" dxfId="888" priority="881">
      <formula>$R162="（選択）"</formula>
    </cfRule>
    <cfRule type="cellIs" dxfId="887" priority="882" operator="equal">
      <formula>""</formula>
    </cfRule>
    <cfRule type="expression" dxfId="886" priority="883">
      <formula>IF($R162="実施しない",1,0)</formula>
    </cfRule>
  </conditionalFormatting>
  <conditionalFormatting sqref="R164:R165">
    <cfRule type="expression" dxfId="885" priority="870">
      <formula>$B$19="（選択してください）"</formula>
    </cfRule>
    <cfRule type="expression" dxfId="884" priority="871">
      <formula>IF(OR($Z164="対象外",$Z164=""),1,0)</formula>
    </cfRule>
    <cfRule type="expression" dxfId="883" priority="872" stopIfTrue="1">
      <formula>IF($K$5="（選択してください）",1,0)</formula>
    </cfRule>
    <cfRule type="expression" dxfId="882" priority="873" stopIfTrue="1">
      <formula>IF(OR($R$144="",$R$144="実施しない",$R$144="（選択）"),1,IF($S$144="",1,0))</formula>
    </cfRule>
    <cfRule type="expression" dxfId="881" priority="874">
      <formula>$R164="（選択）"</formula>
    </cfRule>
    <cfRule type="cellIs" dxfId="880" priority="875" operator="equal">
      <formula>""</formula>
    </cfRule>
    <cfRule type="expression" dxfId="879" priority="876">
      <formula>IF($R164="実施しない",1,0)</formula>
    </cfRule>
  </conditionalFormatting>
  <conditionalFormatting sqref="R166:R167">
    <cfRule type="expression" dxfId="878" priority="863">
      <formula>$B$19="（選択してください）"</formula>
    </cfRule>
    <cfRule type="expression" dxfId="877" priority="864">
      <formula>IF(OR($Z166="対象外",$Z166=""),1,0)</formula>
    </cfRule>
    <cfRule type="expression" dxfId="876" priority="865" stopIfTrue="1">
      <formula>IF($K$5="（選択してください）",1,0)</formula>
    </cfRule>
    <cfRule type="expression" dxfId="875" priority="866" stopIfTrue="1">
      <formula>IF(OR($R$144="",$R$144="実施しない",$R$144="（選択）"),1,IF($S$144="",1,0))</formula>
    </cfRule>
    <cfRule type="expression" dxfId="874" priority="867">
      <formula>$R166="（選択）"</formula>
    </cfRule>
    <cfRule type="cellIs" dxfId="873" priority="868" operator="equal">
      <formula>""</formula>
    </cfRule>
    <cfRule type="expression" dxfId="872" priority="869">
      <formula>IF($R166="実施しない",1,0)</formula>
    </cfRule>
  </conditionalFormatting>
  <conditionalFormatting sqref="R168:R169">
    <cfRule type="expression" dxfId="871" priority="856">
      <formula>$B$19="（選択してください）"</formula>
    </cfRule>
    <cfRule type="expression" dxfId="870" priority="857">
      <formula>IF(OR($Z168="対象外",$Z168=""),1,0)</formula>
    </cfRule>
    <cfRule type="expression" dxfId="869" priority="858" stopIfTrue="1">
      <formula>IF($K$5="（選択してください）",1,0)</formula>
    </cfRule>
    <cfRule type="expression" dxfId="868" priority="859" stopIfTrue="1">
      <formula>IF(OR($R$144="",$R$144="実施しない",$R$144="（選択）"),1,IF($S$144="",1,0))</formula>
    </cfRule>
    <cfRule type="expression" dxfId="867" priority="860">
      <formula>$R168="（選択）"</formula>
    </cfRule>
    <cfRule type="cellIs" dxfId="866" priority="861" operator="equal">
      <formula>""</formula>
    </cfRule>
    <cfRule type="expression" dxfId="865" priority="862">
      <formula>IF($R168="実施しない",1,0)</formula>
    </cfRule>
  </conditionalFormatting>
  <conditionalFormatting sqref="R170:R171">
    <cfRule type="expression" dxfId="864" priority="849">
      <formula>$B$19="（選択してください）"</formula>
    </cfRule>
    <cfRule type="expression" dxfId="863" priority="850">
      <formula>IF(OR($Z170="対象外",$Z170=""),1,0)</formula>
    </cfRule>
    <cfRule type="expression" dxfId="862" priority="851" stopIfTrue="1">
      <formula>IF($K$5="（選択してください）",1,0)</formula>
    </cfRule>
    <cfRule type="expression" dxfId="861" priority="852" stopIfTrue="1">
      <formula>IF(OR($R$144="",$R$144="実施しない",$R$144="（選択）"),1,IF($S$144="",1,0))</formula>
    </cfRule>
    <cfRule type="expression" dxfId="860" priority="853">
      <formula>$R170="（選択）"</formula>
    </cfRule>
    <cfRule type="cellIs" dxfId="859" priority="854" operator="equal">
      <formula>""</formula>
    </cfRule>
    <cfRule type="expression" dxfId="858" priority="855">
      <formula>IF($R170="実施しない",1,0)</formula>
    </cfRule>
  </conditionalFormatting>
  <conditionalFormatting sqref="R182:R183">
    <cfRule type="expression" dxfId="857" priority="842">
      <formula>$B$19="（選択してください）"</formula>
    </cfRule>
    <cfRule type="expression" dxfId="856" priority="843">
      <formula>IF(OR($Z182="対象外",$Z182=""),1,0)</formula>
    </cfRule>
    <cfRule type="expression" dxfId="855" priority="844" stopIfTrue="1">
      <formula>IF($K$5="（選択してください）",1,0)</formula>
    </cfRule>
    <cfRule type="expression" dxfId="854" priority="845" stopIfTrue="1">
      <formula>IF(OR($R$144="",$R$144="実施しない",$R$144="（選択）"),1,IF($S$144="",1,0))</formula>
    </cfRule>
    <cfRule type="expression" dxfId="853" priority="846">
      <formula>$R182="（選択）"</formula>
    </cfRule>
    <cfRule type="cellIs" dxfId="852" priority="847" operator="equal">
      <formula>""</formula>
    </cfRule>
    <cfRule type="expression" dxfId="851" priority="848">
      <formula>IF($R182="実施しない",1,0)</formula>
    </cfRule>
  </conditionalFormatting>
  <conditionalFormatting sqref="R188:R189">
    <cfRule type="expression" dxfId="850" priority="834">
      <formula>$B$19="（選択してください）"</formula>
    </cfRule>
    <cfRule type="expression" dxfId="849" priority="835">
      <formula>$P188=" "</formula>
    </cfRule>
    <cfRule type="expression" dxfId="848" priority="836" stopIfTrue="1">
      <formula>IF($K$5="（選択してください）",1,0)</formula>
    </cfRule>
    <cfRule type="expression" dxfId="847" priority="837" stopIfTrue="1">
      <formula>IF(OR($R$184="",$R$184="実施しない",$R$184="（選択）"),1,IF($S$184="",1,0))</formula>
    </cfRule>
    <cfRule type="expression" dxfId="846" priority="838">
      <formula>$R188="（選択）"</formula>
    </cfRule>
  </conditionalFormatting>
  <conditionalFormatting sqref="R188:R189">
    <cfRule type="expression" dxfId="845" priority="840">
      <formula>IF($R188="実施しない",1,0)</formula>
    </cfRule>
  </conditionalFormatting>
  <conditionalFormatting sqref="R188:R189">
    <cfRule type="cellIs" dxfId="844" priority="839" operator="equal">
      <formula>""</formula>
    </cfRule>
  </conditionalFormatting>
  <conditionalFormatting sqref="R190:R191">
    <cfRule type="expression" dxfId="843" priority="827">
      <formula>$B$19="（選択してください）"</formula>
    </cfRule>
    <cfRule type="expression" dxfId="842" priority="828">
      <formula>$P190=" "</formula>
    </cfRule>
    <cfRule type="expression" dxfId="841" priority="829" stopIfTrue="1">
      <formula>IF($K$5="（選択してください）",1,0)</formula>
    </cfRule>
    <cfRule type="expression" dxfId="840" priority="830" stopIfTrue="1">
      <formula>IF(OR($R$184="",$R$184="実施しない",$R$184="（選択）"),1,IF($S$184="",1,0))</formula>
    </cfRule>
    <cfRule type="expression" dxfId="839" priority="831">
      <formula>$R190="（選択）"</formula>
    </cfRule>
  </conditionalFormatting>
  <conditionalFormatting sqref="R190:R191">
    <cfRule type="expression" dxfId="838" priority="833">
      <formula>IF($R190="実施しない",1,0)</formula>
    </cfRule>
  </conditionalFormatting>
  <conditionalFormatting sqref="R190:R191">
    <cfRule type="cellIs" dxfId="837" priority="832" operator="equal">
      <formula>""</formula>
    </cfRule>
  </conditionalFormatting>
  <conditionalFormatting sqref="R192:R193">
    <cfRule type="expression" dxfId="836" priority="820">
      <formula>$B$19="（選択してください）"</formula>
    </cfRule>
    <cfRule type="expression" dxfId="835" priority="821">
      <formula>$P192=" "</formula>
    </cfRule>
    <cfRule type="expression" dxfId="834" priority="822" stopIfTrue="1">
      <formula>IF($K$5="（選択してください）",1,0)</formula>
    </cfRule>
    <cfRule type="expression" dxfId="833" priority="823" stopIfTrue="1">
      <formula>IF(OR($R$184="",$R$184="実施しない",$R$184="（選択）"),1,IF($S$184="",1,0))</formula>
    </cfRule>
    <cfRule type="expression" dxfId="832" priority="824">
      <formula>$R192="（選択）"</formula>
    </cfRule>
  </conditionalFormatting>
  <conditionalFormatting sqref="R192:R193">
    <cfRule type="expression" dxfId="831" priority="826">
      <formula>IF($R192="実施しない",1,0)</formula>
    </cfRule>
  </conditionalFormatting>
  <conditionalFormatting sqref="R192:R193">
    <cfRule type="cellIs" dxfId="830" priority="825" operator="equal">
      <formula>""</formula>
    </cfRule>
  </conditionalFormatting>
  <conditionalFormatting sqref="R194:R195">
    <cfRule type="expression" dxfId="829" priority="813">
      <formula>$B$19="（選択してください）"</formula>
    </cfRule>
    <cfRule type="expression" dxfId="828" priority="814">
      <formula>$P194=" "</formula>
    </cfRule>
    <cfRule type="expression" dxfId="827" priority="815" stopIfTrue="1">
      <formula>IF($K$5="（選択してください）",1,0)</formula>
    </cfRule>
    <cfRule type="expression" dxfId="826" priority="816" stopIfTrue="1">
      <formula>IF(OR($R$184="",$R$184="実施しない",$R$184="（選択）"),1,IF($S$184="",1,0))</formula>
    </cfRule>
    <cfRule type="expression" dxfId="825" priority="817">
      <formula>$R194="（選択）"</formula>
    </cfRule>
  </conditionalFormatting>
  <conditionalFormatting sqref="R194:R195">
    <cfRule type="expression" dxfId="824" priority="819">
      <formula>IF($R194="実施しない",1,0)</formula>
    </cfRule>
  </conditionalFormatting>
  <conditionalFormatting sqref="R194:R195">
    <cfRule type="cellIs" dxfId="823" priority="818" operator="equal">
      <formula>""</formula>
    </cfRule>
  </conditionalFormatting>
  <conditionalFormatting sqref="R196:R197">
    <cfRule type="expression" dxfId="822" priority="806">
      <formula>$B$19="（選択してください）"</formula>
    </cfRule>
    <cfRule type="expression" dxfId="821" priority="807">
      <formula>$P196=" "</formula>
    </cfRule>
    <cfRule type="expression" dxfId="820" priority="808" stopIfTrue="1">
      <formula>IF($K$5="（選択してください）",1,0)</formula>
    </cfRule>
    <cfRule type="expression" dxfId="819" priority="809" stopIfTrue="1">
      <formula>IF(OR($R$184="",$R$184="実施しない",$R$184="（選択）"),1,IF($S$184="",1,0))</formula>
    </cfRule>
    <cfRule type="expression" dxfId="818" priority="810">
      <formula>$R196="（選択）"</formula>
    </cfRule>
  </conditionalFormatting>
  <conditionalFormatting sqref="R196:R197">
    <cfRule type="expression" dxfId="817" priority="812">
      <formula>IF($R196="実施しない",1,0)</formula>
    </cfRule>
  </conditionalFormatting>
  <conditionalFormatting sqref="R196:R197">
    <cfRule type="cellIs" dxfId="816" priority="811" operator="equal">
      <formula>""</formula>
    </cfRule>
  </conditionalFormatting>
  <conditionalFormatting sqref="R198:R199">
    <cfRule type="expression" dxfId="815" priority="799">
      <formula>$B$19="（選択してください）"</formula>
    </cfRule>
    <cfRule type="expression" dxfId="814" priority="800">
      <formula>$P198=" "</formula>
    </cfRule>
    <cfRule type="expression" dxfId="813" priority="801" stopIfTrue="1">
      <formula>IF($K$5="（選択してください）",1,0)</formula>
    </cfRule>
    <cfRule type="expression" dxfId="812" priority="802" stopIfTrue="1">
      <formula>IF(OR($R$184="",$R$184="実施しない",$R$184="（選択）"),1,IF($S$184="",1,0))</formula>
    </cfRule>
    <cfRule type="expression" dxfId="811" priority="803">
      <formula>$R198="（選択）"</formula>
    </cfRule>
  </conditionalFormatting>
  <conditionalFormatting sqref="R198:R199">
    <cfRule type="expression" dxfId="810" priority="805">
      <formula>IF($R198="実施しない",1,0)</formula>
    </cfRule>
  </conditionalFormatting>
  <conditionalFormatting sqref="R198:R199">
    <cfRule type="cellIs" dxfId="809" priority="804" operator="equal">
      <formula>""</formula>
    </cfRule>
  </conditionalFormatting>
  <conditionalFormatting sqref="R200:R201">
    <cfRule type="expression" dxfId="808" priority="792">
      <formula>$B$19="（選択してください）"</formula>
    </cfRule>
    <cfRule type="expression" dxfId="807" priority="793">
      <formula>$P200=" "</formula>
    </cfRule>
    <cfRule type="expression" dxfId="806" priority="794" stopIfTrue="1">
      <formula>IF($K$5="（選択してください）",1,0)</formula>
    </cfRule>
    <cfRule type="expression" dxfId="805" priority="795" stopIfTrue="1">
      <formula>IF(OR($R$184="",$R$184="実施しない",$R$184="（選択）"),1,IF($S$184="",1,0))</formula>
    </cfRule>
    <cfRule type="expression" dxfId="804" priority="796">
      <formula>$R200="（選択）"</formula>
    </cfRule>
  </conditionalFormatting>
  <conditionalFormatting sqref="R200:R201">
    <cfRule type="expression" dxfId="803" priority="798">
      <formula>IF($R200="実施しない",1,0)</formula>
    </cfRule>
  </conditionalFormatting>
  <conditionalFormatting sqref="R200:R201">
    <cfRule type="cellIs" dxfId="802" priority="797" operator="equal">
      <formula>""</formula>
    </cfRule>
  </conditionalFormatting>
  <conditionalFormatting sqref="R202:R203">
    <cfRule type="expression" dxfId="801" priority="785">
      <formula>$B$19="（選択してください）"</formula>
    </cfRule>
    <cfRule type="expression" dxfId="800" priority="786">
      <formula>$P202=" "</formula>
    </cfRule>
    <cfRule type="expression" dxfId="799" priority="787" stopIfTrue="1">
      <formula>IF($K$5="（選択してください）",1,0)</formula>
    </cfRule>
    <cfRule type="expression" dxfId="798" priority="788" stopIfTrue="1">
      <formula>IF(OR($R$184="",$R$184="実施しない",$R$184="（選択）"),1,IF($S$184="",1,0))</formula>
    </cfRule>
    <cfRule type="expression" dxfId="797" priority="789">
      <formula>$R202="（選択）"</formula>
    </cfRule>
  </conditionalFormatting>
  <conditionalFormatting sqref="R202:R203">
    <cfRule type="expression" dxfId="796" priority="791">
      <formula>IF($R202="実施しない",1,0)</formula>
    </cfRule>
  </conditionalFormatting>
  <conditionalFormatting sqref="R202:R203">
    <cfRule type="cellIs" dxfId="795" priority="790" operator="equal">
      <formula>""</formula>
    </cfRule>
  </conditionalFormatting>
  <conditionalFormatting sqref="R204:R205">
    <cfRule type="expression" dxfId="794" priority="778">
      <formula>$B$19="（選択してください）"</formula>
    </cfRule>
    <cfRule type="expression" dxfId="793" priority="779">
      <formula>$P204=" "</formula>
    </cfRule>
    <cfRule type="expression" dxfId="792" priority="780" stopIfTrue="1">
      <formula>IF($K$5="（選択してください）",1,0)</formula>
    </cfRule>
    <cfRule type="expression" dxfId="791" priority="781" stopIfTrue="1">
      <formula>IF(OR($R$184="",$R$184="実施しない",$R$184="（選択）"),1,IF($S$184="",1,0))</formula>
    </cfRule>
    <cfRule type="expression" dxfId="790" priority="782">
      <formula>$R204="（選択）"</formula>
    </cfRule>
  </conditionalFormatting>
  <conditionalFormatting sqref="R204:R205">
    <cfRule type="expression" dxfId="789" priority="784">
      <formula>IF($R204="実施しない",1,0)</formula>
    </cfRule>
  </conditionalFormatting>
  <conditionalFormatting sqref="R204:R205">
    <cfRule type="cellIs" dxfId="788" priority="783" operator="equal">
      <formula>""</formula>
    </cfRule>
  </conditionalFormatting>
  <conditionalFormatting sqref="R206:R207">
    <cfRule type="expression" dxfId="787" priority="771">
      <formula>$B$19="（選択してください）"</formula>
    </cfRule>
    <cfRule type="expression" dxfId="786" priority="772">
      <formula>$P206=" "</formula>
    </cfRule>
    <cfRule type="expression" dxfId="785" priority="773" stopIfTrue="1">
      <formula>IF($K$5="（選択してください）",1,0)</formula>
    </cfRule>
    <cfRule type="expression" dxfId="784" priority="774" stopIfTrue="1">
      <formula>IF(OR($R$184="",$R$184="実施しない",$R$184="（選択）"),1,IF($S$184="",1,0))</formula>
    </cfRule>
    <cfRule type="expression" dxfId="783" priority="775">
      <formula>$R206="（選択）"</formula>
    </cfRule>
  </conditionalFormatting>
  <conditionalFormatting sqref="R206:R207">
    <cfRule type="expression" dxfId="782" priority="777">
      <formula>IF($R206="実施しない",1,0)</formula>
    </cfRule>
  </conditionalFormatting>
  <conditionalFormatting sqref="R206:R207">
    <cfRule type="cellIs" dxfId="781" priority="776" operator="equal">
      <formula>""</formula>
    </cfRule>
  </conditionalFormatting>
  <conditionalFormatting sqref="R208:R209">
    <cfRule type="expression" dxfId="780" priority="764">
      <formula>$B$19="（選択してください）"</formula>
    </cfRule>
    <cfRule type="expression" dxfId="779" priority="765">
      <formula>$P208=" "</formula>
    </cfRule>
    <cfRule type="expression" dxfId="778" priority="766" stopIfTrue="1">
      <formula>IF($K$5="（選択してください）",1,0)</formula>
    </cfRule>
    <cfRule type="expression" dxfId="777" priority="767" stopIfTrue="1">
      <formula>IF(OR($R$184="",$R$184="実施しない",$R$184="（選択）"),1,IF($S$184="",1,0))</formula>
    </cfRule>
    <cfRule type="expression" dxfId="776" priority="768">
      <formula>$R208="（選択）"</formula>
    </cfRule>
  </conditionalFormatting>
  <conditionalFormatting sqref="R208:R209">
    <cfRule type="expression" dxfId="775" priority="770">
      <formula>IF($R208="実施しない",1,0)</formula>
    </cfRule>
  </conditionalFormatting>
  <conditionalFormatting sqref="R208:R209">
    <cfRule type="cellIs" dxfId="774" priority="769" operator="equal">
      <formula>""</formula>
    </cfRule>
  </conditionalFormatting>
  <conditionalFormatting sqref="R210:R211">
    <cfRule type="expression" dxfId="773" priority="757">
      <formula>$B$19="（選択してください）"</formula>
    </cfRule>
    <cfRule type="expression" dxfId="772" priority="758">
      <formula>$P210=" "</formula>
    </cfRule>
    <cfRule type="expression" dxfId="771" priority="759" stopIfTrue="1">
      <formula>IF($K$5="（選択してください）",1,0)</formula>
    </cfRule>
    <cfRule type="expression" dxfId="770" priority="760" stopIfTrue="1">
      <formula>IF(OR($R$184="",$R$184="実施しない",$R$184="（選択）"),1,IF($S$184="",1,0))</formula>
    </cfRule>
    <cfRule type="expression" dxfId="769" priority="761">
      <formula>$R210="（選択）"</formula>
    </cfRule>
  </conditionalFormatting>
  <conditionalFormatting sqref="R210:R211">
    <cfRule type="expression" dxfId="768" priority="763">
      <formula>IF($R210="実施しない",1,0)</formula>
    </cfRule>
  </conditionalFormatting>
  <conditionalFormatting sqref="R210:R211">
    <cfRule type="cellIs" dxfId="767" priority="762" operator="equal">
      <formula>""</formula>
    </cfRule>
  </conditionalFormatting>
  <conditionalFormatting sqref="R212:R213">
    <cfRule type="expression" dxfId="766" priority="750">
      <formula>$B$19="（選択してください）"</formula>
    </cfRule>
    <cfRule type="expression" dxfId="765" priority="751">
      <formula>$P212=" "</formula>
    </cfRule>
    <cfRule type="expression" dxfId="764" priority="752" stopIfTrue="1">
      <formula>IF($K$5="（選択してください）",1,0)</formula>
    </cfRule>
    <cfRule type="expression" dxfId="763" priority="753" stopIfTrue="1">
      <formula>IF(OR($R$184="",$R$184="実施しない",$R$184="（選択）"),1,IF($S$184="",1,0))</formula>
    </cfRule>
    <cfRule type="expression" dxfId="762" priority="754">
      <formula>$R212="（選択）"</formula>
    </cfRule>
  </conditionalFormatting>
  <conditionalFormatting sqref="R212:R213">
    <cfRule type="expression" dxfId="761" priority="756">
      <formula>IF($R212="実施しない",1,0)</formula>
    </cfRule>
  </conditionalFormatting>
  <conditionalFormatting sqref="R212:R213">
    <cfRule type="cellIs" dxfId="760" priority="755" operator="equal">
      <formula>""</formula>
    </cfRule>
  </conditionalFormatting>
  <conditionalFormatting sqref="R214:R215">
    <cfRule type="expression" dxfId="759" priority="743">
      <formula>$B$19="（選択してください）"</formula>
    </cfRule>
    <cfRule type="expression" dxfId="758" priority="744">
      <formula>$P214=" "</formula>
    </cfRule>
    <cfRule type="expression" dxfId="757" priority="745" stopIfTrue="1">
      <formula>IF($K$5="（選択してください）",1,0)</formula>
    </cfRule>
    <cfRule type="expression" dxfId="756" priority="746" stopIfTrue="1">
      <formula>IF(OR($R$184="",$R$184="実施しない",$R$184="（選択）"),1,IF($S$184="",1,0))</formula>
    </cfRule>
    <cfRule type="expression" dxfId="755" priority="747">
      <formula>$R214="（選択）"</formula>
    </cfRule>
  </conditionalFormatting>
  <conditionalFormatting sqref="R214:R215">
    <cfRule type="expression" dxfId="754" priority="749">
      <formula>IF($R214="実施しない",1,0)</formula>
    </cfRule>
  </conditionalFormatting>
  <conditionalFormatting sqref="R214:R215">
    <cfRule type="cellIs" dxfId="753" priority="748" operator="equal">
      <formula>""</formula>
    </cfRule>
  </conditionalFormatting>
  <conditionalFormatting sqref="R216:R217">
    <cfRule type="expression" dxfId="752" priority="736">
      <formula>$B$19="（選択してください）"</formula>
    </cfRule>
    <cfRule type="expression" dxfId="751" priority="737">
      <formula>$P216=" "</formula>
    </cfRule>
    <cfRule type="expression" dxfId="750" priority="738" stopIfTrue="1">
      <formula>IF($K$5="（選択してください）",1,0)</formula>
    </cfRule>
    <cfRule type="expression" dxfId="749" priority="739" stopIfTrue="1">
      <formula>IF(OR($R$184="",$R$184="実施しない",$R$184="（選択）"),1,IF($S$184="",1,0))</formula>
    </cfRule>
    <cfRule type="expression" dxfId="748" priority="740">
      <formula>$R216="（選択）"</formula>
    </cfRule>
  </conditionalFormatting>
  <conditionalFormatting sqref="R216:R217">
    <cfRule type="expression" dxfId="747" priority="742">
      <formula>IF($R216="実施しない",1,0)</formula>
    </cfRule>
  </conditionalFormatting>
  <conditionalFormatting sqref="R216:R217">
    <cfRule type="cellIs" dxfId="746" priority="741" operator="equal">
      <formula>""</formula>
    </cfRule>
  </conditionalFormatting>
  <conditionalFormatting sqref="R218:R219">
    <cfRule type="expression" dxfId="745" priority="729">
      <formula>$B$19="（選択してください）"</formula>
    </cfRule>
    <cfRule type="expression" dxfId="744" priority="730">
      <formula>$P218=" "</formula>
    </cfRule>
    <cfRule type="expression" dxfId="743" priority="731" stopIfTrue="1">
      <formula>IF($K$5="（選択してください）",1,0)</formula>
    </cfRule>
    <cfRule type="expression" dxfId="742" priority="732" stopIfTrue="1">
      <formula>IF(OR($R$184="",$R$184="実施しない",$R$184="（選択）"),1,IF($S$184="",1,0))</formula>
    </cfRule>
    <cfRule type="expression" dxfId="741" priority="733">
      <formula>$R218="（選択）"</formula>
    </cfRule>
  </conditionalFormatting>
  <conditionalFormatting sqref="R218:R219">
    <cfRule type="expression" dxfId="740" priority="735">
      <formula>IF($R218="実施しない",1,0)</formula>
    </cfRule>
  </conditionalFormatting>
  <conditionalFormatting sqref="R218:R219">
    <cfRule type="cellIs" dxfId="739" priority="734" operator="equal">
      <formula>""</formula>
    </cfRule>
  </conditionalFormatting>
  <conditionalFormatting sqref="R220:R221">
    <cfRule type="expression" dxfId="738" priority="722">
      <formula>$B$19="（選択してください）"</formula>
    </cfRule>
    <cfRule type="expression" dxfId="737" priority="723">
      <formula>$P220=" "</formula>
    </cfRule>
    <cfRule type="expression" dxfId="736" priority="724" stopIfTrue="1">
      <formula>IF($K$5="（選択してください）",1,0)</formula>
    </cfRule>
    <cfRule type="expression" dxfId="735" priority="725" stopIfTrue="1">
      <formula>IF(OR($R$184="",$R$184="実施しない",$R$184="（選択）"),1,IF($S$184="",1,0))</formula>
    </cfRule>
    <cfRule type="expression" dxfId="734" priority="726">
      <formula>$R220="（選択）"</formula>
    </cfRule>
  </conditionalFormatting>
  <conditionalFormatting sqref="R220:R221">
    <cfRule type="expression" dxfId="733" priority="728">
      <formula>IF($R220="実施しない",1,0)</formula>
    </cfRule>
  </conditionalFormatting>
  <conditionalFormatting sqref="R220:R221">
    <cfRule type="cellIs" dxfId="732" priority="727" operator="equal">
      <formula>""</formula>
    </cfRule>
  </conditionalFormatting>
  <conditionalFormatting sqref="R222:R223">
    <cfRule type="expression" dxfId="731" priority="715">
      <formula>$B$19="（選択してください）"</formula>
    </cfRule>
    <cfRule type="expression" dxfId="730" priority="716">
      <formula>$P222=" "</formula>
    </cfRule>
    <cfRule type="expression" dxfId="729" priority="717" stopIfTrue="1">
      <formula>IF($K$5="（選択してください）",1,0)</formula>
    </cfRule>
    <cfRule type="expression" dxfId="728" priority="718" stopIfTrue="1">
      <formula>IF(OR($R$184="",$R$184="実施しない",$R$184="（選択）"),1,IF($S$184="",1,0))</formula>
    </cfRule>
    <cfRule type="expression" dxfId="727" priority="719">
      <formula>$R222="（選択）"</formula>
    </cfRule>
  </conditionalFormatting>
  <conditionalFormatting sqref="R222:R223">
    <cfRule type="expression" dxfId="726" priority="721">
      <formula>IF($R222="実施しない",1,0)</formula>
    </cfRule>
  </conditionalFormatting>
  <conditionalFormatting sqref="R222:R223">
    <cfRule type="cellIs" dxfId="725" priority="720" operator="equal">
      <formula>""</formula>
    </cfRule>
  </conditionalFormatting>
  <conditionalFormatting sqref="R224:R225">
    <cfRule type="expression" dxfId="724" priority="708">
      <formula>$B$19="（選択してください）"</formula>
    </cfRule>
    <cfRule type="expression" dxfId="723" priority="709">
      <formula>$P224=" "</formula>
    </cfRule>
    <cfRule type="expression" dxfId="722" priority="710" stopIfTrue="1">
      <formula>IF($K$5="（選択してください）",1,0)</formula>
    </cfRule>
    <cfRule type="expression" dxfId="721" priority="711" stopIfTrue="1">
      <formula>IF(OR($R$184="",$R$184="実施しない",$R$184="（選択）"),1,IF($S$184="",1,0))</formula>
    </cfRule>
    <cfRule type="expression" dxfId="720" priority="712">
      <formula>$R224="（選択）"</formula>
    </cfRule>
  </conditionalFormatting>
  <conditionalFormatting sqref="R224:R225">
    <cfRule type="expression" dxfId="719" priority="714">
      <formula>IF($R224="実施しない",1,0)</formula>
    </cfRule>
  </conditionalFormatting>
  <conditionalFormatting sqref="R224:R225">
    <cfRule type="cellIs" dxfId="718" priority="713" operator="equal">
      <formula>""</formula>
    </cfRule>
  </conditionalFormatting>
  <conditionalFormatting sqref="R226:R227">
    <cfRule type="expression" dxfId="717" priority="701">
      <formula>$B$19="（選択してください）"</formula>
    </cfRule>
    <cfRule type="expression" dxfId="716" priority="702">
      <formula>$P226=" "</formula>
    </cfRule>
    <cfRule type="expression" dxfId="715" priority="703" stopIfTrue="1">
      <formula>IF($K$5="（選択してください）",1,0)</formula>
    </cfRule>
    <cfRule type="expression" dxfId="714" priority="704" stopIfTrue="1">
      <formula>IF(OR($R$184="",$R$184="実施しない",$R$184="（選択）"),1,IF($S$184="",1,0))</formula>
    </cfRule>
    <cfRule type="expression" dxfId="713" priority="705">
      <formula>$R226="（選択）"</formula>
    </cfRule>
  </conditionalFormatting>
  <conditionalFormatting sqref="R226:R227">
    <cfRule type="expression" dxfId="712" priority="707">
      <formula>IF($R226="実施しない",1,0)</formula>
    </cfRule>
  </conditionalFormatting>
  <conditionalFormatting sqref="R226:R227">
    <cfRule type="cellIs" dxfId="711" priority="706" operator="equal">
      <formula>""</formula>
    </cfRule>
  </conditionalFormatting>
  <conditionalFormatting sqref="R228:R229">
    <cfRule type="expression" dxfId="710" priority="694">
      <formula>$B$19="（選択してください）"</formula>
    </cfRule>
    <cfRule type="expression" dxfId="709" priority="695">
      <formula>$P228=" "</formula>
    </cfRule>
    <cfRule type="expression" dxfId="708" priority="696" stopIfTrue="1">
      <formula>IF($K$5="（選択してください）",1,0)</formula>
    </cfRule>
    <cfRule type="expression" dxfId="707" priority="697" stopIfTrue="1">
      <formula>IF(OR($R$184="",$R$184="実施しない",$R$184="（選択）"),1,IF($S$184="",1,0))</formula>
    </cfRule>
    <cfRule type="expression" dxfId="706" priority="698">
      <formula>$R228="（選択）"</formula>
    </cfRule>
  </conditionalFormatting>
  <conditionalFormatting sqref="R228:R229">
    <cfRule type="expression" dxfId="705" priority="700">
      <formula>IF($R228="実施しない",1,0)</formula>
    </cfRule>
  </conditionalFormatting>
  <conditionalFormatting sqref="R228:R229">
    <cfRule type="cellIs" dxfId="704" priority="699" operator="equal">
      <formula>""</formula>
    </cfRule>
  </conditionalFormatting>
  <conditionalFormatting sqref="R230:R231">
    <cfRule type="expression" dxfId="703" priority="687">
      <formula>$B$19="（選択してください）"</formula>
    </cfRule>
    <cfRule type="expression" dxfId="702" priority="688">
      <formula>$P230=" "</formula>
    </cfRule>
    <cfRule type="expression" dxfId="701" priority="689" stopIfTrue="1">
      <formula>IF($K$5="（選択してください）",1,0)</formula>
    </cfRule>
    <cfRule type="expression" dxfId="700" priority="690" stopIfTrue="1">
      <formula>IF(OR($R$184="",$R$184="実施しない",$R$184="（選択）"),1,IF($S$184="",1,0))</formula>
    </cfRule>
    <cfRule type="expression" dxfId="699" priority="691">
      <formula>$R230="（選択）"</formula>
    </cfRule>
  </conditionalFormatting>
  <conditionalFormatting sqref="R230:R231">
    <cfRule type="expression" dxfId="698" priority="693">
      <formula>IF($R230="実施しない",1,0)</formula>
    </cfRule>
  </conditionalFormatting>
  <conditionalFormatting sqref="R230:R231">
    <cfRule type="cellIs" dxfId="697" priority="692" operator="equal">
      <formula>""</formula>
    </cfRule>
  </conditionalFormatting>
  <conditionalFormatting sqref="R232:R233">
    <cfRule type="expression" dxfId="696" priority="680">
      <formula>$B$19="（選択してください）"</formula>
    </cfRule>
    <cfRule type="expression" dxfId="695" priority="681">
      <formula>$P232=" "</formula>
    </cfRule>
    <cfRule type="expression" dxfId="694" priority="682" stopIfTrue="1">
      <formula>IF($K$5="（選択してください）",1,0)</formula>
    </cfRule>
    <cfRule type="expression" dxfId="693" priority="683" stopIfTrue="1">
      <formula>IF(OR($R$184="",$R$184="実施しない",$R$184="（選択）"),1,IF($S$184="",1,0))</formula>
    </cfRule>
    <cfRule type="expression" dxfId="692" priority="684">
      <formula>$R232="（選択）"</formula>
    </cfRule>
  </conditionalFormatting>
  <conditionalFormatting sqref="R232:R233">
    <cfRule type="expression" dxfId="691" priority="686">
      <formula>IF($R232="実施しない",1,0)</formula>
    </cfRule>
  </conditionalFormatting>
  <conditionalFormatting sqref="R232:R233">
    <cfRule type="cellIs" dxfId="690" priority="685" operator="equal">
      <formula>""</formula>
    </cfRule>
  </conditionalFormatting>
  <conditionalFormatting sqref="R234:R235">
    <cfRule type="expression" dxfId="689" priority="673">
      <formula>$B$19="（選択してください）"</formula>
    </cfRule>
    <cfRule type="expression" dxfId="688" priority="674">
      <formula>$P234=" "</formula>
    </cfRule>
    <cfRule type="expression" dxfId="687" priority="675" stopIfTrue="1">
      <formula>IF($K$5="（選択してください）",1,0)</formula>
    </cfRule>
    <cfRule type="expression" dxfId="686" priority="676" stopIfTrue="1">
      <formula>IF(OR($R$184="",$R$184="実施しない",$R$184="（選択）"),1,IF($S$184="",1,0))</formula>
    </cfRule>
    <cfRule type="expression" dxfId="685" priority="677">
      <formula>$R234="（選択）"</formula>
    </cfRule>
  </conditionalFormatting>
  <conditionalFormatting sqref="R234:R235">
    <cfRule type="expression" dxfId="684" priority="679">
      <formula>IF($R234="実施しない",1,0)</formula>
    </cfRule>
  </conditionalFormatting>
  <conditionalFormatting sqref="R234:R235">
    <cfRule type="cellIs" dxfId="683" priority="678" operator="equal">
      <formula>""</formula>
    </cfRule>
  </conditionalFormatting>
  <conditionalFormatting sqref="R236:R237">
    <cfRule type="expression" dxfId="682" priority="666">
      <formula>$B$19="（選択してください）"</formula>
    </cfRule>
    <cfRule type="expression" dxfId="681" priority="667">
      <formula>$P236=" "</formula>
    </cfRule>
    <cfRule type="expression" dxfId="680" priority="668" stopIfTrue="1">
      <formula>IF($K$5="（選択してください）",1,0)</formula>
    </cfRule>
    <cfRule type="expression" dxfId="679" priority="669" stopIfTrue="1">
      <formula>IF(OR($R$184="",$R$184="実施しない",$R$184="（選択）"),1,IF($S$184="",1,0))</formula>
    </cfRule>
    <cfRule type="expression" dxfId="678" priority="670">
      <formula>$R236="（選択）"</formula>
    </cfRule>
  </conditionalFormatting>
  <conditionalFormatting sqref="R236:R237">
    <cfRule type="expression" dxfId="677" priority="672">
      <formula>IF($R236="実施しない",1,0)</formula>
    </cfRule>
  </conditionalFormatting>
  <conditionalFormatting sqref="R236:R237">
    <cfRule type="cellIs" dxfId="676" priority="671" operator="equal">
      <formula>""</formula>
    </cfRule>
  </conditionalFormatting>
  <conditionalFormatting sqref="R238:R239">
    <cfRule type="expression" dxfId="675" priority="659">
      <formula>$B$19="（選択してください）"</formula>
    </cfRule>
    <cfRule type="expression" dxfId="674" priority="660">
      <formula>$P238=" "</formula>
    </cfRule>
    <cfRule type="expression" dxfId="673" priority="661" stopIfTrue="1">
      <formula>IF($K$5="（選択してください）",1,0)</formula>
    </cfRule>
    <cfRule type="expression" dxfId="672" priority="662" stopIfTrue="1">
      <formula>IF(OR($R$184="",$R$184="実施しない",$R$184="（選択）"),1,IF($S$184="",1,0))</formula>
    </cfRule>
    <cfRule type="expression" dxfId="671" priority="663">
      <formula>$R238="（選択）"</formula>
    </cfRule>
  </conditionalFormatting>
  <conditionalFormatting sqref="R238:R239">
    <cfRule type="expression" dxfId="670" priority="665">
      <formula>IF($R238="実施しない",1,0)</formula>
    </cfRule>
  </conditionalFormatting>
  <conditionalFormatting sqref="R238:R239">
    <cfRule type="cellIs" dxfId="669" priority="664" operator="equal">
      <formula>""</formula>
    </cfRule>
  </conditionalFormatting>
  <conditionalFormatting sqref="R240:R241">
    <cfRule type="expression" dxfId="668" priority="652">
      <formula>$B$19="（選択してください）"</formula>
    </cfRule>
    <cfRule type="expression" dxfId="667" priority="653">
      <formula>$P240=" "</formula>
    </cfRule>
    <cfRule type="expression" dxfId="666" priority="654" stopIfTrue="1">
      <formula>IF($K$5="（選択してください）",1,0)</formula>
    </cfRule>
    <cfRule type="expression" dxfId="665" priority="655" stopIfTrue="1">
      <formula>IF(OR($R$184="",$R$184="実施しない",$R$184="（選択）"),1,IF($S$184="",1,0))</formula>
    </cfRule>
    <cfRule type="expression" dxfId="664" priority="656">
      <formula>$R240="（選択）"</formula>
    </cfRule>
  </conditionalFormatting>
  <conditionalFormatting sqref="R240:R241">
    <cfRule type="expression" dxfId="663" priority="658">
      <formula>IF($R240="実施しない",1,0)</formula>
    </cfRule>
  </conditionalFormatting>
  <conditionalFormatting sqref="R240:R241">
    <cfRule type="cellIs" dxfId="662" priority="657" operator="equal">
      <formula>""</formula>
    </cfRule>
  </conditionalFormatting>
  <conditionalFormatting sqref="R242:R243">
    <cfRule type="expression" dxfId="661" priority="645">
      <formula>$B$19="（選択してください）"</formula>
    </cfRule>
    <cfRule type="expression" dxfId="660" priority="646">
      <formula>$P242=" "</formula>
    </cfRule>
    <cfRule type="expression" dxfId="659" priority="647" stopIfTrue="1">
      <formula>IF($K$5="（選択してください）",1,0)</formula>
    </cfRule>
    <cfRule type="expression" dxfId="658" priority="648" stopIfTrue="1">
      <formula>IF(OR($R$184="",$R$184="実施しない",$R$184="（選択）"),1,IF($S$184="",1,0))</formula>
    </cfRule>
    <cfRule type="expression" dxfId="657" priority="649">
      <formula>$R242="（選択）"</formula>
    </cfRule>
  </conditionalFormatting>
  <conditionalFormatting sqref="R242:R243">
    <cfRule type="expression" dxfId="656" priority="651">
      <formula>IF($R242="実施しない",1,0)</formula>
    </cfRule>
  </conditionalFormatting>
  <conditionalFormatting sqref="R242:R243">
    <cfRule type="cellIs" dxfId="655" priority="650" operator="equal">
      <formula>""</formula>
    </cfRule>
  </conditionalFormatting>
  <conditionalFormatting sqref="R244:R245">
    <cfRule type="expression" dxfId="654" priority="638">
      <formula>$B$19="（選択してください）"</formula>
    </cfRule>
    <cfRule type="expression" dxfId="653" priority="639">
      <formula>$P244=" "</formula>
    </cfRule>
    <cfRule type="expression" dxfId="652" priority="640" stopIfTrue="1">
      <formula>IF($K$5="（選択してください）",1,0)</formula>
    </cfRule>
    <cfRule type="expression" dxfId="651" priority="641" stopIfTrue="1">
      <formula>IF(OR($R$184="",$R$184="実施しない",$R$184="（選択）"),1,IF($S$184="",1,0))</formula>
    </cfRule>
    <cfRule type="expression" dxfId="650" priority="642">
      <formula>$R244="（選択）"</formula>
    </cfRule>
  </conditionalFormatting>
  <conditionalFormatting sqref="R244:R245">
    <cfRule type="expression" dxfId="649" priority="644">
      <formula>IF($R244="実施しない",1,0)</formula>
    </cfRule>
  </conditionalFormatting>
  <conditionalFormatting sqref="R244:R245">
    <cfRule type="cellIs" dxfId="648" priority="643" operator="equal">
      <formula>""</formula>
    </cfRule>
  </conditionalFormatting>
  <conditionalFormatting sqref="R246:R247">
    <cfRule type="expression" dxfId="647" priority="631">
      <formula>$B$19="（選択してください）"</formula>
    </cfRule>
    <cfRule type="expression" dxfId="646" priority="632">
      <formula>$P246=" "</formula>
    </cfRule>
    <cfRule type="expression" dxfId="645" priority="633" stopIfTrue="1">
      <formula>IF($K$5="（選択してください）",1,0)</formula>
    </cfRule>
    <cfRule type="expression" dxfId="644" priority="634" stopIfTrue="1">
      <formula>IF(OR($R$184="",$R$184="実施しない",$R$184="（選択）"),1,IF($S$184="",1,0))</formula>
    </cfRule>
    <cfRule type="expression" dxfId="643" priority="635">
      <formula>$R246="（選択）"</formula>
    </cfRule>
  </conditionalFormatting>
  <conditionalFormatting sqref="R246:R247">
    <cfRule type="expression" dxfId="642" priority="637">
      <formula>IF($R246="実施しない",1,0)</formula>
    </cfRule>
  </conditionalFormatting>
  <conditionalFormatting sqref="R246:R247">
    <cfRule type="cellIs" dxfId="641" priority="636" operator="equal">
      <formula>""</formula>
    </cfRule>
  </conditionalFormatting>
  <conditionalFormatting sqref="R248:R249">
    <cfRule type="expression" dxfId="640" priority="624">
      <formula>$B$19="（選択してください）"</formula>
    </cfRule>
    <cfRule type="expression" dxfId="639" priority="625">
      <formula>$P248=" "</formula>
    </cfRule>
    <cfRule type="expression" dxfId="638" priority="626" stopIfTrue="1">
      <formula>IF($K$5="（選択してください）",1,0)</formula>
    </cfRule>
    <cfRule type="expression" dxfId="637" priority="627" stopIfTrue="1">
      <formula>IF(OR($R$184="",$R$184="実施しない",$R$184="（選択）"),1,IF($S$184="",1,0))</formula>
    </cfRule>
    <cfRule type="expression" dxfId="636" priority="628">
      <formula>$R248="（選択）"</formula>
    </cfRule>
  </conditionalFormatting>
  <conditionalFormatting sqref="R248:R249">
    <cfRule type="expression" dxfId="635" priority="630">
      <formula>IF($R248="実施しない",1,0)</formula>
    </cfRule>
  </conditionalFormatting>
  <conditionalFormatting sqref="R248:R249">
    <cfRule type="cellIs" dxfId="634" priority="629" operator="equal">
      <formula>""</formula>
    </cfRule>
  </conditionalFormatting>
  <conditionalFormatting sqref="R250:R251">
    <cfRule type="expression" dxfId="633" priority="617">
      <formula>$B$19="（選択してください）"</formula>
    </cfRule>
    <cfRule type="expression" dxfId="632" priority="618">
      <formula>$P250=" "</formula>
    </cfRule>
    <cfRule type="expression" dxfId="631" priority="619" stopIfTrue="1">
      <formula>IF($K$5="（選択してください）",1,0)</formula>
    </cfRule>
    <cfRule type="expression" dxfId="630" priority="620" stopIfTrue="1">
      <formula>IF(OR($R$184="",$R$184="実施しない",$R$184="（選択）"),1,IF($S$184="",1,0))</formula>
    </cfRule>
    <cfRule type="expression" dxfId="629" priority="621">
      <formula>$R250="（選択）"</formula>
    </cfRule>
  </conditionalFormatting>
  <conditionalFormatting sqref="R250:R251">
    <cfRule type="expression" dxfId="628" priority="623">
      <formula>IF($R250="実施しない",1,0)</formula>
    </cfRule>
  </conditionalFormatting>
  <conditionalFormatting sqref="R250:R251">
    <cfRule type="cellIs" dxfId="627" priority="622" operator="equal">
      <formula>""</formula>
    </cfRule>
  </conditionalFormatting>
  <conditionalFormatting sqref="R252:R253">
    <cfRule type="expression" dxfId="626" priority="610">
      <formula>$B$19="（選択してください）"</formula>
    </cfRule>
    <cfRule type="expression" dxfId="625" priority="611">
      <formula>$P252=" "</formula>
    </cfRule>
    <cfRule type="expression" dxfId="624" priority="612" stopIfTrue="1">
      <formula>IF($K$5="（選択してください）",1,0)</formula>
    </cfRule>
    <cfRule type="expression" dxfId="623" priority="613" stopIfTrue="1">
      <formula>IF(OR($R$184="",$R$184="実施しない",$R$184="（選択）"),1,IF($S$184="",1,0))</formula>
    </cfRule>
    <cfRule type="expression" dxfId="622" priority="614">
      <formula>$R252="（選択）"</formula>
    </cfRule>
  </conditionalFormatting>
  <conditionalFormatting sqref="R252:R253">
    <cfRule type="expression" dxfId="621" priority="616">
      <formula>IF($R252="実施しない",1,0)</formula>
    </cfRule>
  </conditionalFormatting>
  <conditionalFormatting sqref="R252:R253">
    <cfRule type="cellIs" dxfId="620" priority="615" operator="equal">
      <formula>""</formula>
    </cfRule>
  </conditionalFormatting>
  <conditionalFormatting sqref="R254:R255">
    <cfRule type="expression" dxfId="619" priority="603">
      <formula>$B$19="（選択してください）"</formula>
    </cfRule>
    <cfRule type="expression" dxfId="618" priority="604">
      <formula>$P254=" "</formula>
    </cfRule>
    <cfRule type="expression" dxfId="617" priority="605" stopIfTrue="1">
      <formula>IF($K$5="（選択してください）",1,0)</formula>
    </cfRule>
    <cfRule type="expression" dxfId="616" priority="606" stopIfTrue="1">
      <formula>IF(OR($R$184="",$R$184="実施しない",$R$184="（選択）"),1,IF($S$184="",1,0))</formula>
    </cfRule>
    <cfRule type="expression" dxfId="615" priority="607">
      <formula>$R254="（選択）"</formula>
    </cfRule>
  </conditionalFormatting>
  <conditionalFormatting sqref="R254:R255">
    <cfRule type="expression" dxfId="614" priority="609">
      <formula>IF($R254="実施しない",1,0)</formula>
    </cfRule>
  </conditionalFormatting>
  <conditionalFormatting sqref="R254:R255">
    <cfRule type="cellIs" dxfId="613" priority="608" operator="equal">
      <formula>""</formula>
    </cfRule>
  </conditionalFormatting>
  <conditionalFormatting sqref="R256:R257">
    <cfRule type="expression" dxfId="612" priority="596">
      <formula>$B$19="（選択してください）"</formula>
    </cfRule>
    <cfRule type="expression" dxfId="611" priority="597">
      <formula>$P256=" "</formula>
    </cfRule>
    <cfRule type="expression" dxfId="610" priority="598" stopIfTrue="1">
      <formula>IF($K$5="（選択してください）",1,0)</formula>
    </cfRule>
    <cfRule type="expression" dxfId="609" priority="599" stopIfTrue="1">
      <formula>IF(OR($R$184="",$R$184="実施しない",$R$184="（選択）"),1,IF($S$184="",1,0))</formula>
    </cfRule>
    <cfRule type="expression" dxfId="608" priority="600">
      <formula>$R256="（選択）"</formula>
    </cfRule>
  </conditionalFormatting>
  <conditionalFormatting sqref="R256:R257">
    <cfRule type="expression" dxfId="607" priority="602">
      <formula>IF($R256="実施しない",1,0)</formula>
    </cfRule>
  </conditionalFormatting>
  <conditionalFormatting sqref="R256:R257">
    <cfRule type="cellIs" dxfId="606" priority="601" operator="equal">
      <formula>""</formula>
    </cfRule>
  </conditionalFormatting>
  <conditionalFormatting sqref="R258:R259">
    <cfRule type="expression" dxfId="605" priority="589">
      <formula>$B$19="（選択してください）"</formula>
    </cfRule>
    <cfRule type="expression" dxfId="604" priority="590">
      <formula>$P258=" "</formula>
    </cfRule>
    <cfRule type="expression" dxfId="603" priority="591" stopIfTrue="1">
      <formula>IF($K$5="（選択してください）",1,0)</formula>
    </cfRule>
    <cfRule type="expression" dxfId="602" priority="592" stopIfTrue="1">
      <formula>IF(OR($R$184="",$R$184="実施しない",$R$184="（選択）"),1,IF($S$184="",1,0))</formula>
    </cfRule>
    <cfRule type="expression" dxfId="601" priority="593">
      <formula>$R258="（選択）"</formula>
    </cfRule>
  </conditionalFormatting>
  <conditionalFormatting sqref="R258:R259">
    <cfRule type="expression" dxfId="600" priority="595">
      <formula>IF($R258="実施しない",1,0)</formula>
    </cfRule>
  </conditionalFormatting>
  <conditionalFormatting sqref="R258:R259">
    <cfRule type="cellIs" dxfId="599" priority="594" operator="equal">
      <formula>""</formula>
    </cfRule>
  </conditionalFormatting>
  <conditionalFormatting sqref="R260:R261">
    <cfRule type="expression" dxfId="598" priority="582">
      <formula>$B$19="（選択してください）"</formula>
    </cfRule>
    <cfRule type="expression" dxfId="597" priority="583">
      <formula>$P260=" "</formula>
    </cfRule>
    <cfRule type="expression" dxfId="596" priority="584" stopIfTrue="1">
      <formula>IF($K$5="（選択してください）",1,0)</formula>
    </cfRule>
    <cfRule type="expression" dxfId="595" priority="585" stopIfTrue="1">
      <formula>IF(OR($R$184="",$R$184="実施しない",$R$184="（選択）"),1,IF($S$184="",1,0))</formula>
    </cfRule>
    <cfRule type="expression" dxfId="594" priority="586">
      <formula>$R260="（選択）"</formula>
    </cfRule>
  </conditionalFormatting>
  <conditionalFormatting sqref="R260:R261">
    <cfRule type="expression" dxfId="593" priority="588">
      <formula>IF($R260="実施しない",1,0)</formula>
    </cfRule>
  </conditionalFormatting>
  <conditionalFormatting sqref="R260:R261">
    <cfRule type="cellIs" dxfId="592" priority="587" operator="equal">
      <formula>""</formula>
    </cfRule>
  </conditionalFormatting>
  <conditionalFormatting sqref="R262:R263">
    <cfRule type="expression" dxfId="591" priority="575">
      <formula>$B$19="（選択してください）"</formula>
    </cfRule>
    <cfRule type="expression" dxfId="590" priority="576">
      <formula>$P262=" "</formula>
    </cfRule>
    <cfRule type="expression" dxfId="589" priority="577" stopIfTrue="1">
      <formula>IF($K$5="（選択してください）",1,0)</formula>
    </cfRule>
    <cfRule type="expression" dxfId="588" priority="578" stopIfTrue="1">
      <formula>IF(OR($R$184="",$R$184="実施しない",$R$184="（選択）"),1,IF($S$184="",1,0))</formula>
    </cfRule>
    <cfRule type="expression" dxfId="587" priority="579">
      <formula>$R262="（選択）"</formula>
    </cfRule>
  </conditionalFormatting>
  <conditionalFormatting sqref="R262:R263">
    <cfRule type="expression" dxfId="586" priority="581">
      <formula>IF($R262="実施しない",1,0)</formula>
    </cfRule>
  </conditionalFormatting>
  <conditionalFormatting sqref="R262:R263">
    <cfRule type="cellIs" dxfId="585" priority="580" operator="equal">
      <formula>""</formula>
    </cfRule>
  </conditionalFormatting>
  <conditionalFormatting sqref="R264:R265">
    <cfRule type="expression" dxfId="584" priority="568">
      <formula>$B$19="（選択してください）"</formula>
    </cfRule>
    <cfRule type="expression" dxfId="583" priority="569">
      <formula>$P264=" "</formula>
    </cfRule>
    <cfRule type="expression" dxfId="582" priority="570" stopIfTrue="1">
      <formula>IF($K$5="（選択してください）",1,0)</formula>
    </cfRule>
    <cfRule type="expression" dxfId="581" priority="571" stopIfTrue="1">
      <formula>IF(OR($R$184="",$R$184="実施しない",$R$184="（選択）"),1,IF($S$184="",1,0))</formula>
    </cfRule>
    <cfRule type="expression" dxfId="580" priority="572">
      <formula>$R264="（選択）"</formula>
    </cfRule>
  </conditionalFormatting>
  <conditionalFormatting sqref="R264:R265">
    <cfRule type="expression" dxfId="579" priority="574">
      <formula>IF($R264="実施しない",1,0)</formula>
    </cfRule>
  </conditionalFormatting>
  <conditionalFormatting sqref="R264:R265">
    <cfRule type="cellIs" dxfId="578" priority="573" operator="equal">
      <formula>""</formula>
    </cfRule>
  </conditionalFormatting>
  <conditionalFormatting sqref="R266:R267">
    <cfRule type="expression" dxfId="577" priority="561">
      <formula>$B$19="（選択してください）"</formula>
    </cfRule>
    <cfRule type="expression" dxfId="576" priority="562">
      <formula>$P266=" "</formula>
    </cfRule>
    <cfRule type="expression" dxfId="575" priority="563" stopIfTrue="1">
      <formula>IF($K$5="（選択してください）",1,0)</formula>
    </cfRule>
    <cfRule type="expression" dxfId="574" priority="564" stopIfTrue="1">
      <formula>IF(OR($R$184="",$R$184="実施しない",$R$184="（選択）"),1,IF($S$184="",1,0))</formula>
    </cfRule>
    <cfRule type="expression" dxfId="573" priority="565">
      <formula>$R266="（選択）"</formula>
    </cfRule>
  </conditionalFormatting>
  <conditionalFormatting sqref="R266:R267">
    <cfRule type="expression" dxfId="572" priority="567">
      <formula>IF($R266="実施しない",1,0)</formula>
    </cfRule>
  </conditionalFormatting>
  <conditionalFormatting sqref="R266:R267">
    <cfRule type="cellIs" dxfId="571" priority="566" operator="equal">
      <formula>""</formula>
    </cfRule>
  </conditionalFormatting>
  <conditionalFormatting sqref="R268:R269">
    <cfRule type="expression" dxfId="570" priority="554">
      <formula>$B$19="（選択してください）"</formula>
    </cfRule>
    <cfRule type="expression" dxfId="569" priority="555">
      <formula>$P268=" "</formula>
    </cfRule>
    <cfRule type="expression" dxfId="568" priority="556" stopIfTrue="1">
      <formula>IF($K$5="（選択してください）",1,0)</formula>
    </cfRule>
    <cfRule type="expression" dxfId="567" priority="557" stopIfTrue="1">
      <formula>IF(OR($R$184="",$R$184="実施しない",$R$184="（選択）"),1,IF($S$184="",1,0))</formula>
    </cfRule>
    <cfRule type="expression" dxfId="566" priority="558">
      <formula>$R268="（選択）"</formula>
    </cfRule>
  </conditionalFormatting>
  <conditionalFormatting sqref="R268:R269">
    <cfRule type="expression" dxfId="565" priority="560">
      <formula>IF($R268="実施しない",1,0)</formula>
    </cfRule>
  </conditionalFormatting>
  <conditionalFormatting sqref="R268:R269">
    <cfRule type="cellIs" dxfId="564" priority="559" operator="equal">
      <formula>""</formula>
    </cfRule>
  </conditionalFormatting>
  <conditionalFormatting sqref="R274:R275">
    <cfRule type="expression" dxfId="563" priority="547">
      <formula>$B$19="（選択してください）"</formula>
    </cfRule>
    <cfRule type="expression" dxfId="562" priority="548">
      <formula>$P274=" "</formula>
    </cfRule>
    <cfRule type="expression" dxfId="561" priority="549" stopIfTrue="1">
      <formula>IF($K$5="（選択してください）",1,0)</formula>
    </cfRule>
    <cfRule type="expression" dxfId="560" priority="550" stopIfTrue="1">
      <formula>IF(OR($R$184="",$R$184="実施しない",$R$184="（選択）"),1,IF($S$184="",1,0))</formula>
    </cfRule>
    <cfRule type="expression" dxfId="559" priority="551">
      <formula>$R274="（選択）"</formula>
    </cfRule>
  </conditionalFormatting>
  <conditionalFormatting sqref="R274:R275">
    <cfRule type="expression" dxfId="558" priority="553">
      <formula>IF($R274="実施しない",1,0)</formula>
    </cfRule>
  </conditionalFormatting>
  <conditionalFormatting sqref="R274:R275">
    <cfRule type="cellIs" dxfId="557" priority="552" operator="equal">
      <formula>""</formula>
    </cfRule>
  </conditionalFormatting>
  <conditionalFormatting sqref="R276:R277">
    <cfRule type="expression" dxfId="556" priority="540">
      <formula>$B$19="（選択してください）"</formula>
    </cfRule>
    <cfRule type="expression" dxfId="555" priority="541">
      <formula>$P276=" "</formula>
    </cfRule>
    <cfRule type="expression" dxfId="554" priority="542" stopIfTrue="1">
      <formula>IF($K$5="（選択してください）",1,0)</formula>
    </cfRule>
    <cfRule type="expression" dxfId="553" priority="543" stopIfTrue="1">
      <formula>IF(OR($R$184="",$R$184="実施しない",$R$184="（選択）"),1,IF($S$184="",1,0))</formula>
    </cfRule>
    <cfRule type="expression" dxfId="552" priority="544">
      <formula>$R276="（選択）"</formula>
    </cfRule>
  </conditionalFormatting>
  <conditionalFormatting sqref="R276:R277">
    <cfRule type="expression" dxfId="551" priority="546">
      <formula>IF($R276="実施しない",1,0)</formula>
    </cfRule>
  </conditionalFormatting>
  <conditionalFormatting sqref="R276:R277">
    <cfRule type="cellIs" dxfId="550" priority="545" operator="equal">
      <formula>""</formula>
    </cfRule>
  </conditionalFormatting>
  <conditionalFormatting sqref="R282:R283">
    <cfRule type="expression" dxfId="549" priority="532">
      <formula>$B$19="（選択してください）"</formula>
    </cfRule>
    <cfRule type="expression" dxfId="548" priority="534" stopIfTrue="1">
      <formula>IF($K$5="（選択してください）",1,0)</formula>
    </cfRule>
    <cfRule type="expression" dxfId="547" priority="536">
      <formula>$R282="（選択）"</formula>
    </cfRule>
  </conditionalFormatting>
  <conditionalFormatting sqref="R282:R283">
    <cfRule type="expression" dxfId="546" priority="535" stopIfTrue="1">
      <formula>IF($R$278&lt;&gt;"実施する",1,0)</formula>
    </cfRule>
  </conditionalFormatting>
  <conditionalFormatting sqref="R282:R283">
    <cfRule type="expression" dxfId="545" priority="538">
      <formula>IF($R282="実施しない",1,0)</formula>
    </cfRule>
  </conditionalFormatting>
  <conditionalFormatting sqref="R282:R283">
    <cfRule type="cellIs" dxfId="544" priority="537" operator="equal">
      <formula>""</formula>
    </cfRule>
  </conditionalFormatting>
  <conditionalFormatting sqref="R282:R283">
    <cfRule type="expression" dxfId="543" priority="533">
      <formula>$P282=" "</formula>
    </cfRule>
  </conditionalFormatting>
  <conditionalFormatting sqref="R284:R285">
    <cfRule type="expression" dxfId="542" priority="525">
      <formula>$B$19="（選択してください）"</formula>
    </cfRule>
    <cfRule type="expression" dxfId="541" priority="527" stopIfTrue="1">
      <formula>IF($K$5="（選択してください）",1,0)</formula>
    </cfRule>
    <cfRule type="expression" dxfId="540" priority="529">
      <formula>$R284="（選択）"</formula>
    </cfRule>
  </conditionalFormatting>
  <conditionalFormatting sqref="R284:R285">
    <cfRule type="expression" dxfId="539" priority="528" stopIfTrue="1">
      <formula>IF($R$278&lt;&gt;"実施する",1,0)</formula>
    </cfRule>
  </conditionalFormatting>
  <conditionalFormatting sqref="R284:R285">
    <cfRule type="expression" dxfId="538" priority="531">
      <formula>IF($R284="実施しない",1,0)</formula>
    </cfRule>
  </conditionalFormatting>
  <conditionalFormatting sqref="R284:R285">
    <cfRule type="cellIs" dxfId="537" priority="530" operator="equal">
      <formula>""</formula>
    </cfRule>
  </conditionalFormatting>
  <conditionalFormatting sqref="R284:R285">
    <cfRule type="expression" dxfId="536" priority="526">
      <formula>$P284=" "</formula>
    </cfRule>
  </conditionalFormatting>
  <conditionalFormatting sqref="R286:R287">
    <cfRule type="expression" dxfId="535" priority="518">
      <formula>$B$19="（選択してください）"</formula>
    </cfRule>
    <cfRule type="expression" dxfId="534" priority="520" stopIfTrue="1">
      <formula>IF($K$5="（選択してください）",1,0)</formula>
    </cfRule>
    <cfRule type="expression" dxfId="533" priority="522">
      <formula>$R286="（選択）"</formula>
    </cfRule>
  </conditionalFormatting>
  <conditionalFormatting sqref="R286:R287">
    <cfRule type="expression" dxfId="532" priority="521" stopIfTrue="1">
      <formula>IF($R$278&lt;&gt;"実施する",1,0)</formula>
    </cfRule>
  </conditionalFormatting>
  <conditionalFormatting sqref="R286:R287">
    <cfRule type="expression" dxfId="531" priority="524">
      <formula>IF($R286="実施しない",1,0)</formula>
    </cfRule>
  </conditionalFormatting>
  <conditionalFormatting sqref="R286:R287">
    <cfRule type="cellIs" dxfId="530" priority="523" operator="equal">
      <formula>""</formula>
    </cfRule>
  </conditionalFormatting>
  <conditionalFormatting sqref="R286:R287">
    <cfRule type="expression" dxfId="529" priority="519">
      <formula>$P286=" "</formula>
    </cfRule>
  </conditionalFormatting>
  <conditionalFormatting sqref="R288:R289">
    <cfRule type="expression" dxfId="528" priority="511">
      <formula>$B$19="（選択してください）"</formula>
    </cfRule>
    <cfRule type="expression" dxfId="527" priority="513" stopIfTrue="1">
      <formula>IF($K$5="（選択してください）",1,0)</formula>
    </cfRule>
    <cfRule type="expression" dxfId="526" priority="515">
      <formula>$R288="（選択）"</formula>
    </cfRule>
  </conditionalFormatting>
  <conditionalFormatting sqref="R288:R289">
    <cfRule type="expression" dxfId="525" priority="514" stopIfTrue="1">
      <formula>IF($R$278&lt;&gt;"実施する",1,0)</formula>
    </cfRule>
  </conditionalFormatting>
  <conditionalFormatting sqref="R288:R289">
    <cfRule type="expression" dxfId="524" priority="517">
      <formula>IF($R288="実施しない",1,0)</formula>
    </cfRule>
  </conditionalFormatting>
  <conditionalFormatting sqref="R288:R289">
    <cfRule type="cellIs" dxfId="523" priority="516" operator="equal">
      <formula>""</formula>
    </cfRule>
  </conditionalFormatting>
  <conditionalFormatting sqref="R288:R289">
    <cfRule type="expression" dxfId="522" priority="512">
      <formula>$P288=" "</formula>
    </cfRule>
  </conditionalFormatting>
  <conditionalFormatting sqref="R290:R291">
    <cfRule type="expression" dxfId="521" priority="504">
      <formula>$B$19="（選択してください）"</formula>
    </cfRule>
    <cfRule type="expression" dxfId="520" priority="506" stopIfTrue="1">
      <formula>IF($K$5="（選択してください）",1,0)</formula>
    </cfRule>
    <cfRule type="expression" dxfId="519" priority="508">
      <formula>$R290="（選択）"</formula>
    </cfRule>
  </conditionalFormatting>
  <conditionalFormatting sqref="R290:R291">
    <cfRule type="expression" dxfId="518" priority="507" stopIfTrue="1">
      <formula>IF($R$278&lt;&gt;"実施する",1,0)</formula>
    </cfRule>
  </conditionalFormatting>
  <conditionalFormatting sqref="R290:R291">
    <cfRule type="expression" dxfId="517" priority="510">
      <formula>IF($R290="実施しない",1,0)</formula>
    </cfRule>
  </conditionalFormatting>
  <conditionalFormatting sqref="R290:R291">
    <cfRule type="cellIs" dxfId="516" priority="509" operator="equal">
      <formula>""</formula>
    </cfRule>
  </conditionalFormatting>
  <conditionalFormatting sqref="R290:R291">
    <cfRule type="expression" dxfId="515" priority="505">
      <formula>$P290=" "</formula>
    </cfRule>
  </conditionalFormatting>
  <conditionalFormatting sqref="R292:R293">
    <cfRule type="expression" dxfId="514" priority="497">
      <formula>$B$19="（選択してください）"</formula>
    </cfRule>
    <cfRule type="expression" dxfId="513" priority="499" stopIfTrue="1">
      <formula>IF($K$5="（選択してください）",1,0)</formula>
    </cfRule>
    <cfRule type="expression" dxfId="512" priority="501">
      <formula>$R292="（選択）"</formula>
    </cfRule>
  </conditionalFormatting>
  <conditionalFormatting sqref="R292:R293">
    <cfRule type="expression" dxfId="511" priority="500" stopIfTrue="1">
      <formula>IF($R$278&lt;&gt;"実施する",1,0)</formula>
    </cfRule>
  </conditionalFormatting>
  <conditionalFormatting sqref="R292:R293">
    <cfRule type="expression" dxfId="510" priority="503">
      <formula>IF($R292="実施しない",1,0)</formula>
    </cfRule>
  </conditionalFormatting>
  <conditionalFormatting sqref="R292:R293">
    <cfRule type="cellIs" dxfId="509" priority="502" operator="equal">
      <formula>""</formula>
    </cfRule>
  </conditionalFormatting>
  <conditionalFormatting sqref="R292:R293">
    <cfRule type="expression" dxfId="508" priority="498">
      <formula>$P292=" "</formula>
    </cfRule>
  </conditionalFormatting>
  <conditionalFormatting sqref="R294:R295">
    <cfRule type="expression" dxfId="507" priority="490">
      <formula>$B$19="（選択してください）"</formula>
    </cfRule>
    <cfRule type="expression" dxfId="506" priority="492" stopIfTrue="1">
      <formula>IF($K$5="（選択してください）",1,0)</formula>
    </cfRule>
    <cfRule type="expression" dxfId="505" priority="494">
      <formula>$R294="（選択）"</formula>
    </cfRule>
  </conditionalFormatting>
  <conditionalFormatting sqref="R294:R295">
    <cfRule type="expression" dxfId="504" priority="493" stopIfTrue="1">
      <formula>IF($R$278&lt;&gt;"実施する",1,0)</formula>
    </cfRule>
  </conditionalFormatting>
  <conditionalFormatting sqref="R294:R295">
    <cfRule type="expression" dxfId="503" priority="496">
      <formula>IF($R294="実施しない",1,0)</formula>
    </cfRule>
  </conditionalFormatting>
  <conditionalFormatting sqref="R294:R295">
    <cfRule type="cellIs" dxfId="502" priority="495" operator="equal">
      <formula>""</formula>
    </cfRule>
  </conditionalFormatting>
  <conditionalFormatting sqref="R294:R295">
    <cfRule type="expression" dxfId="501" priority="491">
      <formula>$P294=" "</formula>
    </cfRule>
  </conditionalFormatting>
  <conditionalFormatting sqref="R296:R297">
    <cfRule type="expression" dxfId="500" priority="483">
      <formula>$B$19="（選択してください）"</formula>
    </cfRule>
    <cfRule type="expression" dxfId="499" priority="485" stopIfTrue="1">
      <formula>IF($K$5="（選択してください）",1,0)</formula>
    </cfRule>
    <cfRule type="expression" dxfId="498" priority="487">
      <formula>$R296="（選択）"</formula>
    </cfRule>
  </conditionalFormatting>
  <conditionalFormatting sqref="R296:R297">
    <cfRule type="expression" dxfId="497" priority="486" stopIfTrue="1">
      <formula>IF($R$278&lt;&gt;"実施する",1,0)</formula>
    </cfRule>
  </conditionalFormatting>
  <conditionalFormatting sqref="R296:R297">
    <cfRule type="expression" dxfId="496" priority="489">
      <formula>IF($R296="実施しない",1,0)</formula>
    </cfRule>
  </conditionalFormatting>
  <conditionalFormatting sqref="R296:R297">
    <cfRule type="cellIs" dxfId="495" priority="488" operator="equal">
      <formula>""</formula>
    </cfRule>
  </conditionalFormatting>
  <conditionalFormatting sqref="R296:R297">
    <cfRule type="expression" dxfId="494" priority="484">
      <formula>$P296=" "</formula>
    </cfRule>
  </conditionalFormatting>
  <conditionalFormatting sqref="R298:R299">
    <cfRule type="expression" dxfId="493" priority="476">
      <formula>$B$19="（選択してください）"</formula>
    </cfRule>
    <cfRule type="expression" dxfId="492" priority="478" stopIfTrue="1">
      <formula>IF($K$5="（選択してください）",1,0)</formula>
    </cfRule>
    <cfRule type="expression" dxfId="491" priority="480">
      <formula>$R298="（選択）"</formula>
    </cfRule>
  </conditionalFormatting>
  <conditionalFormatting sqref="R298:R299">
    <cfRule type="expression" dxfId="490" priority="479" stopIfTrue="1">
      <formula>IF($R$278&lt;&gt;"実施する",1,0)</formula>
    </cfRule>
  </conditionalFormatting>
  <conditionalFormatting sqref="R298:R299">
    <cfRule type="expression" dxfId="489" priority="482">
      <formula>IF($R298="実施しない",1,0)</formula>
    </cfRule>
  </conditionalFormatting>
  <conditionalFormatting sqref="R298:R299">
    <cfRule type="cellIs" dxfId="488" priority="481" operator="equal">
      <formula>""</formula>
    </cfRule>
  </conditionalFormatting>
  <conditionalFormatting sqref="R298:R299">
    <cfRule type="expression" dxfId="487" priority="477">
      <formula>$P298=" "</formula>
    </cfRule>
  </conditionalFormatting>
  <conditionalFormatting sqref="R300:R301">
    <cfRule type="expression" dxfId="486" priority="469">
      <formula>$B$19="（選択してください）"</formula>
    </cfRule>
    <cfRule type="expression" dxfId="485" priority="471" stopIfTrue="1">
      <formula>IF($K$5="（選択してください）",1,0)</formula>
    </cfRule>
    <cfRule type="expression" dxfId="484" priority="473">
      <formula>$R300="（選択）"</formula>
    </cfRule>
  </conditionalFormatting>
  <conditionalFormatting sqref="R300:R301">
    <cfRule type="expression" dxfId="483" priority="472" stopIfTrue="1">
      <formula>IF($R$278&lt;&gt;"実施する",1,0)</formula>
    </cfRule>
  </conditionalFormatting>
  <conditionalFormatting sqref="R300:R301">
    <cfRule type="expression" dxfId="482" priority="475">
      <formula>IF($R300="実施しない",1,0)</formula>
    </cfRule>
  </conditionalFormatting>
  <conditionalFormatting sqref="R300:R301">
    <cfRule type="cellIs" dxfId="481" priority="474" operator="equal">
      <formula>""</formula>
    </cfRule>
  </conditionalFormatting>
  <conditionalFormatting sqref="R300:R301">
    <cfRule type="expression" dxfId="480" priority="470">
      <formula>$P300=" "</formula>
    </cfRule>
  </conditionalFormatting>
  <conditionalFormatting sqref="R302:R303">
    <cfRule type="expression" dxfId="479" priority="462">
      <formula>$B$19="（選択してください）"</formula>
    </cfRule>
    <cfRule type="expression" dxfId="478" priority="464" stopIfTrue="1">
      <formula>IF($K$5="（選択してください）",1,0)</formula>
    </cfRule>
    <cfRule type="expression" dxfId="477" priority="466">
      <formula>$R302="（選択）"</formula>
    </cfRule>
  </conditionalFormatting>
  <conditionalFormatting sqref="R302:R303">
    <cfRule type="expression" dxfId="476" priority="465" stopIfTrue="1">
      <formula>IF($R$278&lt;&gt;"実施する",1,0)</formula>
    </cfRule>
  </conditionalFormatting>
  <conditionalFormatting sqref="R302:R303">
    <cfRule type="expression" dxfId="475" priority="468">
      <formula>IF($R302="実施しない",1,0)</formula>
    </cfRule>
  </conditionalFormatting>
  <conditionalFormatting sqref="R302:R303">
    <cfRule type="cellIs" dxfId="474" priority="467" operator="equal">
      <formula>""</formula>
    </cfRule>
  </conditionalFormatting>
  <conditionalFormatting sqref="R302:R303">
    <cfRule type="expression" dxfId="473" priority="463">
      <formula>$P302=" "</formula>
    </cfRule>
  </conditionalFormatting>
  <conditionalFormatting sqref="R304:R305">
    <cfRule type="expression" dxfId="472" priority="455">
      <formula>$B$19="（選択してください）"</formula>
    </cfRule>
    <cfRule type="expression" dxfId="471" priority="457" stopIfTrue="1">
      <formula>IF($K$5="（選択してください）",1,0)</formula>
    </cfRule>
    <cfRule type="expression" dxfId="470" priority="459">
      <formula>$R304="（選択）"</formula>
    </cfRule>
  </conditionalFormatting>
  <conditionalFormatting sqref="R304:R305">
    <cfRule type="expression" dxfId="469" priority="458" stopIfTrue="1">
      <formula>IF($R$278&lt;&gt;"実施する",1,0)</formula>
    </cfRule>
  </conditionalFormatting>
  <conditionalFormatting sqref="R304:R305">
    <cfRule type="expression" dxfId="468" priority="461">
      <formula>IF($R304="実施しない",1,0)</formula>
    </cfRule>
  </conditionalFormatting>
  <conditionalFormatting sqref="R304:R305">
    <cfRule type="cellIs" dxfId="467" priority="460" operator="equal">
      <formula>""</formula>
    </cfRule>
  </conditionalFormatting>
  <conditionalFormatting sqref="R304:R305">
    <cfRule type="expression" dxfId="466" priority="456">
      <formula>$P304=" "</formula>
    </cfRule>
  </conditionalFormatting>
  <conditionalFormatting sqref="R306:R307">
    <cfRule type="expression" dxfId="465" priority="448">
      <formula>$B$19="（選択してください）"</formula>
    </cfRule>
    <cfRule type="expression" dxfId="464" priority="450" stopIfTrue="1">
      <formula>IF($K$5="（選択してください）",1,0)</formula>
    </cfRule>
    <cfRule type="expression" dxfId="463" priority="452">
      <formula>$R306="（選択）"</formula>
    </cfRule>
  </conditionalFormatting>
  <conditionalFormatting sqref="R306:R307">
    <cfRule type="expression" dxfId="462" priority="451" stopIfTrue="1">
      <formula>IF($R$278&lt;&gt;"実施する",1,0)</formula>
    </cfRule>
  </conditionalFormatting>
  <conditionalFormatting sqref="R306:R307">
    <cfRule type="expression" dxfId="461" priority="454">
      <formula>IF($R306="実施しない",1,0)</formula>
    </cfRule>
  </conditionalFormatting>
  <conditionalFormatting sqref="R306:R307">
    <cfRule type="cellIs" dxfId="460" priority="453" operator="equal">
      <formula>""</formula>
    </cfRule>
  </conditionalFormatting>
  <conditionalFormatting sqref="R306:R307">
    <cfRule type="expression" dxfId="459" priority="449">
      <formula>$P306=" "</formula>
    </cfRule>
  </conditionalFormatting>
  <conditionalFormatting sqref="R308:R309">
    <cfRule type="expression" dxfId="458" priority="441">
      <formula>$B$19="（選択してください）"</formula>
    </cfRule>
    <cfRule type="expression" dxfId="457" priority="443" stopIfTrue="1">
      <formula>IF($K$5="（選択してください）",1,0)</formula>
    </cfRule>
    <cfRule type="expression" dxfId="456" priority="445">
      <formula>$R308="（選択）"</formula>
    </cfRule>
  </conditionalFormatting>
  <conditionalFormatting sqref="R308:R309">
    <cfRule type="expression" dxfId="455" priority="444" stopIfTrue="1">
      <formula>IF($R$278&lt;&gt;"実施する",1,0)</formula>
    </cfRule>
  </conditionalFormatting>
  <conditionalFormatting sqref="R308:R309">
    <cfRule type="expression" dxfId="454" priority="447">
      <formula>IF($R308="実施しない",1,0)</formula>
    </cfRule>
  </conditionalFormatting>
  <conditionalFormatting sqref="R308:R309">
    <cfRule type="cellIs" dxfId="453" priority="446" operator="equal">
      <formula>""</formula>
    </cfRule>
  </conditionalFormatting>
  <conditionalFormatting sqref="R308:R309">
    <cfRule type="expression" dxfId="452" priority="442">
      <formula>$P308=" "</formula>
    </cfRule>
  </conditionalFormatting>
  <conditionalFormatting sqref="R310:R311">
    <cfRule type="expression" dxfId="451" priority="434">
      <formula>$B$19="（選択してください）"</formula>
    </cfRule>
    <cfRule type="expression" dxfId="450" priority="436" stopIfTrue="1">
      <formula>IF($K$5="（選択してください）",1,0)</formula>
    </cfRule>
    <cfRule type="expression" dxfId="449" priority="438">
      <formula>$R310="（選択）"</formula>
    </cfRule>
  </conditionalFormatting>
  <conditionalFormatting sqref="R310:R311">
    <cfRule type="expression" dxfId="448" priority="437" stopIfTrue="1">
      <formula>IF($R$278&lt;&gt;"実施する",1,0)</formula>
    </cfRule>
  </conditionalFormatting>
  <conditionalFormatting sqref="R310:R311">
    <cfRule type="expression" dxfId="447" priority="440">
      <formula>IF($R310="実施しない",1,0)</formula>
    </cfRule>
  </conditionalFormatting>
  <conditionalFormatting sqref="R310:R311">
    <cfRule type="cellIs" dxfId="446" priority="439" operator="equal">
      <formula>""</formula>
    </cfRule>
  </conditionalFormatting>
  <conditionalFormatting sqref="R310:R311">
    <cfRule type="expression" dxfId="445" priority="435">
      <formula>$P310=" "</formula>
    </cfRule>
  </conditionalFormatting>
  <conditionalFormatting sqref="R312:R313">
    <cfRule type="expression" dxfId="444" priority="427">
      <formula>$B$19="（選択してください）"</formula>
    </cfRule>
    <cfRule type="expression" dxfId="443" priority="429" stopIfTrue="1">
      <formula>IF($K$5="（選択してください）",1,0)</formula>
    </cfRule>
    <cfRule type="expression" dxfId="442" priority="431">
      <formula>$R312="（選択）"</formula>
    </cfRule>
  </conditionalFormatting>
  <conditionalFormatting sqref="R312:R313">
    <cfRule type="expression" dxfId="441" priority="430" stopIfTrue="1">
      <formula>IF($R$278&lt;&gt;"実施する",1,0)</formula>
    </cfRule>
  </conditionalFormatting>
  <conditionalFormatting sqref="R312:R313">
    <cfRule type="expression" dxfId="440" priority="433">
      <formula>IF($R312="実施しない",1,0)</formula>
    </cfRule>
  </conditionalFormatting>
  <conditionalFormatting sqref="R312:R313">
    <cfRule type="cellIs" dxfId="439" priority="432" operator="equal">
      <formula>""</formula>
    </cfRule>
  </conditionalFormatting>
  <conditionalFormatting sqref="R312:R313">
    <cfRule type="expression" dxfId="438" priority="428">
      <formula>$P312=" "</formula>
    </cfRule>
  </conditionalFormatting>
  <conditionalFormatting sqref="R314:R315">
    <cfRule type="expression" dxfId="437" priority="420">
      <formula>$B$19="（選択してください）"</formula>
    </cfRule>
    <cfRule type="expression" dxfId="436" priority="422" stopIfTrue="1">
      <formula>IF($K$5="（選択してください）",1,0)</formula>
    </cfRule>
    <cfRule type="expression" dxfId="435" priority="424">
      <formula>$R314="（選択）"</formula>
    </cfRule>
  </conditionalFormatting>
  <conditionalFormatting sqref="R314:R315">
    <cfRule type="expression" dxfId="434" priority="423" stopIfTrue="1">
      <formula>IF($R$278&lt;&gt;"実施する",1,0)</formula>
    </cfRule>
  </conditionalFormatting>
  <conditionalFormatting sqref="R314:R315">
    <cfRule type="expression" dxfId="433" priority="426">
      <formula>IF($R314="実施しない",1,0)</formula>
    </cfRule>
  </conditionalFormatting>
  <conditionalFormatting sqref="R314:R315">
    <cfRule type="cellIs" dxfId="432" priority="425" operator="equal">
      <formula>""</formula>
    </cfRule>
  </conditionalFormatting>
  <conditionalFormatting sqref="R314:R315">
    <cfRule type="expression" dxfId="431" priority="421">
      <formula>$P314=" "</formula>
    </cfRule>
  </conditionalFormatting>
  <conditionalFormatting sqref="R316:R317">
    <cfRule type="expression" dxfId="430" priority="413">
      <formula>$B$19="（選択してください）"</formula>
    </cfRule>
    <cfRule type="expression" dxfId="429" priority="415" stopIfTrue="1">
      <formula>IF($K$5="（選択してください）",1,0)</formula>
    </cfRule>
    <cfRule type="expression" dxfId="428" priority="417">
      <formula>$R316="（選択）"</formula>
    </cfRule>
  </conditionalFormatting>
  <conditionalFormatting sqref="R316:R317">
    <cfRule type="expression" dxfId="427" priority="416" stopIfTrue="1">
      <formula>IF($R$278&lt;&gt;"実施する",1,0)</formula>
    </cfRule>
  </conditionalFormatting>
  <conditionalFormatting sqref="R316:R317">
    <cfRule type="expression" dxfId="426" priority="419">
      <formula>IF($R316="実施しない",1,0)</formula>
    </cfRule>
  </conditionalFormatting>
  <conditionalFormatting sqref="R316:R317">
    <cfRule type="cellIs" dxfId="425" priority="418" operator="equal">
      <formula>""</formula>
    </cfRule>
  </conditionalFormatting>
  <conditionalFormatting sqref="R316:R317">
    <cfRule type="expression" dxfId="424" priority="414">
      <formula>$P316=" "</formula>
    </cfRule>
  </conditionalFormatting>
  <conditionalFormatting sqref="R318:R319">
    <cfRule type="expression" dxfId="423" priority="406">
      <formula>$B$19="（選択してください）"</formula>
    </cfRule>
    <cfRule type="expression" dxfId="422" priority="408" stopIfTrue="1">
      <formula>IF($K$5="（選択してください）",1,0)</formula>
    </cfRule>
    <cfRule type="expression" dxfId="421" priority="410">
      <formula>$R318="（選択）"</formula>
    </cfRule>
  </conditionalFormatting>
  <conditionalFormatting sqref="R318:R319">
    <cfRule type="expression" dxfId="420" priority="409" stopIfTrue="1">
      <formula>IF($R$278&lt;&gt;"実施する",1,0)</formula>
    </cfRule>
  </conditionalFormatting>
  <conditionalFormatting sqref="R318:R319">
    <cfRule type="expression" dxfId="419" priority="412">
      <formula>IF($R318="実施しない",1,0)</formula>
    </cfRule>
  </conditionalFormatting>
  <conditionalFormatting sqref="R318:R319">
    <cfRule type="cellIs" dxfId="418" priority="411" operator="equal">
      <formula>""</formula>
    </cfRule>
  </conditionalFormatting>
  <conditionalFormatting sqref="R318:R319">
    <cfRule type="expression" dxfId="417" priority="407">
      <formula>$P318=" "</formula>
    </cfRule>
  </conditionalFormatting>
  <conditionalFormatting sqref="R320:R321">
    <cfRule type="expression" dxfId="416" priority="399">
      <formula>$B$19="（選択してください）"</formula>
    </cfRule>
    <cfRule type="expression" dxfId="415" priority="401" stopIfTrue="1">
      <formula>IF($K$5="（選択してください）",1,0)</formula>
    </cfRule>
    <cfRule type="expression" dxfId="414" priority="403">
      <formula>$R320="（選択）"</formula>
    </cfRule>
  </conditionalFormatting>
  <conditionalFormatting sqref="R320:R321">
    <cfRule type="expression" dxfId="413" priority="402" stopIfTrue="1">
      <formula>IF($R$278&lt;&gt;"実施する",1,0)</formula>
    </cfRule>
  </conditionalFormatting>
  <conditionalFormatting sqref="R320:R321">
    <cfRule type="expression" dxfId="412" priority="405">
      <formula>IF($R320="実施しない",1,0)</formula>
    </cfRule>
  </conditionalFormatting>
  <conditionalFormatting sqref="R320:R321">
    <cfRule type="cellIs" dxfId="411" priority="404" operator="equal">
      <formula>""</formula>
    </cfRule>
  </conditionalFormatting>
  <conditionalFormatting sqref="R320:R321">
    <cfRule type="expression" dxfId="410" priority="400">
      <formula>$P320=" "</formula>
    </cfRule>
  </conditionalFormatting>
  <conditionalFormatting sqref="R322:R323">
    <cfRule type="expression" dxfId="409" priority="392">
      <formula>$B$19="（選択してください）"</formula>
    </cfRule>
    <cfRule type="expression" dxfId="408" priority="394" stopIfTrue="1">
      <formula>IF($K$5="（選択してください）",1,0)</formula>
    </cfRule>
    <cfRule type="expression" dxfId="407" priority="396">
      <formula>$R322="（選択）"</formula>
    </cfRule>
  </conditionalFormatting>
  <conditionalFormatting sqref="R322:R323">
    <cfRule type="expression" dxfId="406" priority="395" stopIfTrue="1">
      <formula>IF($R$278&lt;&gt;"実施する",1,0)</formula>
    </cfRule>
  </conditionalFormatting>
  <conditionalFormatting sqref="R322:R323">
    <cfRule type="expression" dxfId="405" priority="398">
      <formula>IF($R322="実施しない",1,0)</formula>
    </cfRule>
  </conditionalFormatting>
  <conditionalFormatting sqref="R322:R323">
    <cfRule type="cellIs" dxfId="404" priority="397" operator="equal">
      <formula>""</formula>
    </cfRule>
  </conditionalFormatting>
  <conditionalFormatting sqref="R322:R323">
    <cfRule type="expression" dxfId="403" priority="393">
      <formula>$P322=" "</formula>
    </cfRule>
  </conditionalFormatting>
  <conditionalFormatting sqref="R324:R325">
    <cfRule type="expression" dxfId="402" priority="385">
      <formula>$B$19="（選択してください）"</formula>
    </cfRule>
    <cfRule type="expression" dxfId="401" priority="387" stopIfTrue="1">
      <formula>IF($K$5="（選択してください）",1,0)</formula>
    </cfRule>
    <cfRule type="expression" dxfId="400" priority="389">
      <formula>$R324="（選択）"</formula>
    </cfRule>
  </conditionalFormatting>
  <conditionalFormatting sqref="R324:R325">
    <cfRule type="expression" dxfId="399" priority="388" stopIfTrue="1">
      <formula>IF($R$278&lt;&gt;"実施する",1,0)</formula>
    </cfRule>
  </conditionalFormatting>
  <conditionalFormatting sqref="R324:R325">
    <cfRule type="expression" dxfId="398" priority="391">
      <formula>IF($R324="実施しない",1,0)</formula>
    </cfRule>
  </conditionalFormatting>
  <conditionalFormatting sqref="R324:R325">
    <cfRule type="cellIs" dxfId="397" priority="390" operator="equal">
      <formula>""</formula>
    </cfRule>
  </conditionalFormatting>
  <conditionalFormatting sqref="R324:R325">
    <cfRule type="expression" dxfId="396" priority="386">
      <formula>$P324=" "</formula>
    </cfRule>
  </conditionalFormatting>
  <conditionalFormatting sqref="R326:R327">
    <cfRule type="expression" dxfId="395" priority="378">
      <formula>$B$19="（選択してください）"</formula>
    </cfRule>
    <cfRule type="expression" dxfId="394" priority="380" stopIfTrue="1">
      <formula>IF($K$5="（選択してください）",1,0)</formula>
    </cfRule>
    <cfRule type="expression" dxfId="393" priority="382">
      <formula>$R326="（選択）"</formula>
    </cfRule>
  </conditionalFormatting>
  <conditionalFormatting sqref="R326:R327">
    <cfRule type="expression" dxfId="392" priority="381" stopIfTrue="1">
      <formula>IF($R$278&lt;&gt;"実施する",1,0)</formula>
    </cfRule>
  </conditionalFormatting>
  <conditionalFormatting sqref="R326:R327">
    <cfRule type="expression" dxfId="391" priority="384">
      <formula>IF($R326="実施しない",1,0)</formula>
    </cfRule>
  </conditionalFormatting>
  <conditionalFormatting sqref="R326:R327">
    <cfRule type="cellIs" dxfId="390" priority="383" operator="equal">
      <formula>""</formula>
    </cfRule>
  </conditionalFormatting>
  <conditionalFormatting sqref="R326:R327">
    <cfRule type="expression" dxfId="389" priority="379">
      <formula>$P326=" "</formula>
    </cfRule>
  </conditionalFormatting>
  <conditionalFormatting sqref="R328:R329">
    <cfRule type="expression" dxfId="388" priority="371">
      <formula>$B$19="（選択してください）"</formula>
    </cfRule>
    <cfRule type="expression" dxfId="387" priority="373" stopIfTrue="1">
      <formula>IF($K$5="（選択してください）",1,0)</formula>
    </cfRule>
    <cfRule type="expression" dxfId="386" priority="375">
      <formula>$R328="（選択）"</formula>
    </cfRule>
  </conditionalFormatting>
  <conditionalFormatting sqref="R328:R329">
    <cfRule type="expression" dxfId="385" priority="374" stopIfTrue="1">
      <formula>IF($R$278&lt;&gt;"実施する",1,0)</formula>
    </cfRule>
  </conditionalFormatting>
  <conditionalFormatting sqref="R328:R329">
    <cfRule type="expression" dxfId="384" priority="377">
      <formula>IF($R328="実施しない",1,0)</formula>
    </cfRule>
  </conditionalFormatting>
  <conditionalFormatting sqref="R328:R329">
    <cfRule type="cellIs" dxfId="383" priority="376" operator="equal">
      <formula>""</formula>
    </cfRule>
  </conditionalFormatting>
  <conditionalFormatting sqref="R328:R329">
    <cfRule type="expression" dxfId="382" priority="372">
      <formula>$P328=" "</formula>
    </cfRule>
  </conditionalFormatting>
  <conditionalFormatting sqref="R330:R331">
    <cfRule type="expression" dxfId="381" priority="364">
      <formula>$B$19="（選択してください）"</formula>
    </cfRule>
    <cfRule type="expression" dxfId="380" priority="366" stopIfTrue="1">
      <formula>IF($K$5="（選択してください）",1,0)</formula>
    </cfRule>
    <cfRule type="expression" dxfId="379" priority="368">
      <formula>$R330="（選択）"</formula>
    </cfRule>
  </conditionalFormatting>
  <conditionalFormatting sqref="R330:R331">
    <cfRule type="expression" dxfId="378" priority="367" stopIfTrue="1">
      <formula>IF($R$278&lt;&gt;"実施する",1,0)</formula>
    </cfRule>
  </conditionalFormatting>
  <conditionalFormatting sqref="R330:R331">
    <cfRule type="expression" dxfId="377" priority="370">
      <formula>IF($R330="実施しない",1,0)</formula>
    </cfRule>
  </conditionalFormatting>
  <conditionalFormatting sqref="R330:R331">
    <cfRule type="cellIs" dxfId="376" priority="369" operator="equal">
      <formula>""</formula>
    </cfRule>
  </conditionalFormatting>
  <conditionalFormatting sqref="R330:R331">
    <cfRule type="expression" dxfId="375" priority="365">
      <formula>$P330=" "</formula>
    </cfRule>
  </conditionalFormatting>
  <conditionalFormatting sqref="R332:R333">
    <cfRule type="expression" dxfId="374" priority="357">
      <formula>$B$19="（選択してください）"</formula>
    </cfRule>
    <cfRule type="expression" dxfId="373" priority="359" stopIfTrue="1">
      <formula>IF($K$5="（選択してください）",1,0)</formula>
    </cfRule>
    <cfRule type="expression" dxfId="372" priority="361">
      <formula>$R332="（選択）"</formula>
    </cfRule>
  </conditionalFormatting>
  <conditionalFormatting sqref="R332:R333">
    <cfRule type="expression" dxfId="371" priority="360" stopIfTrue="1">
      <formula>IF($R$278&lt;&gt;"実施する",1,0)</formula>
    </cfRule>
  </conditionalFormatting>
  <conditionalFormatting sqref="R332:R333">
    <cfRule type="expression" dxfId="370" priority="363">
      <formula>IF($R332="実施しない",1,0)</formula>
    </cfRule>
  </conditionalFormatting>
  <conditionalFormatting sqref="R332:R333">
    <cfRule type="cellIs" dxfId="369" priority="362" operator="equal">
      <formula>""</formula>
    </cfRule>
  </conditionalFormatting>
  <conditionalFormatting sqref="R332:R333">
    <cfRule type="expression" dxfId="368" priority="358">
      <formula>$P332=" "</formula>
    </cfRule>
  </conditionalFormatting>
  <conditionalFormatting sqref="R334:R335">
    <cfRule type="expression" dxfId="367" priority="350">
      <formula>$B$19="（選択してください）"</formula>
    </cfRule>
    <cfRule type="expression" dxfId="366" priority="352" stopIfTrue="1">
      <formula>IF($K$5="（選択してください）",1,0)</formula>
    </cfRule>
    <cfRule type="expression" dxfId="365" priority="354">
      <formula>$R334="（選択）"</formula>
    </cfRule>
  </conditionalFormatting>
  <conditionalFormatting sqref="R334:R335">
    <cfRule type="expression" dxfId="364" priority="353" stopIfTrue="1">
      <formula>IF($R$278&lt;&gt;"実施する",1,0)</formula>
    </cfRule>
  </conditionalFormatting>
  <conditionalFormatting sqref="R334:R335">
    <cfRule type="expression" dxfId="363" priority="356">
      <formula>IF($R334="実施しない",1,0)</formula>
    </cfRule>
  </conditionalFormatting>
  <conditionalFormatting sqref="R334:R335">
    <cfRule type="cellIs" dxfId="362" priority="355" operator="equal">
      <formula>""</formula>
    </cfRule>
  </conditionalFormatting>
  <conditionalFormatting sqref="R334:R335">
    <cfRule type="expression" dxfId="361" priority="351">
      <formula>$P334=" "</formula>
    </cfRule>
  </conditionalFormatting>
  <conditionalFormatting sqref="R336:R337">
    <cfRule type="expression" dxfId="360" priority="343">
      <formula>$B$19="（選択してください）"</formula>
    </cfRule>
    <cfRule type="expression" dxfId="359" priority="345" stopIfTrue="1">
      <formula>IF($K$5="（選択してください）",1,0)</formula>
    </cfRule>
    <cfRule type="expression" dxfId="358" priority="347">
      <formula>$R336="（選択）"</formula>
    </cfRule>
  </conditionalFormatting>
  <conditionalFormatting sqref="R336:R337">
    <cfRule type="expression" dxfId="357" priority="346" stopIfTrue="1">
      <formula>IF($R$278&lt;&gt;"実施する",1,0)</formula>
    </cfRule>
  </conditionalFormatting>
  <conditionalFormatting sqref="R336:R337">
    <cfRule type="expression" dxfId="356" priority="349">
      <formula>IF($R336="実施しない",1,0)</formula>
    </cfRule>
  </conditionalFormatting>
  <conditionalFormatting sqref="R336:R337">
    <cfRule type="cellIs" dxfId="355" priority="348" operator="equal">
      <formula>""</formula>
    </cfRule>
  </conditionalFormatting>
  <conditionalFormatting sqref="R336:R337">
    <cfRule type="expression" dxfId="354" priority="344">
      <formula>$P336=" "</formula>
    </cfRule>
  </conditionalFormatting>
  <conditionalFormatting sqref="R338:R339">
    <cfRule type="expression" dxfId="353" priority="336">
      <formula>$B$19="（選択してください）"</formula>
    </cfRule>
    <cfRule type="expression" dxfId="352" priority="338" stopIfTrue="1">
      <formula>IF($K$5="（選択してください）",1,0)</formula>
    </cfRule>
    <cfRule type="expression" dxfId="351" priority="340">
      <formula>$R338="（選択）"</formula>
    </cfRule>
  </conditionalFormatting>
  <conditionalFormatting sqref="R338:R339">
    <cfRule type="expression" dxfId="350" priority="339" stopIfTrue="1">
      <formula>IF($R$278&lt;&gt;"実施する",1,0)</formula>
    </cfRule>
  </conditionalFormatting>
  <conditionalFormatting sqref="R338:R339">
    <cfRule type="expression" dxfId="349" priority="342">
      <formula>IF($R338="実施しない",1,0)</formula>
    </cfRule>
  </conditionalFormatting>
  <conditionalFormatting sqref="R338:R339">
    <cfRule type="cellIs" dxfId="348" priority="341" operator="equal">
      <formula>""</formula>
    </cfRule>
  </conditionalFormatting>
  <conditionalFormatting sqref="R338:R339">
    <cfRule type="expression" dxfId="347" priority="337">
      <formula>$P338=" "</formula>
    </cfRule>
  </conditionalFormatting>
  <conditionalFormatting sqref="R340:R341">
    <cfRule type="expression" dxfId="346" priority="329">
      <formula>$B$19="（選択してください）"</formula>
    </cfRule>
    <cfRule type="expression" dxfId="345" priority="331" stopIfTrue="1">
      <formula>IF($K$5="（選択してください）",1,0)</formula>
    </cfRule>
    <cfRule type="expression" dxfId="344" priority="333">
      <formula>$R340="（選択）"</formula>
    </cfRule>
  </conditionalFormatting>
  <conditionalFormatting sqref="R340:R341">
    <cfRule type="expression" dxfId="343" priority="332" stopIfTrue="1">
      <formula>IF($R$278&lt;&gt;"実施する",1,0)</formula>
    </cfRule>
  </conditionalFormatting>
  <conditionalFormatting sqref="R340:R341">
    <cfRule type="expression" dxfId="342" priority="335">
      <formula>IF($R340="実施しない",1,0)</formula>
    </cfRule>
  </conditionalFormatting>
  <conditionalFormatting sqref="R340:R341">
    <cfRule type="cellIs" dxfId="341" priority="334" operator="equal">
      <formula>""</formula>
    </cfRule>
  </conditionalFormatting>
  <conditionalFormatting sqref="R340:R341">
    <cfRule type="expression" dxfId="340" priority="330">
      <formula>$P340=" "</formula>
    </cfRule>
  </conditionalFormatting>
  <conditionalFormatting sqref="R342:R343">
    <cfRule type="expression" dxfId="339" priority="322">
      <formula>$B$19="（選択してください）"</formula>
    </cfRule>
    <cfRule type="expression" dxfId="338" priority="324" stopIfTrue="1">
      <formula>IF($K$5="（選択してください）",1,0)</formula>
    </cfRule>
    <cfRule type="expression" dxfId="337" priority="326">
      <formula>$R342="（選択）"</formula>
    </cfRule>
  </conditionalFormatting>
  <conditionalFormatting sqref="R342:R343">
    <cfRule type="expression" dxfId="336" priority="325" stopIfTrue="1">
      <formula>IF($R$278&lt;&gt;"実施する",1,0)</formula>
    </cfRule>
  </conditionalFormatting>
  <conditionalFormatting sqref="R342:R343">
    <cfRule type="expression" dxfId="335" priority="328">
      <formula>IF($R342="実施しない",1,0)</formula>
    </cfRule>
  </conditionalFormatting>
  <conditionalFormatting sqref="R342:R343">
    <cfRule type="cellIs" dxfId="334" priority="327" operator="equal">
      <formula>""</formula>
    </cfRule>
  </conditionalFormatting>
  <conditionalFormatting sqref="R342:R343">
    <cfRule type="expression" dxfId="333" priority="323">
      <formula>$P342=" "</formula>
    </cfRule>
  </conditionalFormatting>
  <conditionalFormatting sqref="R344:R345">
    <cfRule type="expression" dxfId="332" priority="315">
      <formula>$B$19="（選択してください）"</formula>
    </cfRule>
    <cfRule type="expression" dxfId="331" priority="317" stopIfTrue="1">
      <formula>IF($K$5="（選択してください）",1,0)</formula>
    </cfRule>
    <cfRule type="expression" dxfId="330" priority="319">
      <formula>$R344="（選択）"</formula>
    </cfRule>
  </conditionalFormatting>
  <conditionalFormatting sqref="R344:R345">
    <cfRule type="expression" dxfId="329" priority="318" stopIfTrue="1">
      <formula>IF($R$278&lt;&gt;"実施する",1,0)</formula>
    </cfRule>
  </conditionalFormatting>
  <conditionalFormatting sqref="R344:R345">
    <cfRule type="expression" dxfId="328" priority="321">
      <formula>IF($R344="実施しない",1,0)</formula>
    </cfRule>
  </conditionalFormatting>
  <conditionalFormatting sqref="R344:R345">
    <cfRule type="cellIs" dxfId="327" priority="320" operator="equal">
      <formula>""</formula>
    </cfRule>
  </conditionalFormatting>
  <conditionalFormatting sqref="R344:R345">
    <cfRule type="expression" dxfId="326" priority="316">
      <formula>$P344=" "</formula>
    </cfRule>
  </conditionalFormatting>
  <conditionalFormatting sqref="R346:R347">
    <cfRule type="expression" dxfId="325" priority="308">
      <formula>$B$19="（選択してください）"</formula>
    </cfRule>
    <cfRule type="expression" dxfId="324" priority="310" stopIfTrue="1">
      <formula>IF($K$5="（選択してください）",1,0)</formula>
    </cfRule>
    <cfRule type="expression" dxfId="323" priority="312">
      <formula>$R346="（選択）"</formula>
    </cfRule>
  </conditionalFormatting>
  <conditionalFormatting sqref="R346:R347">
    <cfRule type="expression" dxfId="322" priority="311" stopIfTrue="1">
      <formula>IF($R$278&lt;&gt;"実施する",1,0)</formula>
    </cfRule>
  </conditionalFormatting>
  <conditionalFormatting sqref="R346:R347">
    <cfRule type="expression" dxfId="321" priority="314">
      <formula>IF($R346="実施しない",1,0)</formula>
    </cfRule>
  </conditionalFormatting>
  <conditionalFormatting sqref="R346:R347">
    <cfRule type="cellIs" dxfId="320" priority="313" operator="equal">
      <formula>""</formula>
    </cfRule>
  </conditionalFormatting>
  <conditionalFormatting sqref="R346:R347">
    <cfRule type="expression" dxfId="319" priority="309">
      <formula>$P346=" "</formula>
    </cfRule>
  </conditionalFormatting>
  <conditionalFormatting sqref="R348:R349">
    <cfRule type="expression" dxfId="318" priority="301">
      <formula>$B$19="（選択してください）"</formula>
    </cfRule>
    <cfRule type="expression" dxfId="317" priority="303" stopIfTrue="1">
      <formula>IF($K$5="（選択してください）",1,0)</formula>
    </cfRule>
    <cfRule type="expression" dxfId="316" priority="305">
      <formula>$R348="（選択）"</formula>
    </cfRule>
  </conditionalFormatting>
  <conditionalFormatting sqref="R348:R349">
    <cfRule type="expression" dxfId="315" priority="304" stopIfTrue="1">
      <formula>IF($R$278&lt;&gt;"実施する",1,0)</formula>
    </cfRule>
  </conditionalFormatting>
  <conditionalFormatting sqref="R348:R349">
    <cfRule type="expression" dxfId="314" priority="307">
      <formula>IF($R348="実施しない",1,0)</formula>
    </cfRule>
  </conditionalFormatting>
  <conditionalFormatting sqref="R348:R349">
    <cfRule type="cellIs" dxfId="313" priority="306" operator="equal">
      <formula>""</formula>
    </cfRule>
  </conditionalFormatting>
  <conditionalFormatting sqref="R348:R349">
    <cfRule type="expression" dxfId="312" priority="302">
      <formula>$P348=" "</formula>
    </cfRule>
  </conditionalFormatting>
  <conditionalFormatting sqref="R350:R351">
    <cfRule type="expression" dxfId="311" priority="294">
      <formula>$B$19="（選択してください）"</formula>
    </cfRule>
    <cfRule type="expression" dxfId="310" priority="296" stopIfTrue="1">
      <formula>IF($K$5="（選択してください）",1,0)</formula>
    </cfRule>
    <cfRule type="expression" dxfId="309" priority="298">
      <formula>$R350="（選択）"</formula>
    </cfRule>
  </conditionalFormatting>
  <conditionalFormatting sqref="R350:R351">
    <cfRule type="expression" dxfId="308" priority="297" stopIfTrue="1">
      <formula>IF($R$278&lt;&gt;"実施する",1,0)</formula>
    </cfRule>
  </conditionalFormatting>
  <conditionalFormatting sqref="R350:R351">
    <cfRule type="expression" dxfId="307" priority="300">
      <formula>IF($R350="実施しない",1,0)</formula>
    </cfRule>
  </conditionalFormatting>
  <conditionalFormatting sqref="R350:R351">
    <cfRule type="cellIs" dxfId="306" priority="299" operator="equal">
      <formula>""</formula>
    </cfRule>
  </conditionalFormatting>
  <conditionalFormatting sqref="R350:R351">
    <cfRule type="expression" dxfId="305" priority="295">
      <formula>$P350=" "</formula>
    </cfRule>
  </conditionalFormatting>
  <conditionalFormatting sqref="R352:R353">
    <cfRule type="expression" dxfId="304" priority="287">
      <formula>$B$19="（選択してください）"</formula>
    </cfRule>
    <cfRule type="expression" dxfId="303" priority="289" stopIfTrue="1">
      <formula>IF($K$5="（選択してください）",1,0)</formula>
    </cfRule>
    <cfRule type="expression" dxfId="302" priority="291">
      <formula>$R352="（選択）"</formula>
    </cfRule>
  </conditionalFormatting>
  <conditionalFormatting sqref="R352:R353">
    <cfRule type="expression" dxfId="301" priority="290" stopIfTrue="1">
      <formula>IF($R$278&lt;&gt;"実施する",1,0)</formula>
    </cfRule>
  </conditionalFormatting>
  <conditionalFormatting sqref="R352:R353">
    <cfRule type="expression" dxfId="300" priority="293">
      <formula>IF($R352="実施しない",1,0)</formula>
    </cfRule>
  </conditionalFormatting>
  <conditionalFormatting sqref="R352:R353">
    <cfRule type="cellIs" dxfId="299" priority="292" operator="equal">
      <formula>""</formula>
    </cfRule>
  </conditionalFormatting>
  <conditionalFormatting sqref="R352:R353">
    <cfRule type="expression" dxfId="298" priority="288">
      <formula>$P352=" "</formula>
    </cfRule>
  </conditionalFormatting>
  <conditionalFormatting sqref="R354:R355">
    <cfRule type="expression" dxfId="297" priority="280">
      <formula>$B$19="（選択してください）"</formula>
    </cfRule>
    <cfRule type="expression" dxfId="296" priority="282" stopIfTrue="1">
      <formula>IF($K$5="（選択してください）",1,0)</formula>
    </cfRule>
    <cfRule type="expression" dxfId="295" priority="284">
      <formula>$R354="（選択）"</formula>
    </cfRule>
  </conditionalFormatting>
  <conditionalFormatting sqref="R354:R355">
    <cfRule type="expression" dxfId="294" priority="283" stopIfTrue="1">
      <formula>IF($R$278&lt;&gt;"実施する",1,0)</formula>
    </cfRule>
  </conditionalFormatting>
  <conditionalFormatting sqref="R354:R355">
    <cfRule type="expression" dxfId="293" priority="286">
      <formula>IF($R354="実施しない",1,0)</formula>
    </cfRule>
  </conditionalFormatting>
  <conditionalFormatting sqref="R354:R355">
    <cfRule type="cellIs" dxfId="292" priority="285" operator="equal">
      <formula>""</formula>
    </cfRule>
  </conditionalFormatting>
  <conditionalFormatting sqref="R354:R355">
    <cfRule type="expression" dxfId="291" priority="281">
      <formula>$P354=" "</formula>
    </cfRule>
  </conditionalFormatting>
  <conditionalFormatting sqref="R360:R361">
    <cfRule type="expression" dxfId="290" priority="273">
      <formula>$B$19="（選択してください）"</formula>
    </cfRule>
    <cfRule type="expression" dxfId="289" priority="275" stopIfTrue="1">
      <formula>IF($K$5="（選択してください）",1,0)</formula>
    </cfRule>
    <cfRule type="expression" dxfId="288" priority="277">
      <formula>$R360="（選択）"</formula>
    </cfRule>
  </conditionalFormatting>
  <conditionalFormatting sqref="R360:R361">
    <cfRule type="expression" dxfId="287" priority="276" stopIfTrue="1">
      <formula>IF($R$278&lt;&gt;"実施する",1,0)</formula>
    </cfRule>
  </conditionalFormatting>
  <conditionalFormatting sqref="R360:R361">
    <cfRule type="expression" dxfId="286" priority="279">
      <formula>IF($R360="実施しない",1,0)</formula>
    </cfRule>
  </conditionalFormatting>
  <conditionalFormatting sqref="R360:R361">
    <cfRule type="cellIs" dxfId="285" priority="278" operator="equal">
      <formula>""</formula>
    </cfRule>
  </conditionalFormatting>
  <conditionalFormatting sqref="R360:R361">
    <cfRule type="expression" dxfId="284" priority="274">
      <formula>$P360=" "</formula>
    </cfRule>
  </conditionalFormatting>
  <conditionalFormatting sqref="R362:R363">
    <cfRule type="expression" dxfId="283" priority="266">
      <formula>$B$19="（選択してください）"</formula>
    </cfRule>
    <cfRule type="expression" dxfId="282" priority="268" stopIfTrue="1">
      <formula>IF($K$5="（選択してください）",1,0)</formula>
    </cfRule>
    <cfRule type="expression" dxfId="281" priority="270">
      <formula>$R362="（選択）"</formula>
    </cfRule>
  </conditionalFormatting>
  <conditionalFormatting sqref="R362:R363">
    <cfRule type="expression" dxfId="280" priority="269" stopIfTrue="1">
      <formula>IF($R$278&lt;&gt;"実施する",1,0)</formula>
    </cfRule>
  </conditionalFormatting>
  <conditionalFormatting sqref="R362:R363">
    <cfRule type="expression" dxfId="279" priority="272">
      <formula>IF($R362="実施しない",1,0)</formula>
    </cfRule>
  </conditionalFormatting>
  <conditionalFormatting sqref="R362:R363">
    <cfRule type="cellIs" dxfId="278" priority="271" operator="equal">
      <formula>""</formula>
    </cfRule>
  </conditionalFormatting>
  <conditionalFormatting sqref="R362:R363">
    <cfRule type="expression" dxfId="277" priority="267">
      <formula>$P362=" "</formula>
    </cfRule>
  </conditionalFormatting>
  <conditionalFormatting sqref="Q80:Q81">
    <cfRule type="expression" dxfId="276" priority="257">
      <formula>$B$19="（選択してください）"</formula>
    </cfRule>
    <cfRule type="expression" dxfId="275" priority="261">
      <formula>IF($K$5="（選択してください）",1,0)</formula>
    </cfRule>
    <cfRule type="expression" dxfId="274" priority="262">
      <formula>IF(OR($R$24="",$R$24="実施しない",$R$24="（選択）"),1,IF($S$24="",1,0))</formula>
    </cfRule>
  </conditionalFormatting>
  <conditionalFormatting sqref="L80:M81">
    <cfRule type="expression" dxfId="273" priority="263">
      <formula>IF($K$5="（選択してください）",1,0)</formula>
    </cfRule>
    <cfRule type="expression" dxfId="272" priority="264">
      <formula>IF(OR($R$24="",$R$24="実施しない",$R$24="（選択）"),1,IF($S$24="",1,0))</formula>
    </cfRule>
  </conditionalFormatting>
  <conditionalFormatting sqref="P80:P81">
    <cfRule type="expression" dxfId="271" priority="258" stopIfTrue="1">
      <formula>$B$19="（選択してください）"</formula>
    </cfRule>
    <cfRule type="expression" dxfId="270" priority="259" stopIfTrue="1">
      <formula>IF($K$5="（選択してください）",1,0)</formula>
    </cfRule>
    <cfRule type="expression" dxfId="269" priority="260" stopIfTrue="1">
      <formula>IF(OR($R$24="",$R$24="実施しない",$R$24="（選択）"),1,IF($S$24="",1,0))</formula>
    </cfRule>
  </conditionalFormatting>
  <conditionalFormatting sqref="M80:M81">
    <cfRule type="expression" dxfId="268" priority="255">
      <formula>$B$19="（選択してください）"</formula>
    </cfRule>
  </conditionalFormatting>
  <conditionalFormatting sqref="L80:L81">
    <cfRule type="expression" dxfId="267" priority="254">
      <formula>$B$19="（選択してください）"</formula>
    </cfRule>
  </conditionalFormatting>
  <conditionalFormatting sqref="R80:R81">
    <cfRule type="expression" dxfId="266" priority="247">
      <formula>$B$19="（選択してください）"</formula>
    </cfRule>
    <cfRule type="expression" dxfId="265" priority="248">
      <formula>IF($K$5="（選択してください）",1,0)</formula>
    </cfRule>
    <cfRule type="expression" dxfId="264" priority="249">
      <formula>IF(OR($R$24="",$R$24="実施しない",$R$24="（選択）"),1,IF($S$24="",1,0))</formula>
    </cfRule>
    <cfRule type="expression" dxfId="263" priority="250">
      <formula>IF(OR($Z80="対象外",$Z80=""),1,0)</formula>
    </cfRule>
    <cfRule type="expression" dxfId="262" priority="251">
      <formula>$R80="（選択）"</formula>
    </cfRule>
    <cfRule type="cellIs" dxfId="261" priority="252" operator="equal">
      <formula>""</formula>
    </cfRule>
    <cfRule type="expression" dxfId="260" priority="253">
      <formula>IF($R80="実施しない",1,0)</formula>
    </cfRule>
  </conditionalFormatting>
  <conditionalFormatting sqref="Q82:Q85">
    <cfRule type="expression" dxfId="259" priority="239">
      <formula>$B$19="（選択してください）"</formula>
    </cfRule>
    <cfRule type="expression" dxfId="258" priority="243">
      <formula>IF($K$5="（選択してください）",1,0)</formula>
    </cfRule>
    <cfRule type="expression" dxfId="257" priority="244">
      <formula>IF(OR($R$24="",$R$24="実施しない",$R$24="（選択）"),1,IF($S$24="",1,0))</formula>
    </cfRule>
  </conditionalFormatting>
  <conditionalFormatting sqref="L82:M83">
    <cfRule type="expression" dxfId="256" priority="245">
      <formula>IF($K$5="（選択してください）",1,0)</formula>
    </cfRule>
    <cfRule type="expression" dxfId="255" priority="246">
      <formula>IF(OR($R$24="",$R$24="実施しない",$R$24="（選択）"),1,IF($S$24="",1,0))</formula>
    </cfRule>
  </conditionalFormatting>
  <conditionalFormatting sqref="P82:P83">
    <cfRule type="expression" dxfId="254" priority="240" stopIfTrue="1">
      <formula>$B$19="（選択してください）"</formula>
    </cfRule>
    <cfRule type="expression" dxfId="253" priority="241" stopIfTrue="1">
      <formula>IF($K$5="（選択してください）",1,0)</formula>
    </cfRule>
    <cfRule type="expression" dxfId="252" priority="242" stopIfTrue="1">
      <formula>IF(OR($R$24="",$R$24="実施しない",$R$24="（選択）"),1,IF($S$24="",1,0))</formula>
    </cfRule>
  </conditionalFormatting>
  <conditionalFormatting sqref="M82:M83">
    <cfRule type="expression" dxfId="251" priority="237">
      <formula>$B$19="（選択してください）"</formula>
    </cfRule>
  </conditionalFormatting>
  <conditionalFormatting sqref="L82:L83">
    <cfRule type="expression" dxfId="250" priority="236">
      <formula>$B$19="（選択してください）"</formula>
    </cfRule>
  </conditionalFormatting>
  <conditionalFormatting sqref="R82:R83">
    <cfRule type="expression" dxfId="249" priority="229">
      <formula>$B$19="（選択してください）"</formula>
    </cfRule>
    <cfRule type="expression" dxfId="248" priority="230">
      <formula>IF($K$5="（選択してください）",1,0)</formula>
    </cfRule>
    <cfRule type="expression" dxfId="247" priority="231">
      <formula>IF(OR($R$24="",$R$24="実施しない",$R$24="（選択）"),1,IF($S$24="",1,0))</formula>
    </cfRule>
    <cfRule type="expression" dxfId="246" priority="232">
      <formula>IF(OR($Z82="対象外",$Z82=""),1,0)</formula>
    </cfRule>
    <cfRule type="expression" dxfId="245" priority="233">
      <formula>$R82="（選択）"</formula>
    </cfRule>
    <cfRule type="cellIs" dxfId="244" priority="234" operator="equal">
      <formula>""</formula>
    </cfRule>
    <cfRule type="expression" dxfId="243" priority="235">
      <formula>IF($R82="実施しない",1,0)</formula>
    </cfRule>
  </conditionalFormatting>
  <conditionalFormatting sqref="L134:L135">
    <cfRule type="expression" dxfId="242" priority="228" stopIfTrue="1">
      <formula>IF($R$86&lt;&gt;"実施する",1,IF($S$86="",1,0))</formula>
    </cfRule>
  </conditionalFormatting>
  <conditionalFormatting sqref="Q134:Q135">
    <cfRule type="expression" dxfId="241" priority="222">
      <formula>$B$19="（選択してください）"</formula>
    </cfRule>
    <cfRule type="expression" dxfId="240" priority="226" stopIfTrue="1">
      <formula>IF($K$5="（選択してください）",1,0)</formula>
    </cfRule>
    <cfRule type="expression" dxfId="239" priority="227" stopIfTrue="1">
      <formula>IF(OR($R$86="",$R$86="実施しない",$R$86="（選択）"),1,IF($S$86="",1,0))</formula>
    </cfRule>
  </conditionalFormatting>
  <conditionalFormatting sqref="L134:M135">
    <cfRule type="expression" dxfId="238" priority="223">
      <formula>$B$19="（選択してください）"</formula>
    </cfRule>
    <cfRule type="expression" dxfId="237" priority="224">
      <formula>IF($K$5="（選択してください）",1,0)</formula>
    </cfRule>
  </conditionalFormatting>
  <conditionalFormatting sqref="R134:R135">
    <cfRule type="expression" dxfId="236" priority="215">
      <formula>$B$19="（選択してください）"</formula>
    </cfRule>
    <cfRule type="expression" dxfId="235" priority="217" stopIfTrue="1">
      <formula>IF($K$5="（選択してください）",1,0)</formula>
    </cfRule>
    <cfRule type="expression" dxfId="234" priority="219">
      <formula>$R134="（選択）"</formula>
    </cfRule>
  </conditionalFormatting>
  <conditionalFormatting sqref="R134:R135">
    <cfRule type="expression" dxfId="233" priority="218" stopIfTrue="1">
      <formula>IF($R$86&lt;&gt;"実施する",1,IF($S$86="",1,0))</formula>
    </cfRule>
  </conditionalFormatting>
  <conditionalFormatting sqref="R134:R135">
    <cfRule type="expression" dxfId="232" priority="221">
      <formula>IF($R134="実施しない",1,0)</formula>
    </cfRule>
  </conditionalFormatting>
  <conditionalFormatting sqref="R134:R135">
    <cfRule type="cellIs" dxfId="231" priority="220" operator="equal">
      <formula>""</formula>
    </cfRule>
  </conditionalFormatting>
  <conditionalFormatting sqref="R134:R135">
    <cfRule type="expression" dxfId="230" priority="216">
      <formula>IF(OR($Z134="対象外",$Z134=""),1,0)</formula>
    </cfRule>
  </conditionalFormatting>
  <conditionalFormatting sqref="L136:L137">
    <cfRule type="expression" dxfId="229" priority="214" stopIfTrue="1">
      <formula>IF($R$86&lt;&gt;"実施する",1,IF($S$86="",1,0))</formula>
    </cfRule>
  </conditionalFormatting>
  <conditionalFormatting sqref="Q136:Q137">
    <cfRule type="expression" dxfId="228" priority="209">
      <formula>$B$19="（選択してください）"</formula>
    </cfRule>
    <cfRule type="expression" dxfId="227" priority="212" stopIfTrue="1">
      <formula>IF($K$5="（選択してください）",1,0)</formula>
    </cfRule>
    <cfRule type="expression" dxfId="226" priority="213" stopIfTrue="1">
      <formula>IF(OR($R$86="",$R$86="実施しない",$R$86="（選択）"),1,IF($S$86="",1,0))</formula>
    </cfRule>
  </conditionalFormatting>
  <conditionalFormatting sqref="L136:M137">
    <cfRule type="expression" dxfId="225" priority="210">
      <formula>$B$19="（選択してください）"</formula>
    </cfRule>
    <cfRule type="expression" dxfId="224" priority="211">
      <formula>IF($K$5="（選択してください）",1,0)</formula>
    </cfRule>
  </conditionalFormatting>
  <conditionalFormatting sqref="R136:R137">
    <cfRule type="expression" dxfId="223" priority="202">
      <formula>$B$19="（選択してください）"</formula>
    </cfRule>
    <cfRule type="expression" dxfId="222" priority="204" stopIfTrue="1">
      <formula>IF($K$5="（選択してください）",1,0)</formula>
    </cfRule>
    <cfRule type="expression" dxfId="221" priority="206">
      <formula>$R136="（選択）"</formula>
    </cfRule>
  </conditionalFormatting>
  <conditionalFormatting sqref="R136:R137">
    <cfRule type="expression" dxfId="220" priority="205" stopIfTrue="1">
      <formula>IF($R$86&lt;&gt;"実施する",1,IF($S$86="",1,0))</formula>
    </cfRule>
  </conditionalFormatting>
  <conditionalFormatting sqref="R136:R137">
    <cfRule type="expression" dxfId="219" priority="208">
      <formula>IF($R136="実施しない",1,0)</formula>
    </cfRule>
  </conditionalFormatting>
  <conditionalFormatting sqref="R136:R137">
    <cfRule type="cellIs" dxfId="218" priority="207" operator="equal">
      <formula>""</formula>
    </cfRule>
  </conditionalFormatting>
  <conditionalFormatting sqref="R136:R137">
    <cfRule type="expression" dxfId="217" priority="203">
      <formula>IF(OR($Z136="対象外",$Z136=""),1,0)</formula>
    </cfRule>
  </conditionalFormatting>
  <conditionalFormatting sqref="L172:M173">
    <cfRule type="expression" dxfId="216" priority="200" stopIfTrue="1">
      <formula>IF(OR($R$144="",$R$144="実施しない",$R$144="（選択）"),1,IF($S$144="",1,0))</formula>
    </cfRule>
  </conditionalFormatting>
  <conditionalFormatting sqref="Q172:Q173">
    <cfRule type="expression" dxfId="215" priority="198" stopIfTrue="1">
      <formula>IF($K$5="（選択してください）",1,0)</formula>
    </cfRule>
  </conditionalFormatting>
  <conditionalFormatting sqref="Q172:Q173">
    <cfRule type="expression" dxfId="214" priority="199">
      <formula>IF(OR($R$144="",$R$144="実施しない",$R$144="（選択）"),1,IF($S$144="",1,0))</formula>
    </cfRule>
  </conditionalFormatting>
  <conditionalFormatting sqref="M172:M173">
    <cfRule type="expression" dxfId="213" priority="197">
      <formula>IF($K$5="（選択してください）",1,0)</formula>
    </cfRule>
  </conditionalFormatting>
  <conditionalFormatting sqref="L172:L173">
    <cfRule type="expression" dxfId="212" priority="196">
      <formula>IF($K$5="（選択してください）",1,0)</formula>
    </cfRule>
  </conditionalFormatting>
  <conditionalFormatting sqref="L172:M173">
    <cfRule type="expression" dxfId="211" priority="195">
      <formula>$B$19="（選択してください）"</formula>
    </cfRule>
  </conditionalFormatting>
  <conditionalFormatting sqref="Q172:Q173">
    <cfRule type="expression" dxfId="210" priority="194">
      <formula>$B$19="（選択してください）"</formula>
    </cfRule>
  </conditionalFormatting>
  <conditionalFormatting sqref="R172:R173">
    <cfRule type="expression" dxfId="209" priority="187">
      <formula>$B$19="（選択してください）"</formula>
    </cfRule>
    <cfRule type="expression" dxfId="208" priority="188">
      <formula>IF(OR($Z172="対象外",$Z172=""),1,0)</formula>
    </cfRule>
    <cfRule type="expression" dxfId="207" priority="189" stopIfTrue="1">
      <formula>IF($K$5="（選択してください）",1,0)</formula>
    </cfRule>
    <cfRule type="expression" dxfId="206" priority="190" stopIfTrue="1">
      <formula>IF(OR($R$144="",$R$144="実施しない",$R$144="（選択）"),1,IF($S$144="",1,0))</formula>
    </cfRule>
    <cfRule type="expression" dxfId="205" priority="191">
      <formula>$R172="（選択）"</formula>
    </cfRule>
    <cfRule type="cellIs" dxfId="204" priority="192" operator="equal">
      <formula>""</formula>
    </cfRule>
    <cfRule type="expression" dxfId="203" priority="193">
      <formula>IF($R172="実施しない",1,0)</formula>
    </cfRule>
  </conditionalFormatting>
  <conditionalFormatting sqref="L174:M175">
    <cfRule type="expression" dxfId="202" priority="186" stopIfTrue="1">
      <formula>IF(OR($R$144="",$R$144="実施しない",$R$144="（選択）"),1,IF($S$144="",1,0))</formula>
    </cfRule>
  </conditionalFormatting>
  <conditionalFormatting sqref="Q174:Q175">
    <cfRule type="expression" dxfId="201" priority="184" stopIfTrue="1">
      <formula>IF($K$5="（選択してください）",1,0)</formula>
    </cfRule>
  </conditionalFormatting>
  <conditionalFormatting sqref="Q174:Q175">
    <cfRule type="expression" dxfId="200" priority="185">
      <formula>IF(OR($R$144="",$R$144="実施しない",$R$144="（選択）"),1,IF($S$144="",1,0))</formula>
    </cfRule>
  </conditionalFormatting>
  <conditionalFormatting sqref="M174:M175">
    <cfRule type="expression" dxfId="199" priority="183">
      <formula>IF($K$5="（選択してください）",1,0)</formula>
    </cfRule>
  </conditionalFormatting>
  <conditionalFormatting sqref="L174:L175">
    <cfRule type="expression" dxfId="198" priority="182">
      <formula>IF($K$5="（選択してください）",1,0)</formula>
    </cfRule>
  </conditionalFormatting>
  <conditionalFormatting sqref="L174:M175">
    <cfRule type="expression" dxfId="197" priority="181">
      <formula>$B$19="（選択してください）"</formula>
    </cfRule>
  </conditionalFormatting>
  <conditionalFormatting sqref="Q174:Q175">
    <cfRule type="expression" dxfId="196" priority="180">
      <formula>$B$19="（選択してください）"</formula>
    </cfRule>
  </conditionalFormatting>
  <conditionalFormatting sqref="R174:R175">
    <cfRule type="expression" dxfId="195" priority="173">
      <formula>$B$19="（選択してください）"</formula>
    </cfRule>
    <cfRule type="expression" dxfId="194" priority="174">
      <formula>IF(OR($Z174="対象外",$Z174=""),1,0)</formula>
    </cfRule>
    <cfRule type="expression" dxfId="193" priority="175" stopIfTrue="1">
      <formula>IF($K$5="（選択してください）",1,0)</formula>
    </cfRule>
    <cfRule type="expression" dxfId="192" priority="176" stopIfTrue="1">
      <formula>IF(OR($R$144="",$R$144="実施しない",$R$144="（選択）"),1,IF($S$144="",1,0))</formula>
    </cfRule>
    <cfRule type="expression" dxfId="191" priority="177">
      <formula>$R174="（選択）"</formula>
    </cfRule>
    <cfRule type="cellIs" dxfId="190" priority="178" operator="equal">
      <formula>""</formula>
    </cfRule>
    <cfRule type="expression" dxfId="189" priority="179">
      <formula>IF($R174="実施しない",1,0)</formula>
    </cfRule>
  </conditionalFormatting>
  <conditionalFormatting sqref="L176:M177">
    <cfRule type="expression" dxfId="188" priority="172" stopIfTrue="1">
      <formula>IF(OR($R$144="",$R$144="実施しない",$R$144="（選択）"),1,IF($S$144="",1,0))</formula>
    </cfRule>
  </conditionalFormatting>
  <conditionalFormatting sqref="Q176:Q177">
    <cfRule type="expression" dxfId="187" priority="170" stopIfTrue="1">
      <formula>IF($K$5="（選択してください）",1,0)</formula>
    </cfRule>
  </conditionalFormatting>
  <conditionalFormatting sqref="Q176:Q177">
    <cfRule type="expression" dxfId="186" priority="171">
      <formula>IF(OR($R$144="",$R$144="実施しない",$R$144="（選択）"),1,IF($S$144="",1,0))</formula>
    </cfRule>
  </conditionalFormatting>
  <conditionalFormatting sqref="M176:M177">
    <cfRule type="expression" dxfId="185" priority="169">
      <formula>IF($K$5="（選択してください）",1,0)</formula>
    </cfRule>
  </conditionalFormatting>
  <conditionalFormatting sqref="L176:L177">
    <cfRule type="expression" dxfId="184" priority="168">
      <formula>IF($K$5="（選択してください）",1,0)</formula>
    </cfRule>
  </conditionalFormatting>
  <conditionalFormatting sqref="L176:M177">
    <cfRule type="expression" dxfId="183" priority="167">
      <formula>$B$19="（選択してください）"</formula>
    </cfRule>
  </conditionalFormatting>
  <conditionalFormatting sqref="Q176:Q177">
    <cfRule type="expression" dxfId="182" priority="166">
      <formula>$B$19="（選択してください）"</formula>
    </cfRule>
  </conditionalFormatting>
  <conditionalFormatting sqref="R176:R177">
    <cfRule type="expression" dxfId="181" priority="159">
      <formula>$B$19="（選択してください）"</formula>
    </cfRule>
    <cfRule type="expression" dxfId="180" priority="160">
      <formula>IF(OR($Z176="対象外",$Z176=""),1,0)</formula>
    </cfRule>
    <cfRule type="expression" dxfId="179" priority="161" stopIfTrue="1">
      <formula>IF($K$5="（選択してください）",1,0)</formula>
    </cfRule>
    <cfRule type="expression" dxfId="178" priority="162" stopIfTrue="1">
      <formula>IF(OR($R$144="",$R$144="実施しない",$R$144="（選択）"),1,IF($S$144="",1,0))</formula>
    </cfRule>
    <cfRule type="expression" dxfId="177" priority="163">
      <formula>$R176="（選択）"</formula>
    </cfRule>
    <cfRule type="cellIs" dxfId="176" priority="164" operator="equal">
      <formula>""</formula>
    </cfRule>
    <cfRule type="expression" dxfId="175" priority="165">
      <formula>IF($R176="実施しない",1,0)</formula>
    </cfRule>
  </conditionalFormatting>
  <conditionalFormatting sqref="L178:M179">
    <cfRule type="expression" dxfId="174" priority="158" stopIfTrue="1">
      <formula>IF(OR($R$144="",$R$144="実施しない",$R$144="（選択）"),1,IF($S$144="",1,0))</formula>
    </cfRule>
  </conditionalFormatting>
  <conditionalFormatting sqref="Q178:Q179">
    <cfRule type="expression" dxfId="173" priority="156" stopIfTrue="1">
      <formula>IF($K$5="（選択してください）",1,0)</formula>
    </cfRule>
  </conditionalFormatting>
  <conditionalFormatting sqref="Q178:Q179">
    <cfRule type="expression" dxfId="172" priority="157">
      <formula>IF(OR($R$144="",$R$144="実施しない",$R$144="（選択）"),1,IF($S$144="",1,0))</formula>
    </cfRule>
  </conditionalFormatting>
  <conditionalFormatting sqref="M178:M179">
    <cfRule type="expression" dxfId="171" priority="155">
      <formula>IF($K$5="（選択してください）",1,0)</formula>
    </cfRule>
  </conditionalFormatting>
  <conditionalFormatting sqref="L178:L179">
    <cfRule type="expression" dxfId="170" priority="154">
      <formula>IF($K$5="（選択してください）",1,0)</formula>
    </cfRule>
  </conditionalFormatting>
  <conditionalFormatting sqref="L178:M179">
    <cfRule type="expression" dxfId="169" priority="153">
      <formula>$B$19="（選択してください）"</formula>
    </cfRule>
  </conditionalFormatting>
  <conditionalFormatting sqref="Q178:Q179">
    <cfRule type="expression" dxfId="168" priority="152">
      <formula>$B$19="（選択してください）"</formula>
    </cfRule>
  </conditionalFormatting>
  <conditionalFormatting sqref="R178:R179">
    <cfRule type="expression" dxfId="167" priority="145">
      <formula>$B$19="（選択してください）"</formula>
    </cfRule>
    <cfRule type="expression" dxfId="166" priority="146">
      <formula>IF(OR($Z178="対象外",$Z178=""),1,0)</formula>
    </cfRule>
    <cfRule type="expression" dxfId="165" priority="147" stopIfTrue="1">
      <formula>IF($K$5="（選択してください）",1,0)</formula>
    </cfRule>
    <cfRule type="expression" dxfId="164" priority="148" stopIfTrue="1">
      <formula>IF(OR($R$144="",$R$144="実施しない",$R$144="（選択）"),1,IF($S$144="",1,0))</formula>
    </cfRule>
    <cfRule type="expression" dxfId="163" priority="149">
      <formula>$R178="（選択）"</formula>
    </cfRule>
    <cfRule type="cellIs" dxfId="162" priority="150" operator="equal">
      <formula>""</formula>
    </cfRule>
    <cfRule type="expression" dxfId="161" priority="151">
      <formula>IF($R178="実施しない",1,0)</formula>
    </cfRule>
  </conditionalFormatting>
  <conditionalFormatting sqref="Q180:Q181">
    <cfRule type="expression" dxfId="160" priority="142" stopIfTrue="1">
      <formula>IF($K$5="（選択してください）",1,0)</formula>
    </cfRule>
  </conditionalFormatting>
  <conditionalFormatting sqref="Q180:Q181">
    <cfRule type="expression" dxfId="159" priority="143">
      <formula>IF(OR($R$144="",$R$144="実施しない",$R$144="（選択）"),1,IF($S$144="",1,0))</formula>
    </cfRule>
  </conditionalFormatting>
  <conditionalFormatting sqref="M180:M181">
    <cfRule type="expression" dxfId="158" priority="141">
      <formula>IF($K$5="（選択してください）",1,0)</formula>
    </cfRule>
  </conditionalFormatting>
  <conditionalFormatting sqref="L180:L181">
    <cfRule type="expression" dxfId="157" priority="140">
      <formula>IF($K$5="（選択してください）",1,0)</formula>
    </cfRule>
  </conditionalFormatting>
  <conditionalFormatting sqref="L180:M181">
    <cfRule type="expression" dxfId="156" priority="139">
      <formula>$B$19="（選択してください）"</formula>
    </cfRule>
  </conditionalFormatting>
  <conditionalFormatting sqref="Q180:Q181">
    <cfRule type="expression" dxfId="155" priority="138">
      <formula>$B$19="（選択してください）"</formula>
    </cfRule>
  </conditionalFormatting>
  <conditionalFormatting sqref="R180:R181">
    <cfRule type="expression" dxfId="154" priority="131">
      <formula>$B$19="（選択してください）"</formula>
    </cfRule>
    <cfRule type="expression" dxfId="153" priority="132">
      <formula>IF(OR($Z180="対象外",$Z180=""),1,0)</formula>
    </cfRule>
    <cfRule type="expression" dxfId="152" priority="133" stopIfTrue="1">
      <formula>IF($K$5="（選択してください）",1,0)</formula>
    </cfRule>
    <cfRule type="expression" dxfId="151" priority="134" stopIfTrue="1">
      <formula>IF(OR($R$144="",$R$144="実施しない",$R$144="（選択）"),1,IF($S$144="",1,0))</formula>
    </cfRule>
    <cfRule type="expression" dxfId="150" priority="135">
      <formula>$R180="（選択）"</formula>
    </cfRule>
    <cfRule type="cellIs" dxfId="149" priority="136" operator="equal">
      <formula>""</formula>
    </cfRule>
    <cfRule type="expression" dxfId="148" priority="137">
      <formula>IF($R180="実施しない",1,0)</formula>
    </cfRule>
  </conditionalFormatting>
  <conditionalFormatting sqref="L270:M273">
    <cfRule type="expression" dxfId="147" priority="128">
      <formula>$B$19="（選択してください）"</formula>
    </cfRule>
    <cfRule type="expression" dxfId="146" priority="129">
      <formula>IF($K$5="（選択してください）",1,0)</formula>
    </cfRule>
    <cfRule type="expression" dxfId="145" priority="130">
      <formula>IF($R$184&lt;&gt;"実施する",1,IF($S$184="",1,0))</formula>
    </cfRule>
  </conditionalFormatting>
  <conditionalFormatting sqref="R270:R271">
    <cfRule type="expression" dxfId="144" priority="121">
      <formula>$B$19="（選択してください）"</formula>
    </cfRule>
    <cfRule type="expression" dxfId="143" priority="122">
      <formula>$P270=" "</formula>
    </cfRule>
    <cfRule type="expression" dxfId="142" priority="123" stopIfTrue="1">
      <formula>IF($K$5="（選択してください）",1,0)</formula>
    </cfRule>
    <cfRule type="expression" dxfId="141" priority="124" stopIfTrue="1">
      <formula>IF(OR($R$184="",$R$184="実施しない",$R$184="（選択）"),1,IF($S$184="",1,0))</formula>
    </cfRule>
    <cfRule type="expression" dxfId="140" priority="125">
      <formula>$R270="（選択）"</formula>
    </cfRule>
  </conditionalFormatting>
  <conditionalFormatting sqref="R270:R271">
    <cfRule type="expression" dxfId="139" priority="127">
      <formula>IF($R270="実施しない",1,0)</formula>
    </cfRule>
  </conditionalFormatting>
  <conditionalFormatting sqref="R270:R271">
    <cfRule type="cellIs" dxfId="138" priority="126" operator="equal">
      <formula>""</formula>
    </cfRule>
  </conditionalFormatting>
  <conditionalFormatting sqref="R272:R273">
    <cfRule type="expression" dxfId="137" priority="114">
      <formula>$B$19="（選択してください）"</formula>
    </cfRule>
    <cfRule type="expression" dxfId="136" priority="115">
      <formula>$P272=" "</formula>
    </cfRule>
    <cfRule type="expression" dxfId="135" priority="116" stopIfTrue="1">
      <formula>IF($K$5="（選択してください）",1,0)</formula>
    </cfRule>
    <cfRule type="expression" dxfId="134" priority="117" stopIfTrue="1">
      <formula>IF(OR($R$184="",$R$184="実施しない",$R$184="（選択）"),1,IF($S$184="",1,0))</formula>
    </cfRule>
    <cfRule type="expression" dxfId="133" priority="118">
      <formula>$R272="（選択）"</formula>
    </cfRule>
  </conditionalFormatting>
  <conditionalFormatting sqref="R272:R273">
    <cfRule type="expression" dxfId="132" priority="120">
      <formula>IF($R272="実施しない",1,0)</formula>
    </cfRule>
  </conditionalFormatting>
  <conditionalFormatting sqref="R272:R273">
    <cfRule type="cellIs" dxfId="131" priority="119" operator="equal">
      <formula>""</formula>
    </cfRule>
  </conditionalFormatting>
  <conditionalFormatting sqref="L356:M359 T356:T359">
    <cfRule type="expression" dxfId="130" priority="112">
      <formula>IF($K$5="（選択してください）",1,0)</formula>
    </cfRule>
    <cfRule type="expression" dxfId="129" priority="113">
      <formula>IF($R$278&lt;&gt;"実施する",1,0)</formula>
    </cfRule>
  </conditionalFormatting>
  <conditionalFormatting sqref="T356:T359">
    <cfRule type="expression" dxfId="128" priority="111">
      <formula>$B$19="（選択してください）"</formula>
    </cfRule>
  </conditionalFormatting>
  <conditionalFormatting sqref="R356:R357">
    <cfRule type="expression" dxfId="127" priority="104">
      <formula>$B$19="（選択してください）"</formula>
    </cfRule>
    <cfRule type="expression" dxfId="126" priority="106" stopIfTrue="1">
      <formula>IF($K$5="（選択してください）",1,0)</formula>
    </cfRule>
    <cfRule type="expression" dxfId="125" priority="108">
      <formula>$R356="（選択）"</formula>
    </cfRule>
  </conditionalFormatting>
  <conditionalFormatting sqref="R356:R357">
    <cfRule type="expression" dxfId="124" priority="107" stopIfTrue="1">
      <formula>IF($R$278&lt;&gt;"実施する",1,0)</formula>
    </cfRule>
  </conditionalFormatting>
  <conditionalFormatting sqref="R356:R357">
    <cfRule type="expression" dxfId="123" priority="110">
      <formula>IF($R356="実施しない",1,0)</formula>
    </cfRule>
  </conditionalFormatting>
  <conditionalFormatting sqref="R356:R357">
    <cfRule type="cellIs" dxfId="122" priority="109" operator="equal">
      <formula>""</formula>
    </cfRule>
  </conditionalFormatting>
  <conditionalFormatting sqref="R356:R357">
    <cfRule type="expression" dxfId="121" priority="105">
      <formula>$P356=" "</formula>
    </cfRule>
  </conditionalFormatting>
  <conditionalFormatting sqref="R358:R359">
    <cfRule type="expression" dxfId="120" priority="97">
      <formula>$B$19="（選択してください）"</formula>
    </cfRule>
    <cfRule type="expression" dxfId="119" priority="99" stopIfTrue="1">
      <formula>IF($K$5="（選択してください）",1,0)</formula>
    </cfRule>
    <cfRule type="expression" dxfId="118" priority="101">
      <formula>$R358="（選択）"</formula>
    </cfRule>
  </conditionalFormatting>
  <conditionalFormatting sqref="R358:R359">
    <cfRule type="expression" dxfId="117" priority="100" stopIfTrue="1">
      <formula>IF($R$278&lt;&gt;"実施する",1,0)</formula>
    </cfRule>
  </conditionalFormatting>
  <conditionalFormatting sqref="R358:R359">
    <cfRule type="expression" dxfId="116" priority="103">
      <formula>IF($R358="実施しない",1,0)</formula>
    </cfRule>
  </conditionalFormatting>
  <conditionalFormatting sqref="R358:R359">
    <cfRule type="cellIs" dxfId="115" priority="102" operator="equal">
      <formula>""</formula>
    </cfRule>
  </conditionalFormatting>
  <conditionalFormatting sqref="R358:R359">
    <cfRule type="expression" dxfId="114" priority="98">
      <formula>$P358=" "</formula>
    </cfRule>
  </conditionalFormatting>
  <conditionalFormatting sqref="N28:N85">
    <cfRule type="expression" dxfId="113" priority="265" stopIfTrue="1">
      <formula>$B$19="（選択してください）"</formula>
    </cfRule>
    <cfRule type="expression" dxfId="112" priority="1386" stopIfTrue="1">
      <formula>IF($K$5="（選択してください）",1,0)</formula>
    </cfRule>
    <cfRule type="expression" dxfId="111" priority="1514" stopIfTrue="1">
      <formula>IF(OR($R$24="",$R$24="実施しない",$R$24="（選択）"),1,IF($S$24="",1,0))</formula>
    </cfRule>
    <cfRule type="expression" dxfId="110" priority="1519">
      <formula>IF(COUNTIF($R$24,"実施する"),0,1)</formula>
    </cfRule>
  </conditionalFormatting>
  <conditionalFormatting sqref="O28:P85">
    <cfRule type="expression" dxfId="109" priority="1507">
      <formula>$P28&lt;&gt;" "</formula>
    </cfRule>
  </conditionalFormatting>
  <conditionalFormatting sqref="N88:N139">
    <cfRule type="expression" dxfId="108" priority="225" stopIfTrue="1">
      <formula>IF($K$5="（選択してください）",1,0)</formula>
    </cfRule>
    <cfRule type="expression" dxfId="107" priority="1352" stopIfTrue="1">
      <formula>$B$19="（選択してください）"</formula>
    </cfRule>
    <cfRule type="expression" dxfId="106" priority="1353" stopIfTrue="1">
      <formula>IF($R$86&lt;&gt;"実施する",1,IF($S$86="",1,0))</formula>
    </cfRule>
    <cfRule type="expression" dxfId="105" priority="1405">
      <formula>IF(COUNTIF($R$86,"実施する"),1,0)</formula>
    </cfRule>
  </conditionalFormatting>
  <conditionalFormatting sqref="O88:P139">
    <cfRule type="expression" dxfId="104" priority="89" stopIfTrue="1">
      <formula>IF($K$5="（選択してください）",1,0)</formula>
    </cfRule>
    <cfRule type="expression" dxfId="103" priority="90" stopIfTrue="1">
      <formula>$B$19="（選択してください）"</formula>
    </cfRule>
    <cfRule type="expression" dxfId="102" priority="91" stopIfTrue="1">
      <formula>IF(OR($R$86="",$R$86="実施しない",$R$86="（選択）"),1,IF($S$86="",1,0))</formula>
    </cfRule>
    <cfRule type="expression" dxfId="101" priority="1508">
      <formula>$P88&lt;&gt;" "</formula>
    </cfRule>
  </conditionalFormatting>
  <conditionalFormatting sqref="O28:O85">
    <cfRule type="expression" dxfId="100" priority="92" stopIfTrue="1">
      <formula>IF($K$5="（選択してください）",1,0)</formula>
    </cfRule>
    <cfRule type="expression" dxfId="99" priority="93" stopIfTrue="1">
      <formula>$B$19="（選択してください）"</formula>
    </cfRule>
    <cfRule type="expression" dxfId="98" priority="94" stopIfTrue="1">
      <formula>IF(OR($R$24="",$R$24="実施しない",$R$24="（選択）"),1,IF($S$24="",1,0))</formula>
    </cfRule>
  </conditionalFormatting>
  <conditionalFormatting sqref="N148:N183">
    <cfRule type="expression" dxfId="97" priority="201" stopIfTrue="1">
      <formula>IF($K$5="（選択してください）",1,0)</formula>
    </cfRule>
    <cfRule type="expression" dxfId="96" priority="1351" stopIfTrue="1">
      <formula>$B$19="（選択してください）"</formula>
    </cfRule>
    <cfRule type="expression" dxfId="95" priority="1390" stopIfTrue="1">
      <formula>IF(OR($R$144="",$R$144="実施しない",$R$144="（選択）"),1,IF($S$144="",1,0))</formula>
    </cfRule>
    <cfRule type="expression" dxfId="94" priority="1518">
      <formula>IF(COUNTIF($R$144,"実施する"),0,1)</formula>
    </cfRule>
  </conditionalFormatting>
  <conditionalFormatting sqref="O148:O183">
    <cfRule type="expression" dxfId="93" priority="88" stopIfTrue="1">
      <formula>IF($K$5="（選択してください）",1,0)</formula>
    </cfRule>
    <cfRule type="expression" dxfId="92" priority="1350" stopIfTrue="1">
      <formula>$B$19="（選択してください）"</formula>
    </cfRule>
    <cfRule type="expression" dxfId="91" priority="1449" stopIfTrue="1">
      <formula>IF(OR($R$144="",$R$144="実施しない",$R$144="（選択）"),1,IF($S$144="",1,0))</formula>
    </cfRule>
    <cfRule type="expression" dxfId="90" priority="1450">
      <formula>$P148&lt;&gt;" "</formula>
    </cfRule>
  </conditionalFormatting>
  <conditionalFormatting sqref="P148:P183">
    <cfRule type="expression" dxfId="89" priority="87" stopIfTrue="1">
      <formula>IF($K$5="（選択してください）",1,0)</formula>
    </cfRule>
    <cfRule type="expression" dxfId="88" priority="1276" stopIfTrue="1">
      <formula>$B$19="（選択してください）"</formula>
    </cfRule>
    <cfRule type="expression" dxfId="87" priority="1387" stopIfTrue="1">
      <formula>IF(OR($R$144="",$R$144="実施しない",$R$144="（選択）"),1,IF($S$144="",1,0))</formula>
    </cfRule>
    <cfRule type="expression" dxfId="86" priority="1395">
      <formula>$P148&lt;&gt;" "</formula>
    </cfRule>
  </conditionalFormatting>
  <conditionalFormatting sqref="N186:N277">
    <cfRule type="expression" dxfId="85" priority="83" stopIfTrue="1">
      <formula>IF($K$5="（選択してください）",1,0)</formula>
    </cfRule>
    <cfRule type="expression" dxfId="84" priority="84" stopIfTrue="1">
      <formula>$B$19="（選択してください）"</formula>
    </cfRule>
    <cfRule type="expression" dxfId="83" priority="85" stopIfTrue="1">
      <formula>IF(OR($R$184="",$R$184="実施しない",$R$184="（選択）"),1,IF($S$184="",1,0))</formula>
    </cfRule>
    <cfRule type="expression" dxfId="82" priority="86">
      <formula>$P186&lt;&gt;" "</formula>
    </cfRule>
  </conditionalFormatting>
  <conditionalFormatting sqref="O186:P277">
    <cfRule type="expression" dxfId="81" priority="75" stopIfTrue="1">
      <formula>IF($K$5="（選択してください）",1,0)</formula>
    </cfRule>
    <cfRule type="expression" dxfId="80" priority="76" stopIfTrue="1">
      <formula>$B$19="（選択してください）"</formula>
    </cfRule>
    <cfRule type="expression" dxfId="79" priority="77" stopIfTrue="1">
      <formula>IF(OR($R$184="",$R$184="実施しない",$R$184="（選択）"),1,IF($S$184="",1,0))</formula>
    </cfRule>
    <cfRule type="expression" dxfId="78" priority="78">
      <formula>$P186&lt;&gt;" "</formula>
    </cfRule>
  </conditionalFormatting>
  <conditionalFormatting sqref="N280:N363">
    <cfRule type="expression" dxfId="77" priority="79" stopIfTrue="1">
      <formula>IF($K$5="（選択してください）",1,0)</formula>
    </cfRule>
    <cfRule type="expression" dxfId="76" priority="80" stopIfTrue="1">
      <formula>$B$19="（選択してください）"</formula>
    </cfRule>
    <cfRule type="expression" dxfId="75" priority="81" stopIfTrue="1">
      <formula>IF(OR($R$278="",$R$278="実施しない",$R$278="（選択）"),1,0)</formula>
    </cfRule>
    <cfRule type="expression" dxfId="74" priority="82">
      <formula>$P278&lt;&gt;" "</formula>
    </cfRule>
  </conditionalFormatting>
  <conditionalFormatting sqref="O280:P363">
    <cfRule type="expression" dxfId="73" priority="71" stopIfTrue="1">
      <formula>IF($K$5="（選択してください）",1,0)</formula>
    </cfRule>
    <cfRule type="expression" dxfId="72" priority="72" stopIfTrue="1">
      <formula>$B$19="（選択してください）"</formula>
    </cfRule>
    <cfRule type="expression" dxfId="71" priority="73" stopIfTrue="1">
      <formula>IF(OR($R$278="",$R$278="実施しない",$R$278="（選択）"),1,0)</formula>
    </cfRule>
    <cfRule type="expression" dxfId="70" priority="74">
      <formula>$P280&lt;&gt;" "</formula>
    </cfRule>
  </conditionalFormatting>
  <conditionalFormatting sqref="Q24:Q25">
    <cfRule type="expression" dxfId="69" priority="69" stopIfTrue="1">
      <formula>IF($K$5="（選択してください）",1,0)</formula>
    </cfRule>
    <cfRule type="expression" dxfId="68" priority="70" stopIfTrue="1">
      <formula>$B$19="（選択してください）"</formula>
    </cfRule>
  </conditionalFormatting>
  <conditionalFormatting sqref="Q86:Q87">
    <cfRule type="expression" dxfId="67" priority="67" stopIfTrue="1">
      <formula>IF($K$5="（選択してください）",1,0)</formula>
    </cfRule>
    <cfRule type="expression" dxfId="66" priority="68" stopIfTrue="1">
      <formula>$B$19="（選択してください）"</formula>
    </cfRule>
  </conditionalFormatting>
  <conditionalFormatting sqref="Q144:Q145">
    <cfRule type="expression" dxfId="65" priority="65" stopIfTrue="1">
      <formula>IF($K$5="（選択してください）",1,0)</formula>
    </cfRule>
    <cfRule type="expression" dxfId="64" priority="66" stopIfTrue="1">
      <formula>$B$19="（選択してください）"</formula>
    </cfRule>
  </conditionalFormatting>
  <conditionalFormatting sqref="Q278:Q363">
    <cfRule type="expression" dxfId="63" priority="62">
      <formula>IF($K$5="（選択してください）",1,0)</formula>
    </cfRule>
    <cfRule type="expression" dxfId="62" priority="63">
      <formula>$B$19="（選択してください）"</formula>
    </cfRule>
  </conditionalFormatting>
  <conditionalFormatting sqref="Q184:Q277">
    <cfRule type="expression" dxfId="61" priority="59">
      <formula>IF($K$5="（選択してください）",1,0)</formula>
    </cfRule>
    <cfRule type="expression" dxfId="60" priority="60">
      <formula>$B$19="（選択してください）"</formula>
    </cfRule>
  </conditionalFormatting>
  <conditionalFormatting sqref="Q280:Q363">
    <cfRule type="expression" dxfId="59" priority="64">
      <formula>IF(OR($R$278="",$R$278="実施しない",$R$278="（選択）"),1,0)</formula>
    </cfRule>
  </conditionalFormatting>
  <conditionalFormatting sqref="Q186:Q277">
    <cfRule type="expression" dxfId="58" priority="61">
      <formula>IF(OR($R$184="",$R$184="実施しない",$R$184="（選択）"),1,IF($S$184="",1,0))</formula>
    </cfRule>
  </conditionalFormatting>
  <conditionalFormatting sqref="R148 R150:R183">
    <cfRule type="expression" dxfId="57" priority="58">
      <formula>$P148=" "</formula>
    </cfRule>
  </conditionalFormatting>
  <conditionalFormatting sqref="T278:T363">
    <cfRule type="expression" dxfId="56" priority="57">
      <formula>TRUE</formula>
    </cfRule>
  </conditionalFormatting>
  <conditionalFormatting sqref="T28:T79 T84:T85">
    <cfRule type="expression" dxfId="55" priority="55">
      <formula>IF($K$5="（選択してください）",1,0)</formula>
    </cfRule>
    <cfRule type="expression" dxfId="54" priority="56">
      <formula>IF(OR($R$24="",$R$24="実施しない",$R$24="（選択）"),1,IF($S$24="",1,0))</formula>
    </cfRule>
  </conditionalFormatting>
  <conditionalFormatting sqref="T28:T79 T84:T85">
    <cfRule type="expression" dxfId="53" priority="54">
      <formula>$B$19="（選択してください）"</formula>
    </cfRule>
  </conditionalFormatting>
  <conditionalFormatting sqref="T80:T81">
    <cfRule type="expression" dxfId="52" priority="52">
      <formula>IF($K$5="（選択してください）",1,0)</formula>
    </cfRule>
    <cfRule type="expression" dxfId="51" priority="53">
      <formula>IF(OR($R$24="",$R$24="実施しない",$R$24="（選択）"),1,IF($S$24="",1,0))</formula>
    </cfRule>
  </conditionalFormatting>
  <conditionalFormatting sqref="T80:T81">
    <cfRule type="expression" dxfId="50" priority="51">
      <formula>$B$19="（選択してください）"</formula>
    </cfRule>
  </conditionalFormatting>
  <conditionalFormatting sqref="T82:T83">
    <cfRule type="expression" dxfId="49" priority="49">
      <formula>IF($K$5="（選択してください）",1,0)</formula>
    </cfRule>
    <cfRule type="expression" dxfId="48" priority="50">
      <formula>IF(OR($R$24="",$R$24="実施しない",$R$24="（選択）"),1,IF($S$24="",1,0))</formula>
    </cfRule>
  </conditionalFormatting>
  <conditionalFormatting sqref="T82:T83">
    <cfRule type="expression" dxfId="47" priority="48">
      <formula>$B$19="（選択してください）"</formula>
    </cfRule>
  </conditionalFormatting>
  <conditionalFormatting sqref="T186">
    <cfRule type="containsText" dxfId="46" priority="47" operator="containsText" text="同じ区分口座を記入してください。">
      <formula>NOT(ISERROR(SEARCH("同じ区分口座を記入してください。",T186)))</formula>
    </cfRule>
  </conditionalFormatting>
  <conditionalFormatting sqref="T188">
    <cfRule type="containsText" dxfId="45" priority="46" operator="containsText" text="同じ区分口座を記入してください。">
      <formula>NOT(ISERROR(SEARCH("同じ区分口座を記入してください。",T188)))</formula>
    </cfRule>
  </conditionalFormatting>
  <conditionalFormatting sqref="T190">
    <cfRule type="containsText" dxfId="44" priority="45" operator="containsText" text="同じ区分口座を記入してください。">
      <formula>NOT(ISERROR(SEARCH("同じ区分口座を記入してください。",T190)))</formula>
    </cfRule>
  </conditionalFormatting>
  <conditionalFormatting sqref="T192">
    <cfRule type="containsText" dxfId="43" priority="44" operator="containsText" text="同じ区分口座を記入してください。">
      <formula>NOT(ISERROR(SEARCH("同じ区分口座を記入してください。",T192)))</formula>
    </cfRule>
  </conditionalFormatting>
  <conditionalFormatting sqref="T194">
    <cfRule type="containsText" dxfId="42" priority="43" operator="containsText" text="同じ区分口座を記入してください。">
      <formula>NOT(ISERROR(SEARCH("同じ区分口座を記入してください。",T194)))</formula>
    </cfRule>
  </conditionalFormatting>
  <conditionalFormatting sqref="T186:T269 T274:T277">
    <cfRule type="expression" dxfId="41" priority="40">
      <formula>$B$19="（選択してください）"</formula>
    </cfRule>
    <cfRule type="expression" dxfId="40" priority="41">
      <formula>IF($K$5="（選択してください）",1,0)</formula>
    </cfRule>
    <cfRule type="expression" dxfId="39" priority="42">
      <formula>IF($R$184&lt;&gt;"実施する",1,IF($S$184="",1,0))</formula>
    </cfRule>
  </conditionalFormatting>
  <conditionalFormatting sqref="T270:T273">
    <cfRule type="expression" dxfId="38" priority="37">
      <formula>$B$19="（選択してください）"</formula>
    </cfRule>
    <cfRule type="expression" dxfId="37" priority="38">
      <formula>IF($K$5="（選択してください）",1,0)</formula>
    </cfRule>
    <cfRule type="expression" dxfId="36" priority="39">
      <formula>IF($R$184&lt;&gt;"実施する",1,IF($S$184="",1,0))</formula>
    </cfRule>
  </conditionalFormatting>
  <conditionalFormatting sqref="T148">
    <cfRule type="containsText" dxfId="35" priority="36" operator="containsText" text="同じ区分口座を記入してください。">
      <formula>NOT(ISERROR(SEARCH("同じ区分口座を記入してください。",T148)))</formula>
    </cfRule>
  </conditionalFormatting>
  <conditionalFormatting sqref="T148:T171 T182:T183">
    <cfRule type="expression" dxfId="34" priority="35" stopIfTrue="1">
      <formula>IF(OR($R$144="",$R$144="実施しない",$R$144="（選択）"),1,IF($S$144="",1,0))</formula>
    </cfRule>
  </conditionalFormatting>
  <conditionalFormatting sqref="T154:T155">
    <cfRule type="expression" dxfId="33" priority="33" stopIfTrue="1">
      <formula>IF($K$5="（選択してください）",1,0)</formula>
    </cfRule>
  </conditionalFormatting>
  <conditionalFormatting sqref="T154:T155">
    <cfRule type="expression" dxfId="32" priority="34" stopIfTrue="1">
      <formula>IF(OR($R$144="",$R$144="実施しない",$R$144="（選択）"),1,IF($S$144="",1,0))</formula>
    </cfRule>
  </conditionalFormatting>
  <conditionalFormatting sqref="T160:T161">
    <cfRule type="expression" dxfId="31" priority="31" stopIfTrue="1">
      <formula>IF($K$5="（選択してください）",1,0)</formula>
    </cfRule>
  </conditionalFormatting>
  <conditionalFormatting sqref="T160:T161">
    <cfRule type="expression" dxfId="30" priority="32" stopIfTrue="1">
      <formula>IF(OR($R$144="",$R$144="実施しない",$R$144="（選択）"),1,IF($S$144="",1,0))</formula>
    </cfRule>
  </conditionalFormatting>
  <conditionalFormatting sqref="T168:T169">
    <cfRule type="expression" dxfId="29" priority="29" stopIfTrue="1">
      <formula>IF($K$5="（選択してください）",1,0)</formula>
    </cfRule>
  </conditionalFormatting>
  <conditionalFormatting sqref="T168:T169">
    <cfRule type="expression" dxfId="28" priority="30" stopIfTrue="1">
      <formula>IF(OR($R$144="",$R$144="実施しない",$R$144="（選択）"),1,IF($S$144="",1,0))</formula>
    </cfRule>
  </conditionalFormatting>
  <conditionalFormatting sqref="T182:T183">
    <cfRule type="expression" dxfId="27" priority="27" stopIfTrue="1">
      <formula>IF($K$5="（選択してください）",1,0)</formula>
    </cfRule>
  </conditionalFormatting>
  <conditionalFormatting sqref="T182:T183">
    <cfRule type="expression" dxfId="26" priority="28" stopIfTrue="1">
      <formula>IF(OR($R$144="",$R$144="実施しない",$R$144="（選択）"),1,IF($S$144="",1,0))</formula>
    </cfRule>
  </conditionalFormatting>
  <conditionalFormatting sqref="T148:T171 T182:T183">
    <cfRule type="expression" dxfId="25" priority="26">
      <formula>IF($K$5="（選択してください）",1,0)</formula>
    </cfRule>
  </conditionalFormatting>
  <conditionalFormatting sqref="T148:T171 T182:T183">
    <cfRule type="expression" dxfId="24" priority="25">
      <formula>$B$19="（選択してください）"</formula>
    </cfRule>
  </conditionalFormatting>
  <conditionalFormatting sqref="T172:T173">
    <cfRule type="expression" dxfId="23" priority="24" stopIfTrue="1">
      <formula>IF(OR($R$144="",$R$144="実施しない",$R$144="（選択）"),1,IF($S$144="",1,0))</formula>
    </cfRule>
  </conditionalFormatting>
  <conditionalFormatting sqref="T172:T173">
    <cfRule type="expression" dxfId="22" priority="23">
      <formula>IF($K$5="（選択してください）",1,0)</formula>
    </cfRule>
  </conditionalFormatting>
  <conditionalFormatting sqref="T172:T173">
    <cfRule type="expression" dxfId="21" priority="22">
      <formula>$B$19="（選択してください）"</formula>
    </cfRule>
  </conditionalFormatting>
  <conditionalFormatting sqref="T174:T175">
    <cfRule type="expression" dxfId="20" priority="21" stopIfTrue="1">
      <formula>IF(OR($R$144="",$R$144="実施しない",$R$144="（選択）"),1,IF($S$144="",1,0))</formula>
    </cfRule>
  </conditionalFormatting>
  <conditionalFormatting sqref="T174:T175">
    <cfRule type="expression" dxfId="19" priority="20">
      <formula>IF($K$5="（選択してください）",1,0)</formula>
    </cfRule>
  </conditionalFormatting>
  <conditionalFormatting sqref="T174:T175">
    <cfRule type="expression" dxfId="18" priority="19">
      <formula>$B$19="（選択してください）"</formula>
    </cfRule>
  </conditionalFormatting>
  <conditionalFormatting sqref="T176:T177">
    <cfRule type="expression" dxfId="17" priority="18" stopIfTrue="1">
      <formula>IF(OR($R$144="",$R$144="実施しない",$R$144="（選択）"),1,IF($S$144="",1,0))</formula>
    </cfRule>
  </conditionalFormatting>
  <conditionalFormatting sqref="T176:T177">
    <cfRule type="expression" dxfId="16" priority="17">
      <formula>IF($K$5="（選択してください）",1,0)</formula>
    </cfRule>
  </conditionalFormatting>
  <conditionalFormatting sqref="T176:T177">
    <cfRule type="expression" dxfId="15" priority="16">
      <formula>$B$19="（選択してください）"</formula>
    </cfRule>
  </conditionalFormatting>
  <conditionalFormatting sqref="T178:T179">
    <cfRule type="expression" dxfId="14" priority="15" stopIfTrue="1">
      <formula>IF(OR($R$144="",$R$144="実施しない",$R$144="（選択）"),1,IF($S$144="",1,0))</formula>
    </cfRule>
  </conditionalFormatting>
  <conditionalFormatting sqref="T178:T179">
    <cfRule type="expression" dxfId="13" priority="14">
      <formula>IF($K$5="（選択してください）",1,0)</formula>
    </cfRule>
  </conditionalFormatting>
  <conditionalFormatting sqref="T178:T179">
    <cfRule type="expression" dxfId="12" priority="13">
      <formula>$B$19="（選択してください）"</formula>
    </cfRule>
  </conditionalFormatting>
  <conditionalFormatting sqref="T180:T181">
    <cfRule type="expression" dxfId="11" priority="12" stopIfTrue="1">
      <formula>IF(OR($R$144="",$R$144="実施しない",$R$144="（選択）"),1,IF($S$144="",1,0))</formula>
    </cfRule>
  </conditionalFormatting>
  <conditionalFormatting sqref="T180:T181">
    <cfRule type="expression" dxfId="10" priority="11">
      <formula>IF($K$5="（選択してください）",1,0)</formula>
    </cfRule>
  </conditionalFormatting>
  <conditionalFormatting sqref="T180:T181">
    <cfRule type="expression" dxfId="9" priority="10">
      <formula>$B$19="（選択してください）"</formula>
    </cfRule>
  </conditionalFormatting>
  <conditionalFormatting sqref="T88:T133 T138:T139">
    <cfRule type="expression" dxfId="8" priority="9" stopIfTrue="1">
      <formula>IF($R$86&lt;&gt;"実施する",1,IF($S$86="",1,0))</formula>
    </cfRule>
  </conditionalFormatting>
  <conditionalFormatting sqref="T88:T133 T138:T139">
    <cfRule type="expression" dxfId="7" priority="7">
      <formula>$B$19="（選択してください）"</formula>
    </cfRule>
    <cfRule type="expression" dxfId="6" priority="8">
      <formula>IF($K$5="（選択してください）",1,0)</formula>
    </cfRule>
  </conditionalFormatting>
  <conditionalFormatting sqref="T134:T135">
    <cfRule type="expression" dxfId="5" priority="6" stopIfTrue="1">
      <formula>IF($R$86&lt;&gt;"実施する",1,IF($S$86="",1,0))</formula>
    </cfRule>
  </conditionalFormatting>
  <conditionalFormatting sqref="T134:T135">
    <cfRule type="expression" dxfId="4" priority="4">
      <formula>$B$19="（選択してください）"</formula>
    </cfRule>
    <cfRule type="expression" dxfId="3" priority="5">
      <formula>IF($K$5="（選択してください）",1,0)</formula>
    </cfRule>
  </conditionalFormatting>
  <conditionalFormatting sqref="T136:T137">
    <cfRule type="expression" dxfId="2" priority="3" stopIfTrue="1">
      <formula>IF($R$86&lt;&gt;"実施する",1,IF($S$86="",1,0))</formula>
    </cfRule>
  </conditionalFormatting>
  <conditionalFormatting sqref="T136:T137">
    <cfRule type="expression" dxfId="1" priority="1">
      <formula>$B$19="（選択してください）"</formula>
    </cfRule>
    <cfRule type="expression" dxfId="0" priority="2">
      <formula>IF($K$5="（選択してください）",1,0)</formula>
    </cfRule>
  </conditionalFormatting>
  <dataValidations count="6">
    <dataValidation type="list" allowBlank="1" showInputMessage="1" showErrorMessage="1" sqref="B19:I19">
      <formula1>夜間バッチ</formula1>
    </dataValidation>
    <dataValidation type="list" allowBlank="1" showInputMessage="1" showErrorMessage="1" sqref="AB144 AB76 AB86 AB84 AB28 AB32 AB40 AB48 AC24:AD25 AB24 AB50 AB52 AB60 AB64 AB130 AB88 AB92 AB94 AB102 AB104 AB106 AB114 AB118 AB170 AB148 AB150 AB152 AB156 AB158 AB162 AB164 AB166 AB138 AC144:AD145 AB182 AB30 AB42 AB44 AB54 AB56 AB58 AB62 AB66 AB68 AB70 AB72 AB74 AB78 AB34 AB36 AB38 AB46 AB90 AB96 AB98 AB100 AB108 AB110 AB112 AB116 AB120 AB122 AB124 AB126 AB128 AB132 AB154 AB160 AB168 AB184 AB136 AB80 AB82 AB134 AC28:AD141 AB172 AB174 AB176 AB178 AB180 AB186:AB278 AC148:AD363 AB280:AB363">
      <formula1>テスト実施区分</formula1>
    </dataValidation>
    <dataValidation type="list" allowBlank="1" showInputMessage="1" showErrorMessage="1" sqref="R190 R192 R194 R30:R81 R196 R198 R200 R202 R204 R206 R208 R210 R212 R214 R216 R218 R220 R222 R224 R226 R228 R230 R232 R238 R234 R236 R240 R242 R244 R246 R248 R250 R252 R254 R256 R258 R260 R262 R264 R266 R272 R356 R358 R188 R286 R268 R354 R184:R186 R280 R282 R284 R288 R290 R292 R294 R296 R298 R300 R302 R304 R306 R308 R310 R312 R314 R316 R318 R320 R322 R324 R326 R328 R330 R332 R334 R336 R338 R340 R342 R344 R346 R348 R350 R352 R150:R179 R270 R28 R278 R148 R86:R88 R90:R135">
      <formula1>INDIRECT($Q28)</formula1>
    </dataValidation>
    <dataValidation type="list" allowBlank="1" showInputMessage="1" showErrorMessage="1" sqref="K5:U5">
      <formula1>参加形態</formula1>
    </dataValidation>
    <dataValidation type="list" allowBlank="1" showInputMessage="1" showErrorMessage="1" promptTitle="パターン選択【リリースフラグ（渡方）・（受方）・一時停止】" prompt="　証券会社①【可・可・無し】_x000a_　証券会社②【可・可・停止】_x000a_　証券会社③【可・不可・停止】_x000a_　証券会社④【不可・不可・無し】_x000a_　証券会社⑤【不可・可・無し】_x000a__x000a_　信託銀行①【可・可・無し】_x000a_　信託銀行②【不可・不可・無し】_x000a_　信託銀行③【可・可・停止】_x000a_　信託銀行④【不可・不可・停止】_x000a_" sqref="R144:R145 R24:R25">
      <formula1>IF($AF$10="信託銀行選択",信託銀行,IF($AF$10="証券会社選択",証券会社,""))</formula1>
    </dataValidation>
    <dataValidation type="textLength" imeMode="off" operator="equal" allowBlank="1" showInputMessage="1" showErrorMessage="1" sqref="S24 S184 S144 S86">
      <formula1>2</formula1>
    </dataValidation>
  </dataValidations>
  <pageMargins left="0.78740157480314965" right="0.59055118110236227" top="0.59055118110236227" bottom="0.39370078740157483" header="0.39370078740157483" footer="0.19685039370078741"/>
  <pageSetup paperSize="9" scale="47" orientation="portrait" r:id="rId1"/>
  <headerFooter alignWithMargins="0">
    <oddFooter>&amp;C&amp;"ＭＳ 明朝,標準"&amp;P / &amp;N</oddFooter>
  </headerFooter>
  <rowBreaks count="2" manualBreakCount="2">
    <brk id="140" max="16383" man="1"/>
    <brk id="277" max="2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29</vt:i4>
      </vt:variant>
    </vt:vector>
  </HeadingPairs>
  <TitlesOfParts>
    <vt:vector size="33" baseType="lpstr">
      <vt:lpstr>目次</vt:lpstr>
      <vt:lpstr>03-DVP-TW</vt:lpstr>
      <vt:lpstr>03-DVP-TW（CSV）</vt:lpstr>
      <vt:lpstr>03-DVP-JX</vt:lpstr>
      <vt:lpstr>'03-DVP-JX'!Print_Area</vt:lpstr>
      <vt:lpstr>'03-DVP-TW'!Print_Area</vt:lpstr>
      <vt:lpstr>'03-DVP-TW（CSV）'!Print_Area</vt:lpstr>
      <vt:lpstr>目次!シート1</vt:lpstr>
      <vt:lpstr>シート2</vt:lpstr>
      <vt:lpstr>目次!シート4</vt:lpstr>
      <vt:lpstr>'03-DVP-JX'!テスト実施区分</vt:lpstr>
      <vt:lpstr>'03-DVP-TW'!テスト実施区分</vt:lpstr>
      <vt:lpstr>'03-DVP-TW（CSV）'!テスト実施区分</vt:lpstr>
      <vt:lpstr>'03-DVP-JX'!テスト実施有無</vt:lpstr>
      <vt:lpstr>'03-DVP-JX'!業務必須</vt:lpstr>
      <vt:lpstr>'03-DVP-TW'!業務必須</vt:lpstr>
      <vt:lpstr>'03-DVP-TW（CSV）'!業務必須</vt:lpstr>
      <vt:lpstr>'03-DVP-JX'!参加形態</vt:lpstr>
      <vt:lpstr>'03-DVP-TW'!参加形態</vt:lpstr>
      <vt:lpstr>'03-DVP-TW（CSV）'!参加形態</vt:lpstr>
      <vt:lpstr>'03-DVP-JX'!証券会社</vt:lpstr>
      <vt:lpstr>'03-DVP-TW'!証券会社選択</vt:lpstr>
      <vt:lpstr>'03-DVP-TW（CSV）'!証券会社選択</vt:lpstr>
      <vt:lpstr>'03-DVP-JX'!信託銀行</vt:lpstr>
      <vt:lpstr>'03-DVP-TW'!信託銀行選択</vt:lpstr>
      <vt:lpstr>'03-DVP-TW（CSV）'!信託銀行選択</vt:lpstr>
      <vt:lpstr>'03-DVP-JX'!任意</vt:lpstr>
      <vt:lpstr>'03-DVP-TW'!任意</vt:lpstr>
      <vt:lpstr>'03-DVP-TW（CSV）'!任意</vt:lpstr>
      <vt:lpstr>'03-DVP-JX'!必須</vt:lpstr>
      <vt:lpstr>'03-DVP-TW'!必須</vt:lpstr>
      <vt:lpstr>'03-DVP-TW（CSV）'!必須</vt:lpstr>
      <vt:lpstr>'03-DVP-JX'!夜間バッチ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2014-01-06T06:44:18Z</cp:lastPrinted>
  <dcterms:created xsi:type="dcterms:W3CDTF">2012-08-17T04:53:30Z</dcterms:created>
  <dcterms:modified xsi:type="dcterms:W3CDTF">2023-07-24T07:00:51Z</dcterms:modified>
</cp:coreProperties>
</file>